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Planejamento\Monitoramento e Avaliação\Indicadores\Monitoramento\3 Quadrimestre_2020\"/>
    </mc:Choice>
  </mc:AlternateContent>
  <xr:revisionPtr revIDLastSave="0" documentId="13_ncr:1_{8A5032AE-98D9-4EA6-BF3B-5588597FBE46}" xr6:coauthVersionLast="45" xr6:coauthVersionMax="45" xr10:uidLastSave="{00000000-0000-0000-0000-000000000000}"/>
  <bookViews>
    <workbookView xWindow="-120" yWindow="-120" windowWidth="20730" windowHeight="11160" xr2:uid="{4EFBB0D6-0C90-429E-B62D-D30B5A7BCE96}"/>
  </bookViews>
  <sheets>
    <sheet name="Relatório_Jan a Dez" sheetId="4" r:id="rId1"/>
    <sheet name="TD" sheetId="2" r:id="rId2"/>
    <sheet name="Base de Dados sem ASI_Relatório" sheetId="1" r:id="rId3"/>
  </sheets>
  <externalReferences>
    <externalReference r:id="rId4"/>
  </externalReferences>
  <definedNames>
    <definedName name="_xlnm._FilterDatabase" localSheetId="2" hidden="1">'Base de Dados sem ASI_Relatório'!$A$1:$AQ$755</definedName>
    <definedName name="_xlnm._FilterDatabase" localSheetId="0" hidden="1">'Relatório_Jan a Dez'!$A$1:$P$1317</definedName>
    <definedName name="_xlnm.Print_Area" localSheetId="0">'Relatório_Jan a Dez'!$A$2:$P$1317</definedName>
  </definedName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17" i="4" l="1"/>
  <c r="D1317" i="4"/>
  <c r="C1317" i="4"/>
  <c r="B1317" i="4"/>
  <c r="P1315" i="4"/>
  <c r="D1315" i="4"/>
  <c r="C1315" i="4"/>
  <c r="B1315" i="4"/>
  <c r="P1313" i="4"/>
  <c r="D1313" i="4"/>
  <c r="C1313" i="4"/>
  <c r="B1313" i="4"/>
  <c r="P1311" i="4"/>
  <c r="D1311" i="4"/>
  <c r="C1311" i="4"/>
  <c r="B1311" i="4"/>
  <c r="P1309" i="4"/>
  <c r="L1309" i="4"/>
  <c r="H1309" i="4"/>
  <c r="D1309" i="4"/>
  <c r="C1309" i="4"/>
  <c r="B1309" i="4"/>
  <c r="P1306" i="4"/>
  <c r="D1306" i="4"/>
  <c r="C1306" i="4"/>
  <c r="B1306" i="4"/>
  <c r="P1305" i="4"/>
  <c r="D1305" i="4"/>
  <c r="C1305" i="4"/>
  <c r="B1305" i="4"/>
  <c r="P1303" i="4"/>
  <c r="D1303" i="4"/>
  <c r="C1303" i="4"/>
  <c r="B1303" i="4"/>
  <c r="P1302" i="4"/>
  <c r="D1302" i="4"/>
  <c r="C1302" i="4"/>
  <c r="B1302" i="4"/>
  <c r="P1301" i="4"/>
  <c r="D1301" i="4"/>
  <c r="C1301" i="4"/>
  <c r="B1301" i="4"/>
  <c r="P1299" i="4"/>
  <c r="D1299" i="4"/>
  <c r="C1299" i="4"/>
  <c r="B1299" i="4"/>
  <c r="P1298" i="4"/>
  <c r="D1298" i="4"/>
  <c r="C1298" i="4"/>
  <c r="B1298" i="4"/>
  <c r="P1296" i="4"/>
  <c r="D1296" i="4"/>
  <c r="C1296" i="4"/>
  <c r="B1296" i="4"/>
  <c r="P1294" i="4"/>
  <c r="J1294" i="4"/>
  <c r="D1294" i="4"/>
  <c r="C1294" i="4"/>
  <c r="B1294" i="4"/>
  <c r="P1293" i="4"/>
  <c r="J1293" i="4"/>
  <c r="D1293" i="4"/>
  <c r="C1293" i="4"/>
  <c r="B1293" i="4"/>
  <c r="P1291" i="4"/>
  <c r="D1291" i="4"/>
  <c r="C1291" i="4"/>
  <c r="B1291" i="4"/>
  <c r="P1289" i="4"/>
  <c r="J1289" i="4"/>
  <c r="D1289" i="4"/>
  <c r="C1289" i="4"/>
  <c r="B1289" i="4"/>
  <c r="P1288" i="4"/>
  <c r="J1288" i="4"/>
  <c r="D1288" i="4"/>
  <c r="C1288" i="4"/>
  <c r="B1288" i="4"/>
  <c r="P1286" i="4"/>
  <c r="D1286" i="4"/>
  <c r="C1286" i="4"/>
  <c r="B1286" i="4"/>
  <c r="P1285" i="4"/>
  <c r="D1285" i="4"/>
  <c r="C1285" i="4"/>
  <c r="B1285" i="4"/>
  <c r="P1283" i="4"/>
  <c r="D1283" i="4"/>
  <c r="C1283" i="4"/>
  <c r="B1283" i="4"/>
  <c r="P1282" i="4"/>
  <c r="D1282" i="4"/>
  <c r="C1282" i="4"/>
  <c r="B1282" i="4"/>
  <c r="P1281" i="4"/>
  <c r="D1281" i="4"/>
  <c r="C1281" i="4"/>
  <c r="B1281" i="4"/>
  <c r="P1279" i="4"/>
  <c r="D1279" i="4"/>
  <c r="C1279" i="4"/>
  <c r="B1279" i="4"/>
  <c r="P1278" i="4"/>
  <c r="D1278" i="4"/>
  <c r="C1278" i="4"/>
  <c r="B1278" i="4"/>
  <c r="P1276" i="4"/>
  <c r="D1276" i="4"/>
  <c r="C1276" i="4"/>
  <c r="B1276" i="4"/>
  <c r="P1273" i="4"/>
  <c r="L1273" i="4"/>
  <c r="H1273" i="4"/>
  <c r="D1273" i="4"/>
  <c r="C1273" i="4"/>
  <c r="B1273" i="4"/>
  <c r="P1272" i="4"/>
  <c r="L1272" i="4"/>
  <c r="H1272" i="4"/>
  <c r="D1272" i="4"/>
  <c r="C1272" i="4"/>
  <c r="B1272" i="4"/>
  <c r="P1271" i="4"/>
  <c r="D1271" i="4"/>
  <c r="C1271" i="4"/>
  <c r="B1271" i="4"/>
  <c r="P1269" i="4"/>
  <c r="O1269" i="4"/>
  <c r="N1269" i="4"/>
  <c r="M1269" i="4"/>
  <c r="L1269" i="4"/>
  <c r="K1269" i="4"/>
  <c r="J1269" i="4"/>
  <c r="I1269" i="4"/>
  <c r="H1269" i="4"/>
  <c r="G1269" i="4"/>
  <c r="F1269" i="4"/>
  <c r="E1269" i="4"/>
  <c r="D1269" i="4"/>
  <c r="C1269" i="4"/>
  <c r="B1269" i="4"/>
  <c r="P1267" i="4"/>
  <c r="O1267" i="4"/>
  <c r="N1267" i="4"/>
  <c r="M1267" i="4"/>
  <c r="L1267" i="4"/>
  <c r="K1267" i="4"/>
  <c r="J1267" i="4"/>
  <c r="I1267" i="4"/>
  <c r="H1267" i="4"/>
  <c r="G1267" i="4"/>
  <c r="F1267" i="4"/>
  <c r="E1267" i="4"/>
  <c r="D1267" i="4"/>
  <c r="C1267" i="4"/>
  <c r="B1267" i="4"/>
  <c r="P1265" i="4"/>
  <c r="O1265" i="4"/>
  <c r="N1265" i="4"/>
  <c r="M1265" i="4"/>
  <c r="L1265" i="4"/>
  <c r="K1265" i="4"/>
  <c r="J1265" i="4"/>
  <c r="I1265" i="4"/>
  <c r="H1265" i="4"/>
  <c r="G1265" i="4"/>
  <c r="F1265" i="4"/>
  <c r="E1265" i="4"/>
  <c r="D1265" i="4"/>
  <c r="C1265" i="4"/>
  <c r="B1265" i="4"/>
  <c r="P1263" i="4"/>
  <c r="M1263" i="4"/>
  <c r="J1263" i="4"/>
  <c r="G1263" i="4"/>
  <c r="D1263" i="4"/>
  <c r="C1263" i="4"/>
  <c r="B1263" i="4"/>
  <c r="P1261" i="4"/>
  <c r="O1261" i="4"/>
  <c r="N1261" i="4"/>
  <c r="M1261" i="4"/>
  <c r="L1261" i="4"/>
  <c r="K1261" i="4"/>
  <c r="J1261" i="4"/>
  <c r="I1261" i="4"/>
  <c r="H1261" i="4"/>
  <c r="G1261" i="4"/>
  <c r="F1261" i="4"/>
  <c r="E1261" i="4"/>
  <c r="D1261" i="4"/>
  <c r="C1261" i="4"/>
  <c r="B1261" i="4"/>
  <c r="P1260" i="4"/>
  <c r="O1260" i="4"/>
  <c r="N1260" i="4"/>
  <c r="M1260" i="4"/>
  <c r="L1260" i="4"/>
  <c r="K1260" i="4"/>
  <c r="J1260" i="4"/>
  <c r="I1260" i="4"/>
  <c r="H1260" i="4"/>
  <c r="G1260" i="4"/>
  <c r="F1260" i="4"/>
  <c r="E1260" i="4"/>
  <c r="D1260" i="4"/>
  <c r="C1260" i="4"/>
  <c r="B1260" i="4"/>
  <c r="P1259" i="4"/>
  <c r="O1259" i="4"/>
  <c r="N1259" i="4"/>
  <c r="M1259" i="4"/>
  <c r="L1259" i="4"/>
  <c r="K1259" i="4"/>
  <c r="J1259" i="4"/>
  <c r="I1259" i="4"/>
  <c r="H1259" i="4"/>
  <c r="G1259" i="4"/>
  <c r="F1259" i="4"/>
  <c r="E1259" i="4"/>
  <c r="D1259" i="4"/>
  <c r="C1259" i="4"/>
  <c r="B1259" i="4"/>
  <c r="P1256" i="4"/>
  <c r="D1256" i="4"/>
  <c r="C1256" i="4"/>
  <c r="B1256" i="4"/>
  <c r="P1254" i="4"/>
  <c r="O1254" i="4"/>
  <c r="N1254" i="4"/>
  <c r="M1254" i="4"/>
  <c r="L1254" i="4"/>
  <c r="K1254" i="4"/>
  <c r="J1254" i="4"/>
  <c r="I1254" i="4"/>
  <c r="H1254" i="4"/>
  <c r="G1254" i="4"/>
  <c r="F1254" i="4"/>
  <c r="E1254" i="4"/>
  <c r="D1254" i="4"/>
  <c r="C1254" i="4"/>
  <c r="B1254" i="4"/>
  <c r="P1252" i="4"/>
  <c r="L1252" i="4"/>
  <c r="H1252" i="4"/>
  <c r="D1252" i="4"/>
  <c r="C1252" i="4"/>
  <c r="B1252" i="4"/>
  <c r="P1250" i="4"/>
  <c r="L1250" i="4"/>
  <c r="H1250" i="4"/>
  <c r="D1250" i="4"/>
  <c r="C1250" i="4"/>
  <c r="B1250" i="4"/>
  <c r="P1248" i="4"/>
  <c r="L1248" i="4"/>
  <c r="H1248" i="4"/>
  <c r="D1248" i="4"/>
  <c r="C1248" i="4"/>
  <c r="B1248" i="4"/>
  <c r="P1246" i="4"/>
  <c r="L1246" i="4"/>
  <c r="H1246" i="4"/>
  <c r="D1246" i="4"/>
  <c r="C1246" i="4"/>
  <c r="B1246" i="4"/>
  <c r="P1244" i="4"/>
  <c r="D1244" i="4"/>
  <c r="C1244" i="4"/>
  <c r="B1244" i="4"/>
  <c r="P1242" i="4"/>
  <c r="L1242" i="4"/>
  <c r="H1242" i="4"/>
  <c r="D1242" i="4"/>
  <c r="C1242" i="4"/>
  <c r="B1242" i="4"/>
  <c r="P1240" i="4"/>
  <c r="D1240" i="4"/>
  <c r="C1240" i="4"/>
  <c r="B1240" i="4"/>
  <c r="P1238" i="4"/>
  <c r="D1238" i="4"/>
  <c r="C1238" i="4"/>
  <c r="B1238" i="4"/>
  <c r="P1236" i="4"/>
  <c r="D1236" i="4"/>
  <c r="C1236" i="4"/>
  <c r="B1236" i="4"/>
  <c r="P1234" i="4"/>
  <c r="D1234" i="4"/>
  <c r="C1234" i="4"/>
  <c r="B1234" i="4"/>
  <c r="P1232" i="4"/>
  <c r="D1232" i="4"/>
  <c r="C1232" i="4"/>
  <c r="B1232" i="4"/>
  <c r="P1230" i="4"/>
  <c r="D1230" i="4"/>
  <c r="C1230" i="4"/>
  <c r="B1230" i="4"/>
  <c r="P1228" i="4"/>
  <c r="D1228" i="4"/>
  <c r="C1228" i="4"/>
  <c r="B1228" i="4"/>
  <c r="P1226" i="4"/>
  <c r="L1226" i="4"/>
  <c r="H1226" i="4"/>
  <c r="D1226" i="4"/>
  <c r="C1226" i="4"/>
  <c r="B1226" i="4"/>
  <c r="P1225" i="4"/>
  <c r="L1225" i="4"/>
  <c r="H1225" i="4"/>
  <c r="D1225" i="4"/>
  <c r="C1225" i="4"/>
  <c r="B1225" i="4"/>
  <c r="P1223" i="4"/>
  <c r="L1223" i="4"/>
  <c r="H1223" i="4"/>
  <c r="D1223" i="4"/>
  <c r="C1223" i="4"/>
  <c r="B1223" i="4"/>
  <c r="P1222" i="4"/>
  <c r="L1222" i="4"/>
  <c r="H1222" i="4"/>
  <c r="D1222" i="4"/>
  <c r="C1222" i="4"/>
  <c r="B1222" i="4"/>
  <c r="P1219" i="4"/>
  <c r="D1219" i="4"/>
  <c r="C1219" i="4"/>
  <c r="B1219" i="4"/>
  <c r="P1217" i="4"/>
  <c r="D1217" i="4"/>
  <c r="C1217" i="4"/>
  <c r="B1217" i="4"/>
  <c r="P1216" i="4"/>
  <c r="D1216" i="4"/>
  <c r="C1216" i="4"/>
  <c r="B1216" i="4"/>
  <c r="P1214" i="4"/>
  <c r="D1214" i="4"/>
  <c r="C1214" i="4"/>
  <c r="B1214" i="4"/>
  <c r="P1213" i="4"/>
  <c r="D1213" i="4"/>
  <c r="C1213" i="4"/>
  <c r="B1213" i="4"/>
  <c r="P1211" i="4"/>
  <c r="L1211" i="4"/>
  <c r="D1211" i="4"/>
  <c r="C1211" i="4"/>
  <c r="B1211" i="4"/>
  <c r="P1210" i="4"/>
  <c r="L1210" i="4"/>
  <c r="D1210" i="4"/>
  <c r="C1210" i="4"/>
  <c r="B1210" i="4"/>
  <c r="P1208" i="4"/>
  <c r="D1208" i="4"/>
  <c r="C1208" i="4"/>
  <c r="B1208" i="4"/>
  <c r="P1207" i="4"/>
  <c r="D1207" i="4"/>
  <c r="C1207" i="4"/>
  <c r="B1207" i="4"/>
  <c r="P1206" i="4"/>
  <c r="D1206" i="4"/>
  <c r="C1206" i="4"/>
  <c r="B1206" i="4"/>
  <c r="P1205" i="4"/>
  <c r="D1205" i="4"/>
  <c r="C1205" i="4"/>
  <c r="B1205" i="4"/>
  <c r="P1204" i="4"/>
  <c r="D1204" i="4"/>
  <c r="C1204" i="4"/>
  <c r="B1204" i="4"/>
  <c r="P1203" i="4"/>
  <c r="D1203" i="4"/>
  <c r="C1203" i="4"/>
  <c r="B1203" i="4"/>
  <c r="P1202" i="4"/>
  <c r="D1202" i="4"/>
  <c r="C1202" i="4"/>
  <c r="B1202" i="4"/>
  <c r="P1201" i="4"/>
  <c r="D1201" i="4"/>
  <c r="C1201" i="4"/>
  <c r="B1201" i="4"/>
  <c r="P1200" i="4"/>
  <c r="D1200" i="4"/>
  <c r="C1200" i="4"/>
  <c r="B1200" i="4"/>
  <c r="P1199" i="4"/>
  <c r="D1199" i="4"/>
  <c r="C1199" i="4"/>
  <c r="B1199" i="4"/>
  <c r="P1198" i="4"/>
  <c r="D1198" i="4"/>
  <c r="C1198" i="4"/>
  <c r="B1198" i="4"/>
  <c r="P1197" i="4"/>
  <c r="D1197" i="4"/>
  <c r="C1197" i="4"/>
  <c r="B1197" i="4"/>
  <c r="P1196" i="4"/>
  <c r="D1196" i="4"/>
  <c r="C1196" i="4"/>
  <c r="B1196" i="4"/>
  <c r="P1195" i="4"/>
  <c r="D1195" i="4"/>
  <c r="C1195" i="4"/>
  <c r="B1195" i="4"/>
  <c r="P1193" i="4"/>
  <c r="D1193" i="4"/>
  <c r="C1193" i="4"/>
  <c r="B1193" i="4"/>
  <c r="P1191" i="4"/>
  <c r="D1191" i="4"/>
  <c r="C1191" i="4"/>
  <c r="B1191" i="4"/>
  <c r="P1189" i="4"/>
  <c r="D1189" i="4"/>
  <c r="C1189" i="4"/>
  <c r="B1189" i="4"/>
  <c r="P1188" i="4"/>
  <c r="D1188" i="4"/>
  <c r="C1188" i="4"/>
  <c r="B1188" i="4"/>
  <c r="P1186" i="4"/>
  <c r="D1186" i="4"/>
  <c r="C1186" i="4"/>
  <c r="B1186" i="4"/>
  <c r="P1184" i="4"/>
  <c r="D1184" i="4"/>
  <c r="C1184" i="4"/>
  <c r="B1184" i="4"/>
  <c r="P1182" i="4"/>
  <c r="D1182" i="4"/>
  <c r="C1182" i="4"/>
  <c r="B1182" i="4"/>
  <c r="P1180" i="4"/>
  <c r="D1180" i="4"/>
  <c r="C1180" i="4"/>
  <c r="B1180" i="4"/>
  <c r="P1178" i="4"/>
  <c r="D1178" i="4"/>
  <c r="C1178" i="4"/>
  <c r="B1178" i="4"/>
  <c r="P1176" i="4"/>
  <c r="D1176" i="4"/>
  <c r="C1176" i="4"/>
  <c r="B1176" i="4"/>
  <c r="P1175" i="4"/>
  <c r="D1175" i="4"/>
  <c r="C1175" i="4"/>
  <c r="B1175" i="4"/>
  <c r="P1174" i="4"/>
  <c r="D1174" i="4"/>
  <c r="C1174" i="4"/>
  <c r="B1174" i="4"/>
  <c r="P1173" i="4"/>
  <c r="D1173" i="4"/>
  <c r="C1173" i="4"/>
  <c r="B1173" i="4"/>
  <c r="P1172" i="4"/>
  <c r="D1172" i="4"/>
  <c r="C1172" i="4"/>
  <c r="B1172" i="4"/>
  <c r="P1171" i="4"/>
  <c r="D1171" i="4"/>
  <c r="C1171" i="4"/>
  <c r="B1171" i="4"/>
  <c r="P1170" i="4"/>
  <c r="D1170" i="4"/>
  <c r="C1170" i="4"/>
  <c r="B1170" i="4"/>
  <c r="P1169" i="4"/>
  <c r="D1169" i="4"/>
  <c r="C1169" i="4"/>
  <c r="B1169" i="4"/>
  <c r="P1168" i="4"/>
  <c r="D1168" i="4"/>
  <c r="C1168" i="4"/>
  <c r="B1168" i="4"/>
  <c r="P1167" i="4"/>
  <c r="D1167" i="4"/>
  <c r="C1167" i="4"/>
  <c r="B1167" i="4"/>
  <c r="P1164" i="4"/>
  <c r="D1164" i="4"/>
  <c r="C1164" i="4"/>
  <c r="B1164" i="4"/>
  <c r="P1162" i="4"/>
  <c r="D1162" i="4"/>
  <c r="C1162" i="4"/>
  <c r="B1162" i="4"/>
  <c r="P1161" i="4"/>
  <c r="D1161" i="4"/>
  <c r="C1161" i="4"/>
  <c r="B1161" i="4"/>
  <c r="P1160" i="4"/>
  <c r="D1160" i="4"/>
  <c r="C1160" i="4"/>
  <c r="B1160" i="4"/>
  <c r="P1158" i="4"/>
  <c r="D1158" i="4"/>
  <c r="C1158" i="4"/>
  <c r="B1158" i="4"/>
  <c r="P1155" i="4"/>
  <c r="D1155" i="4"/>
  <c r="C1155" i="4"/>
  <c r="B1155" i="4"/>
  <c r="P1153" i="4"/>
  <c r="D1153" i="4"/>
  <c r="C1153" i="4"/>
  <c r="B1153" i="4"/>
  <c r="P1151" i="4"/>
  <c r="D1151" i="4"/>
  <c r="C1151" i="4"/>
  <c r="B1151" i="4"/>
  <c r="P1149" i="4"/>
  <c r="D1149" i="4"/>
  <c r="C1149" i="4"/>
  <c r="B1149" i="4"/>
  <c r="P1147" i="4"/>
  <c r="D1147" i="4"/>
  <c r="C1147" i="4"/>
  <c r="B1147" i="4"/>
  <c r="P1145" i="4"/>
  <c r="D1145" i="4"/>
  <c r="C1145" i="4"/>
  <c r="B1145" i="4"/>
  <c r="P1143" i="4"/>
  <c r="D1143" i="4"/>
  <c r="C1143" i="4"/>
  <c r="B1143" i="4"/>
  <c r="P1141" i="4"/>
  <c r="D1141" i="4"/>
  <c r="C1141" i="4"/>
  <c r="B1141" i="4"/>
  <c r="P1139" i="4"/>
  <c r="D1139" i="4"/>
  <c r="C1139" i="4"/>
  <c r="B1139" i="4"/>
  <c r="P1137" i="4"/>
  <c r="D1137" i="4"/>
  <c r="C1137" i="4"/>
  <c r="B1137" i="4"/>
  <c r="P1135" i="4"/>
  <c r="D1135" i="4"/>
  <c r="C1135" i="4"/>
  <c r="B1135" i="4"/>
  <c r="P1134" i="4"/>
  <c r="D1134" i="4"/>
  <c r="C1134" i="4"/>
  <c r="B1134" i="4"/>
  <c r="P1132" i="4"/>
  <c r="D1132" i="4"/>
  <c r="C1132" i="4"/>
  <c r="B1132" i="4"/>
  <c r="P1131" i="4"/>
  <c r="D1131" i="4"/>
  <c r="C1131" i="4"/>
  <c r="B1131" i="4"/>
  <c r="P1129" i="4"/>
  <c r="D1129" i="4"/>
  <c r="C1129" i="4"/>
  <c r="B1129" i="4"/>
  <c r="P1127" i="4"/>
  <c r="D1127" i="4"/>
  <c r="C1127" i="4"/>
  <c r="B1127" i="4"/>
  <c r="P1125" i="4"/>
  <c r="D1125" i="4"/>
  <c r="C1125" i="4"/>
  <c r="B1125" i="4"/>
  <c r="P1122" i="4"/>
  <c r="D1122" i="4"/>
  <c r="C1122" i="4"/>
  <c r="B1122" i="4"/>
  <c r="P1120" i="4"/>
  <c r="D1120" i="4"/>
  <c r="C1120" i="4"/>
  <c r="B1120" i="4"/>
  <c r="P1118" i="4"/>
  <c r="D1118" i="4"/>
  <c r="C1118" i="4"/>
  <c r="B1118" i="4"/>
  <c r="P1116" i="4"/>
  <c r="D1116" i="4"/>
  <c r="C1116" i="4"/>
  <c r="B1116" i="4"/>
  <c r="P1114" i="4"/>
  <c r="D1114" i="4"/>
  <c r="C1114" i="4"/>
  <c r="B1114" i="4"/>
  <c r="P1112" i="4"/>
  <c r="D1112" i="4"/>
  <c r="C1112" i="4"/>
  <c r="B1112" i="4"/>
  <c r="P1110" i="4"/>
  <c r="D1110" i="4"/>
  <c r="C1110" i="4"/>
  <c r="B1110" i="4"/>
  <c r="P1108" i="4"/>
  <c r="D1108" i="4"/>
  <c r="C1108" i="4"/>
  <c r="B1108" i="4"/>
  <c r="P1106" i="4"/>
  <c r="D1106" i="4"/>
  <c r="C1106" i="4"/>
  <c r="B1106" i="4"/>
  <c r="P1105" i="4"/>
  <c r="D1105" i="4"/>
  <c r="C1105" i="4"/>
  <c r="B1105" i="4"/>
  <c r="P1104" i="4"/>
  <c r="D1104" i="4"/>
  <c r="C1104" i="4"/>
  <c r="B1104" i="4"/>
  <c r="P1102" i="4"/>
  <c r="D1102" i="4"/>
  <c r="C1102" i="4"/>
  <c r="B1102" i="4"/>
  <c r="P1100" i="4"/>
  <c r="D1100" i="4"/>
  <c r="C1100" i="4"/>
  <c r="B1100" i="4"/>
  <c r="P1098" i="4"/>
  <c r="D1098" i="4"/>
  <c r="C1098" i="4"/>
  <c r="B1098" i="4"/>
  <c r="P1096" i="4"/>
  <c r="D1096" i="4"/>
  <c r="C1096" i="4"/>
  <c r="B1096" i="4"/>
  <c r="P1093" i="4"/>
  <c r="D1093" i="4"/>
  <c r="C1093" i="4"/>
  <c r="B1093" i="4"/>
  <c r="P1091" i="4"/>
  <c r="D1091" i="4"/>
  <c r="C1091" i="4"/>
  <c r="B1091" i="4"/>
  <c r="P1089" i="4"/>
  <c r="D1089" i="4"/>
  <c r="C1089" i="4"/>
  <c r="B1089" i="4"/>
  <c r="P1087" i="4"/>
  <c r="D1087" i="4"/>
  <c r="C1087" i="4"/>
  <c r="B1087" i="4"/>
  <c r="P1084" i="4"/>
  <c r="D1084" i="4"/>
  <c r="C1084" i="4"/>
  <c r="B1084" i="4"/>
  <c r="P1083" i="4"/>
  <c r="D1083" i="4"/>
  <c r="C1083" i="4"/>
  <c r="B1083" i="4"/>
  <c r="P1081" i="4"/>
  <c r="L1081" i="4"/>
  <c r="H1081" i="4"/>
  <c r="D1081" i="4"/>
  <c r="C1081" i="4"/>
  <c r="B1081" i="4"/>
  <c r="P1079" i="4"/>
  <c r="L1079" i="4"/>
  <c r="H1079" i="4"/>
  <c r="D1079" i="4"/>
  <c r="C1079" i="4"/>
  <c r="B1079" i="4"/>
  <c r="P1077" i="4"/>
  <c r="D1077" i="4"/>
  <c r="C1077" i="4"/>
  <c r="B1077" i="4"/>
  <c r="P1076" i="4"/>
  <c r="D1076" i="4"/>
  <c r="C1076" i="4"/>
  <c r="B1076" i="4"/>
  <c r="P1074" i="4"/>
  <c r="D1074" i="4"/>
  <c r="C1074" i="4"/>
  <c r="B1074" i="4"/>
  <c r="P1073" i="4"/>
  <c r="D1073" i="4"/>
  <c r="C1073" i="4"/>
  <c r="B1073" i="4"/>
  <c r="P1072" i="4"/>
  <c r="D1072" i="4"/>
  <c r="C1072" i="4"/>
  <c r="B1072" i="4"/>
  <c r="P1070" i="4"/>
  <c r="D1070" i="4"/>
  <c r="C1070" i="4"/>
  <c r="B1070" i="4"/>
  <c r="P1068" i="4"/>
  <c r="D1068" i="4"/>
  <c r="C1068" i="4"/>
  <c r="B1068" i="4"/>
  <c r="P1066" i="4"/>
  <c r="D1066" i="4"/>
  <c r="C1066" i="4"/>
  <c r="B1066" i="4"/>
  <c r="P1065" i="4"/>
  <c r="D1065" i="4"/>
  <c r="C1065" i="4"/>
  <c r="B1065" i="4"/>
  <c r="P1063" i="4"/>
  <c r="D1063" i="4"/>
  <c r="C1063" i="4"/>
  <c r="B1063" i="4"/>
  <c r="P1062" i="4"/>
  <c r="D1062" i="4"/>
  <c r="C1062" i="4"/>
  <c r="B1062" i="4"/>
  <c r="P1059" i="4"/>
  <c r="L1059" i="4"/>
  <c r="H1059" i="4"/>
  <c r="D1059" i="4"/>
  <c r="C1059" i="4"/>
  <c r="B1059" i="4"/>
  <c r="P1057" i="4"/>
  <c r="L1057" i="4"/>
  <c r="H1057" i="4"/>
  <c r="D1057" i="4"/>
  <c r="C1057" i="4"/>
  <c r="B1057" i="4"/>
  <c r="P1055" i="4"/>
  <c r="L1055" i="4"/>
  <c r="H1055" i="4"/>
  <c r="D1055" i="4"/>
  <c r="C1055" i="4"/>
  <c r="B1055" i="4"/>
  <c r="P1053" i="4"/>
  <c r="L1053" i="4"/>
  <c r="H1053" i="4"/>
  <c r="D1053" i="4"/>
  <c r="C1053" i="4"/>
  <c r="B1053" i="4"/>
  <c r="P1050" i="4"/>
  <c r="D1050" i="4"/>
  <c r="C1050" i="4"/>
  <c r="B1050" i="4"/>
  <c r="P1048" i="4"/>
  <c r="D1048" i="4"/>
  <c r="C1048" i="4"/>
  <c r="B1048" i="4"/>
  <c r="P1046" i="4"/>
  <c r="D1046" i="4"/>
  <c r="C1046" i="4"/>
  <c r="B1046" i="4"/>
  <c r="P1044" i="4"/>
  <c r="D1044" i="4"/>
  <c r="C1044" i="4"/>
  <c r="B1044" i="4"/>
  <c r="P1042" i="4"/>
  <c r="J1042" i="4"/>
  <c r="D1042" i="4"/>
  <c r="C1042" i="4"/>
  <c r="B1042" i="4"/>
  <c r="P1040" i="4"/>
  <c r="J1040" i="4"/>
  <c r="D1040" i="4"/>
  <c r="C1040" i="4"/>
  <c r="B1040" i="4"/>
  <c r="P1038" i="4"/>
  <c r="D1038" i="4"/>
  <c r="C1038" i="4"/>
  <c r="B1038" i="4"/>
  <c r="P1037" i="4"/>
  <c r="O1037" i="4"/>
  <c r="N1037" i="4"/>
  <c r="M1037" i="4"/>
  <c r="L1037" i="4"/>
  <c r="K1037" i="4"/>
  <c r="J1037" i="4"/>
  <c r="I1037" i="4"/>
  <c r="H1037" i="4"/>
  <c r="G1037" i="4"/>
  <c r="F1037" i="4"/>
  <c r="E1037" i="4"/>
  <c r="D1037" i="4"/>
  <c r="C1037" i="4"/>
  <c r="B1037" i="4"/>
  <c r="P1035" i="4"/>
  <c r="L1035" i="4"/>
  <c r="H1035" i="4"/>
  <c r="D1035" i="4"/>
  <c r="C1035" i="4"/>
  <c r="B1035" i="4"/>
  <c r="P1034" i="4"/>
  <c r="L1034" i="4"/>
  <c r="H1034" i="4"/>
  <c r="D1034" i="4"/>
  <c r="C1034" i="4"/>
  <c r="B1034" i="4"/>
  <c r="P1033" i="4"/>
  <c r="L1033" i="4"/>
  <c r="H1033" i="4"/>
  <c r="D1033" i="4"/>
  <c r="C1033" i="4"/>
  <c r="B1033" i="4"/>
  <c r="P1032" i="4"/>
  <c r="D1032" i="4"/>
  <c r="C1032" i="4"/>
  <c r="B1032" i="4"/>
  <c r="P1031" i="4"/>
  <c r="L1031" i="4"/>
  <c r="H1031" i="4"/>
  <c r="D1031" i="4"/>
  <c r="C1031" i="4"/>
  <c r="B1031" i="4"/>
  <c r="P1030" i="4"/>
  <c r="L1030" i="4"/>
  <c r="H1030" i="4"/>
  <c r="D1030" i="4"/>
  <c r="C1030" i="4"/>
  <c r="B1030" i="4"/>
  <c r="P1028" i="4"/>
  <c r="L1028" i="4"/>
  <c r="H1028" i="4"/>
  <c r="D1028" i="4"/>
  <c r="C1028" i="4"/>
  <c r="B1028" i="4"/>
  <c r="P1027" i="4"/>
  <c r="L1027" i="4"/>
  <c r="H1027" i="4"/>
  <c r="D1027" i="4"/>
  <c r="C1027" i="4"/>
  <c r="B1027" i="4"/>
  <c r="P1026" i="4"/>
  <c r="L1026" i="4"/>
  <c r="H1026" i="4"/>
  <c r="D1026" i="4"/>
  <c r="C1026" i="4"/>
  <c r="B1026" i="4"/>
  <c r="P1025" i="4"/>
  <c r="D1025" i="4"/>
  <c r="C1025" i="4"/>
  <c r="B1025" i="4"/>
  <c r="P1024" i="4"/>
  <c r="L1024" i="4"/>
  <c r="H1024" i="4"/>
  <c r="D1024" i="4"/>
  <c r="C1024" i="4"/>
  <c r="B1024" i="4"/>
  <c r="P1023" i="4"/>
  <c r="L1023" i="4"/>
  <c r="H1023" i="4"/>
  <c r="D1023" i="4"/>
  <c r="C1023" i="4"/>
  <c r="B1023" i="4"/>
  <c r="P1021" i="4"/>
  <c r="D1021" i="4"/>
  <c r="C1021" i="4"/>
  <c r="B1021" i="4"/>
  <c r="P1020" i="4"/>
  <c r="D1020" i="4"/>
  <c r="C1020" i="4"/>
  <c r="B1020" i="4"/>
  <c r="P1019" i="4"/>
  <c r="D1019" i="4"/>
  <c r="C1019" i="4"/>
  <c r="B1019" i="4"/>
  <c r="P1017" i="4"/>
  <c r="D1017" i="4"/>
  <c r="C1017" i="4"/>
  <c r="B1017" i="4"/>
  <c r="P1015" i="4"/>
  <c r="D1015" i="4"/>
  <c r="C1015" i="4"/>
  <c r="B1015" i="4"/>
  <c r="P1013" i="4"/>
  <c r="D1013" i="4"/>
  <c r="C1013" i="4"/>
  <c r="B1013" i="4"/>
  <c r="P1011" i="4"/>
  <c r="J1011" i="4"/>
  <c r="D1011" i="4"/>
  <c r="C1011" i="4"/>
  <c r="B1011" i="4"/>
  <c r="P1009" i="4"/>
  <c r="J1009" i="4"/>
  <c r="D1009" i="4"/>
  <c r="C1009" i="4"/>
  <c r="B1009" i="4"/>
  <c r="P1007" i="4"/>
  <c r="L1007" i="4"/>
  <c r="H1007" i="4"/>
  <c r="D1007" i="4"/>
  <c r="C1007" i="4"/>
  <c r="B1007" i="4"/>
  <c r="P1006" i="4"/>
  <c r="L1006" i="4"/>
  <c r="H1006" i="4"/>
  <c r="D1006" i="4"/>
  <c r="C1006" i="4"/>
  <c r="B1006" i="4"/>
  <c r="P1005" i="4"/>
  <c r="L1005" i="4"/>
  <c r="H1005" i="4"/>
  <c r="D1005" i="4"/>
  <c r="C1005" i="4"/>
  <c r="B1005" i="4"/>
  <c r="P1004" i="4"/>
  <c r="L1004" i="4"/>
  <c r="H1004" i="4"/>
  <c r="D1004" i="4"/>
  <c r="C1004" i="4"/>
  <c r="B1004" i="4"/>
  <c r="P1003" i="4"/>
  <c r="D1003" i="4"/>
  <c r="C1003" i="4"/>
  <c r="B1003" i="4"/>
  <c r="P1002" i="4"/>
  <c r="L1002" i="4"/>
  <c r="H1002" i="4"/>
  <c r="D1002" i="4"/>
  <c r="C1002" i="4"/>
  <c r="B1002" i="4"/>
  <c r="P1001" i="4"/>
  <c r="L1001" i="4"/>
  <c r="H1001" i="4"/>
  <c r="D1001" i="4"/>
  <c r="C1001" i="4"/>
  <c r="B1001" i="4"/>
  <c r="P999" i="4"/>
  <c r="L999" i="4"/>
  <c r="H999" i="4"/>
  <c r="D999" i="4"/>
  <c r="C999" i="4"/>
  <c r="B999" i="4"/>
  <c r="P998" i="4"/>
  <c r="L998" i="4"/>
  <c r="H998" i="4"/>
  <c r="D998" i="4"/>
  <c r="C998" i="4"/>
  <c r="B998" i="4"/>
  <c r="P997" i="4"/>
  <c r="L997" i="4"/>
  <c r="H997" i="4"/>
  <c r="D997" i="4"/>
  <c r="C997" i="4"/>
  <c r="B997" i="4"/>
  <c r="P996" i="4"/>
  <c r="D996" i="4"/>
  <c r="C996" i="4"/>
  <c r="B996" i="4"/>
  <c r="P995" i="4"/>
  <c r="L995" i="4"/>
  <c r="H995" i="4"/>
  <c r="D995" i="4"/>
  <c r="C995" i="4"/>
  <c r="B995" i="4"/>
  <c r="P994" i="4"/>
  <c r="L994" i="4"/>
  <c r="H994" i="4"/>
  <c r="D994" i="4"/>
  <c r="C994" i="4"/>
  <c r="B994" i="4"/>
  <c r="P993" i="4"/>
  <c r="L993" i="4"/>
  <c r="H993" i="4"/>
  <c r="D993" i="4"/>
  <c r="C993" i="4"/>
  <c r="B993" i="4"/>
  <c r="P991" i="4"/>
  <c r="L991" i="4"/>
  <c r="H991" i="4"/>
  <c r="D991" i="4"/>
  <c r="C991" i="4"/>
  <c r="B991" i="4"/>
  <c r="P990" i="4"/>
  <c r="L990" i="4"/>
  <c r="H990" i="4"/>
  <c r="D990" i="4"/>
  <c r="C990" i="4"/>
  <c r="B990" i="4"/>
  <c r="P989" i="4"/>
  <c r="L989" i="4"/>
  <c r="H989" i="4"/>
  <c r="D989" i="4"/>
  <c r="C989" i="4"/>
  <c r="B989" i="4"/>
  <c r="P988" i="4"/>
  <c r="D988" i="4"/>
  <c r="C988" i="4"/>
  <c r="B988" i="4"/>
  <c r="P987" i="4"/>
  <c r="L987" i="4"/>
  <c r="H987" i="4"/>
  <c r="D987" i="4"/>
  <c r="C987" i="4"/>
  <c r="B987" i="4"/>
  <c r="P986" i="4"/>
  <c r="L986" i="4"/>
  <c r="H986" i="4"/>
  <c r="D986" i="4"/>
  <c r="C986" i="4"/>
  <c r="B986" i="4"/>
  <c r="P984" i="4"/>
  <c r="L984" i="4"/>
  <c r="H984" i="4"/>
  <c r="D984" i="4"/>
  <c r="C984" i="4"/>
  <c r="B984" i="4"/>
  <c r="P983" i="4"/>
  <c r="L983" i="4"/>
  <c r="H983" i="4"/>
  <c r="D983" i="4"/>
  <c r="C983" i="4"/>
  <c r="B983" i="4"/>
  <c r="P982" i="4"/>
  <c r="L982" i="4"/>
  <c r="H982" i="4"/>
  <c r="D982" i="4"/>
  <c r="C982" i="4"/>
  <c r="B982" i="4"/>
  <c r="P981" i="4"/>
  <c r="D981" i="4"/>
  <c r="C981" i="4"/>
  <c r="B981" i="4"/>
  <c r="P980" i="4"/>
  <c r="L980" i="4"/>
  <c r="H980" i="4"/>
  <c r="D980" i="4"/>
  <c r="C980" i="4"/>
  <c r="B980" i="4"/>
  <c r="P979" i="4"/>
  <c r="L979" i="4"/>
  <c r="H979" i="4"/>
  <c r="D979" i="4"/>
  <c r="C979" i="4"/>
  <c r="B979" i="4"/>
  <c r="P977" i="4"/>
  <c r="D977" i="4"/>
  <c r="C977" i="4"/>
  <c r="B977" i="4"/>
  <c r="P975" i="4"/>
  <c r="J975" i="4"/>
  <c r="D975" i="4"/>
  <c r="C975" i="4"/>
  <c r="B975" i="4"/>
  <c r="P973" i="4"/>
  <c r="D973" i="4"/>
  <c r="C973" i="4"/>
  <c r="B973" i="4"/>
  <c r="P971" i="4"/>
  <c r="O971" i="4"/>
  <c r="N971" i="4"/>
  <c r="M971" i="4"/>
  <c r="L971" i="4"/>
  <c r="K971" i="4"/>
  <c r="J971" i="4"/>
  <c r="I971" i="4"/>
  <c r="H971" i="4"/>
  <c r="G971" i="4"/>
  <c r="F971" i="4"/>
  <c r="E971" i="4"/>
  <c r="D971" i="4"/>
  <c r="C971" i="4"/>
  <c r="B971" i="4"/>
  <c r="P970" i="4"/>
  <c r="O970" i="4"/>
  <c r="N970" i="4"/>
  <c r="M970" i="4"/>
  <c r="L970" i="4"/>
  <c r="K970" i="4"/>
  <c r="J970" i="4"/>
  <c r="I970" i="4"/>
  <c r="H970" i="4"/>
  <c r="G970" i="4"/>
  <c r="F970" i="4"/>
  <c r="E970" i="4"/>
  <c r="D970" i="4"/>
  <c r="C970" i="4"/>
  <c r="B970" i="4"/>
  <c r="P969" i="4"/>
  <c r="O969" i="4"/>
  <c r="N969" i="4"/>
  <c r="M969" i="4"/>
  <c r="L969" i="4"/>
  <c r="K969" i="4"/>
  <c r="J969" i="4"/>
  <c r="I969" i="4"/>
  <c r="H969" i="4"/>
  <c r="G969" i="4"/>
  <c r="F969" i="4"/>
  <c r="E969" i="4"/>
  <c r="D969" i="4"/>
  <c r="C969" i="4"/>
  <c r="B969" i="4"/>
  <c r="P967" i="4"/>
  <c r="D967" i="4"/>
  <c r="C967" i="4"/>
  <c r="B967" i="4"/>
  <c r="P964" i="4"/>
  <c r="D964" i="4"/>
  <c r="C964" i="4"/>
  <c r="B964" i="4"/>
  <c r="P963" i="4"/>
  <c r="D963" i="4"/>
  <c r="C963" i="4"/>
  <c r="B963" i="4"/>
  <c r="P961" i="4"/>
  <c r="D961" i="4"/>
  <c r="C961" i="4"/>
  <c r="B961" i="4"/>
  <c r="P960" i="4"/>
  <c r="D960" i="4"/>
  <c r="C960" i="4"/>
  <c r="B960" i="4"/>
  <c r="P959" i="4"/>
  <c r="D959" i="4"/>
  <c r="C959" i="4"/>
  <c r="B959" i="4"/>
  <c r="P957" i="4"/>
  <c r="D957" i="4"/>
  <c r="C957" i="4"/>
  <c r="B957" i="4"/>
  <c r="P955" i="4"/>
  <c r="D955" i="4"/>
  <c r="C955" i="4"/>
  <c r="B955" i="4"/>
  <c r="P954" i="4"/>
  <c r="D954" i="4"/>
  <c r="C954" i="4"/>
  <c r="B954" i="4"/>
  <c r="P952" i="4"/>
  <c r="D952" i="4"/>
  <c r="C952" i="4"/>
  <c r="B952" i="4"/>
  <c r="P949" i="4"/>
  <c r="D949" i="4"/>
  <c r="C949" i="4"/>
  <c r="B949" i="4"/>
  <c r="P947" i="4"/>
  <c r="D947" i="4"/>
  <c r="C947" i="4"/>
  <c r="B947" i="4"/>
  <c r="P945" i="4"/>
  <c r="D945" i="4"/>
  <c r="C945" i="4"/>
  <c r="B945" i="4"/>
  <c r="P943" i="4"/>
  <c r="D943" i="4"/>
  <c r="C943" i="4"/>
  <c r="B943" i="4"/>
  <c r="P942" i="4"/>
  <c r="D942" i="4"/>
  <c r="C942" i="4"/>
  <c r="B942" i="4"/>
  <c r="P940" i="4"/>
  <c r="L940" i="4"/>
  <c r="H940" i="4"/>
  <c r="D940" i="4"/>
  <c r="C940" i="4"/>
  <c r="B940" i="4"/>
  <c r="P938" i="4"/>
  <c r="L938" i="4"/>
  <c r="H938" i="4"/>
  <c r="D938" i="4"/>
  <c r="C938" i="4"/>
  <c r="B938" i="4"/>
  <c r="P936" i="4"/>
  <c r="D936" i="4"/>
  <c r="C936" i="4"/>
  <c r="B936" i="4"/>
  <c r="P934" i="4"/>
  <c r="D934" i="4"/>
  <c r="C934" i="4"/>
  <c r="B934" i="4"/>
  <c r="P932" i="4"/>
  <c r="D932" i="4"/>
  <c r="C932" i="4"/>
  <c r="B932" i="4"/>
  <c r="P930" i="4"/>
  <c r="D930" i="4"/>
  <c r="C930" i="4"/>
  <c r="B930" i="4"/>
  <c r="P928" i="4"/>
  <c r="D928" i="4"/>
  <c r="C928" i="4"/>
  <c r="B928" i="4"/>
  <c r="P926" i="4"/>
  <c r="D926" i="4"/>
  <c r="C926" i="4"/>
  <c r="B926" i="4"/>
  <c r="P924" i="4"/>
  <c r="D924" i="4"/>
  <c r="C924" i="4"/>
  <c r="B924" i="4"/>
  <c r="P922" i="4"/>
  <c r="D922" i="4"/>
  <c r="C922" i="4"/>
  <c r="B922" i="4"/>
  <c r="P920" i="4"/>
  <c r="D920" i="4"/>
  <c r="C920" i="4"/>
  <c r="B920" i="4"/>
  <c r="P918" i="4"/>
  <c r="D918" i="4"/>
  <c r="C918" i="4"/>
  <c r="B918" i="4"/>
  <c r="P916" i="4"/>
  <c r="D916" i="4"/>
  <c r="C916" i="4"/>
  <c r="B916" i="4"/>
  <c r="P914" i="4"/>
  <c r="D914" i="4"/>
  <c r="C914" i="4"/>
  <c r="B914" i="4"/>
  <c r="P912" i="4"/>
  <c r="D912" i="4"/>
  <c r="C912" i="4"/>
  <c r="B912" i="4"/>
  <c r="P910" i="4"/>
  <c r="D910" i="4"/>
  <c r="C910" i="4"/>
  <c r="B910" i="4"/>
  <c r="P907" i="4"/>
  <c r="L907" i="4"/>
  <c r="H907" i="4"/>
  <c r="D907" i="4"/>
  <c r="C907" i="4"/>
  <c r="B907" i="4"/>
  <c r="P906" i="4"/>
  <c r="L906" i="4"/>
  <c r="H906" i="4"/>
  <c r="D906" i="4"/>
  <c r="C906" i="4"/>
  <c r="B906" i="4"/>
  <c r="P904" i="4"/>
  <c r="D904" i="4"/>
  <c r="C904" i="4"/>
  <c r="B904" i="4"/>
  <c r="P903" i="4"/>
  <c r="D903" i="4"/>
  <c r="C903" i="4"/>
  <c r="B903" i="4"/>
  <c r="P901" i="4"/>
  <c r="D901" i="4"/>
  <c r="C901" i="4"/>
  <c r="B901" i="4"/>
  <c r="P899" i="4"/>
  <c r="J899" i="4"/>
  <c r="D899" i="4"/>
  <c r="C899" i="4"/>
  <c r="B899" i="4"/>
  <c r="P897" i="4"/>
  <c r="D897" i="4"/>
  <c r="C897" i="4"/>
  <c r="B897" i="4"/>
  <c r="P895" i="4"/>
  <c r="J895" i="4"/>
  <c r="D895" i="4"/>
  <c r="C895" i="4"/>
  <c r="B895" i="4"/>
  <c r="P893" i="4"/>
  <c r="D893" i="4"/>
  <c r="C893" i="4"/>
  <c r="B893" i="4"/>
  <c r="P891" i="4"/>
  <c r="D891" i="4"/>
  <c r="C891" i="4"/>
  <c r="B891" i="4"/>
  <c r="P889" i="4"/>
  <c r="D889" i="4"/>
  <c r="C889" i="4"/>
  <c r="B889" i="4"/>
  <c r="P888" i="4"/>
  <c r="D888" i="4"/>
  <c r="C888" i="4"/>
  <c r="B888" i="4"/>
  <c r="P887" i="4"/>
  <c r="D887" i="4"/>
  <c r="C887" i="4"/>
  <c r="B887" i="4"/>
  <c r="P885" i="4"/>
  <c r="D885" i="4"/>
  <c r="C885" i="4"/>
  <c r="B885" i="4"/>
  <c r="P883" i="4"/>
  <c r="D883" i="4"/>
  <c r="C883" i="4"/>
  <c r="B883" i="4"/>
  <c r="P881" i="4"/>
  <c r="D881" i="4"/>
  <c r="C881" i="4"/>
  <c r="B881" i="4"/>
  <c r="P879" i="4"/>
  <c r="D879" i="4"/>
  <c r="C879" i="4"/>
  <c r="B879" i="4"/>
  <c r="P877" i="4"/>
  <c r="L877" i="4"/>
  <c r="H877" i="4"/>
  <c r="D877" i="4"/>
  <c r="C877" i="4"/>
  <c r="B877" i="4"/>
  <c r="P875" i="4"/>
  <c r="J875" i="4"/>
  <c r="G875" i="4"/>
  <c r="D875" i="4"/>
  <c r="C875" i="4"/>
  <c r="B875" i="4"/>
  <c r="P873" i="4"/>
  <c r="M873" i="4"/>
  <c r="J873" i="4"/>
  <c r="G873" i="4"/>
  <c r="D873" i="4"/>
  <c r="C873" i="4"/>
  <c r="B873" i="4"/>
  <c r="P871" i="4"/>
  <c r="D871" i="4"/>
  <c r="C871" i="4"/>
  <c r="B871" i="4"/>
  <c r="P869" i="4"/>
  <c r="D869" i="4"/>
  <c r="C869" i="4"/>
  <c r="B869" i="4"/>
  <c r="P866" i="4"/>
  <c r="D866" i="4"/>
  <c r="C866" i="4"/>
  <c r="B866" i="4"/>
  <c r="P865" i="4"/>
  <c r="D865" i="4"/>
  <c r="C865" i="4"/>
  <c r="B865" i="4"/>
  <c r="P863" i="4"/>
  <c r="D863" i="4"/>
  <c r="C863" i="4"/>
  <c r="B863" i="4"/>
  <c r="P861" i="4"/>
  <c r="D861" i="4"/>
  <c r="C861" i="4"/>
  <c r="B861" i="4"/>
  <c r="P858" i="4"/>
  <c r="O858" i="4"/>
  <c r="N858" i="4"/>
  <c r="M858" i="4"/>
  <c r="L858" i="4"/>
  <c r="K858" i="4"/>
  <c r="J858" i="4"/>
  <c r="I858" i="4"/>
  <c r="H858" i="4"/>
  <c r="G858" i="4"/>
  <c r="F858" i="4"/>
  <c r="E858" i="4"/>
  <c r="D858" i="4"/>
  <c r="C858" i="4"/>
  <c r="B858" i="4"/>
  <c r="P856" i="4"/>
  <c r="O856" i="4"/>
  <c r="N856" i="4"/>
  <c r="M856" i="4"/>
  <c r="L856" i="4"/>
  <c r="K856" i="4"/>
  <c r="J856" i="4"/>
  <c r="I856" i="4"/>
  <c r="H856" i="4"/>
  <c r="G856" i="4"/>
  <c r="F856" i="4"/>
  <c r="E856" i="4"/>
  <c r="D856" i="4"/>
  <c r="C856" i="4"/>
  <c r="B856" i="4"/>
  <c r="P854" i="4"/>
  <c r="D854" i="4"/>
  <c r="C854" i="4"/>
  <c r="B854" i="4"/>
  <c r="P852" i="4"/>
  <c r="D852" i="4"/>
  <c r="C852" i="4"/>
  <c r="B852" i="4"/>
  <c r="P850" i="4"/>
  <c r="D850" i="4"/>
  <c r="C850" i="4"/>
  <c r="B850" i="4"/>
  <c r="P848" i="4"/>
  <c r="O848" i="4"/>
  <c r="N848" i="4"/>
  <c r="M848" i="4"/>
  <c r="L848" i="4"/>
  <c r="K848" i="4"/>
  <c r="J848" i="4"/>
  <c r="I848" i="4"/>
  <c r="H848" i="4"/>
  <c r="G848" i="4"/>
  <c r="F848" i="4"/>
  <c r="E848" i="4"/>
  <c r="D848" i="4"/>
  <c r="C848" i="4"/>
  <c r="B848" i="4"/>
  <c r="P846" i="4"/>
  <c r="D846" i="4"/>
  <c r="C846" i="4"/>
  <c r="B846" i="4"/>
  <c r="P844" i="4"/>
  <c r="M844" i="4"/>
  <c r="J844" i="4"/>
  <c r="G844" i="4"/>
  <c r="D844" i="4"/>
  <c r="C844" i="4"/>
  <c r="B844" i="4"/>
  <c r="P842" i="4"/>
  <c r="D842" i="4"/>
  <c r="C842" i="4"/>
  <c r="B842" i="4"/>
  <c r="P840" i="4"/>
  <c r="O840" i="4"/>
  <c r="N840" i="4"/>
  <c r="M840" i="4"/>
  <c r="L840" i="4"/>
  <c r="K840" i="4"/>
  <c r="J840" i="4"/>
  <c r="I840" i="4"/>
  <c r="H840" i="4"/>
  <c r="G840" i="4"/>
  <c r="F840" i="4"/>
  <c r="E840" i="4"/>
  <c r="D840" i="4"/>
  <c r="C840" i="4"/>
  <c r="B840" i="4"/>
  <c r="P839" i="4"/>
  <c r="O839" i="4"/>
  <c r="N839" i="4"/>
  <c r="M839" i="4"/>
  <c r="L839" i="4"/>
  <c r="K839" i="4"/>
  <c r="J839" i="4"/>
  <c r="I839" i="4"/>
  <c r="H839" i="4"/>
  <c r="G839" i="4"/>
  <c r="F839" i="4"/>
  <c r="E839" i="4"/>
  <c r="D839" i="4"/>
  <c r="C839" i="4"/>
  <c r="B839" i="4"/>
  <c r="P838" i="4"/>
  <c r="O838" i="4"/>
  <c r="N838" i="4"/>
  <c r="M838" i="4"/>
  <c r="L838" i="4"/>
  <c r="K838" i="4"/>
  <c r="J838" i="4"/>
  <c r="I838" i="4"/>
  <c r="H838" i="4"/>
  <c r="G838" i="4"/>
  <c r="F838" i="4"/>
  <c r="E838" i="4"/>
  <c r="D838" i="4"/>
  <c r="C838" i="4"/>
  <c r="B838" i="4"/>
  <c r="P835" i="4"/>
  <c r="D835" i="4"/>
  <c r="C835" i="4"/>
  <c r="B835" i="4"/>
  <c r="P833" i="4"/>
  <c r="O833" i="4"/>
  <c r="N833" i="4"/>
  <c r="M833" i="4"/>
  <c r="L833" i="4"/>
  <c r="K833" i="4"/>
  <c r="J833" i="4"/>
  <c r="I833" i="4"/>
  <c r="H833" i="4"/>
  <c r="G833" i="4"/>
  <c r="F833" i="4"/>
  <c r="E833" i="4"/>
  <c r="D833" i="4"/>
  <c r="C833" i="4"/>
  <c r="B833" i="4"/>
  <c r="P831" i="4"/>
  <c r="D831" i="4"/>
  <c r="C831" i="4"/>
  <c r="B831" i="4"/>
  <c r="P829" i="4"/>
  <c r="D829" i="4"/>
  <c r="C829" i="4"/>
  <c r="B829" i="4"/>
  <c r="P827" i="4"/>
  <c r="D827" i="4"/>
  <c r="C827" i="4"/>
  <c r="B827" i="4"/>
  <c r="P825" i="4"/>
  <c r="D825" i="4"/>
  <c r="C825" i="4"/>
  <c r="B825" i="4"/>
  <c r="P823" i="4"/>
  <c r="D823" i="4"/>
  <c r="C823" i="4"/>
  <c r="B823" i="4"/>
  <c r="P821" i="4"/>
  <c r="D821" i="4"/>
  <c r="C821" i="4"/>
  <c r="B821" i="4"/>
  <c r="P819" i="4"/>
  <c r="L819" i="4"/>
  <c r="H819" i="4"/>
  <c r="D819" i="4"/>
  <c r="C819" i="4"/>
  <c r="B819" i="4"/>
  <c r="P818" i="4"/>
  <c r="L818" i="4"/>
  <c r="H818" i="4"/>
  <c r="D818" i="4"/>
  <c r="C818" i="4"/>
  <c r="B818" i="4"/>
  <c r="P817" i="4"/>
  <c r="M817" i="4"/>
  <c r="J817" i="4"/>
  <c r="G817" i="4"/>
  <c r="D817" i="4"/>
  <c r="C817" i="4"/>
  <c r="B817" i="4"/>
  <c r="P816" i="4"/>
  <c r="L816" i="4"/>
  <c r="H816" i="4"/>
  <c r="D816" i="4"/>
  <c r="C816" i="4"/>
  <c r="B816" i="4"/>
  <c r="P815" i="4"/>
  <c r="M815" i="4"/>
  <c r="J815" i="4"/>
  <c r="G815" i="4"/>
  <c r="D815" i="4"/>
  <c r="C815" i="4"/>
  <c r="B815" i="4"/>
  <c r="P814" i="4"/>
  <c r="J814" i="4"/>
  <c r="D814" i="4"/>
  <c r="C814" i="4"/>
  <c r="B814" i="4"/>
  <c r="P812" i="4"/>
  <c r="J812" i="4"/>
  <c r="D812" i="4"/>
  <c r="C812" i="4"/>
  <c r="B812" i="4"/>
  <c r="P809" i="4"/>
  <c r="J809" i="4"/>
  <c r="D809" i="4"/>
  <c r="C809" i="4"/>
  <c r="B809" i="4"/>
  <c r="P808" i="4"/>
  <c r="J808" i="4"/>
  <c r="D808" i="4"/>
  <c r="C808" i="4"/>
  <c r="B808" i="4"/>
  <c r="P806" i="4"/>
  <c r="D806" i="4"/>
  <c r="C806" i="4"/>
  <c r="B806" i="4"/>
  <c r="P804" i="4"/>
  <c r="D804" i="4"/>
  <c r="C804" i="4"/>
  <c r="B804" i="4"/>
  <c r="P802" i="4"/>
  <c r="D802" i="4"/>
  <c r="C802" i="4"/>
  <c r="B802" i="4"/>
  <c r="P800" i="4"/>
  <c r="D800" i="4"/>
  <c r="C800" i="4"/>
  <c r="B800" i="4"/>
  <c r="P798" i="4"/>
  <c r="O798" i="4"/>
  <c r="N798" i="4"/>
  <c r="M798" i="4"/>
  <c r="L798" i="4"/>
  <c r="K798" i="4"/>
  <c r="J798" i="4"/>
  <c r="I798" i="4"/>
  <c r="H798" i="4"/>
  <c r="G798" i="4"/>
  <c r="F798" i="4"/>
  <c r="E798" i="4"/>
  <c r="D798" i="4"/>
  <c r="C798" i="4"/>
  <c r="B798" i="4"/>
  <c r="P796" i="4"/>
  <c r="D796" i="4"/>
  <c r="C796" i="4"/>
  <c r="B796" i="4"/>
  <c r="P794" i="4"/>
  <c r="D794" i="4"/>
  <c r="C794" i="4"/>
  <c r="B794" i="4"/>
  <c r="P793" i="4"/>
  <c r="D793" i="4"/>
  <c r="C793" i="4"/>
  <c r="B793" i="4"/>
  <c r="P791" i="4"/>
  <c r="D791" i="4"/>
  <c r="C791" i="4"/>
  <c r="B791" i="4"/>
  <c r="P788" i="4"/>
  <c r="D788" i="4"/>
  <c r="C788" i="4"/>
  <c r="B788" i="4"/>
  <c r="D786" i="4"/>
  <c r="C786" i="4"/>
  <c r="B786" i="4"/>
  <c r="P784" i="4"/>
  <c r="D784" i="4"/>
  <c r="C784" i="4"/>
  <c r="B784" i="4"/>
  <c r="P782" i="4"/>
  <c r="L782" i="4"/>
  <c r="H782" i="4"/>
  <c r="D782" i="4"/>
  <c r="C782" i="4"/>
  <c r="B782" i="4"/>
  <c r="P780" i="4"/>
  <c r="D780" i="4"/>
  <c r="C780" i="4"/>
  <c r="B780" i="4"/>
  <c r="P779" i="4"/>
  <c r="D779" i="4"/>
  <c r="C779" i="4"/>
  <c r="B779" i="4"/>
  <c r="P777" i="4"/>
  <c r="D777" i="4"/>
  <c r="C777" i="4"/>
  <c r="B777" i="4"/>
  <c r="P776" i="4"/>
  <c r="D776" i="4"/>
  <c r="C776" i="4"/>
  <c r="B776" i="4"/>
  <c r="P773" i="4"/>
  <c r="D773" i="4"/>
  <c r="C773" i="4"/>
  <c r="B773" i="4"/>
  <c r="P771" i="4"/>
  <c r="D771" i="4"/>
  <c r="C771" i="4"/>
  <c r="B771" i="4"/>
  <c r="P769" i="4"/>
  <c r="D769" i="4"/>
  <c r="C769" i="4"/>
  <c r="B769" i="4"/>
  <c r="P766" i="4"/>
  <c r="D766" i="4"/>
  <c r="C766" i="4"/>
  <c r="B766" i="4"/>
  <c r="P765" i="4"/>
  <c r="D765" i="4"/>
  <c r="C765" i="4"/>
  <c r="B765" i="4"/>
  <c r="P763" i="4"/>
  <c r="D763" i="4"/>
  <c r="C763" i="4"/>
  <c r="B763" i="4"/>
  <c r="P761" i="4"/>
  <c r="D761" i="4"/>
  <c r="C761" i="4"/>
  <c r="B761" i="4"/>
  <c r="P759" i="4"/>
  <c r="D759" i="4"/>
  <c r="C759" i="4"/>
  <c r="B759" i="4"/>
  <c r="P756" i="4"/>
  <c r="D756" i="4"/>
  <c r="C756" i="4"/>
  <c r="B756" i="4"/>
  <c r="P754" i="4"/>
  <c r="D754" i="4"/>
  <c r="C754" i="4"/>
  <c r="B754" i="4"/>
  <c r="P752" i="4"/>
  <c r="D752" i="4"/>
  <c r="C752" i="4"/>
  <c r="B752" i="4"/>
  <c r="P750" i="4"/>
  <c r="L750" i="4"/>
  <c r="H750" i="4"/>
  <c r="D750" i="4"/>
  <c r="C750" i="4"/>
  <c r="B750" i="4"/>
  <c r="P748" i="4"/>
  <c r="L748" i="4"/>
  <c r="H748" i="4"/>
  <c r="D748" i="4"/>
  <c r="C748" i="4"/>
  <c r="B748" i="4"/>
  <c r="P746" i="4"/>
  <c r="L746" i="4"/>
  <c r="H746" i="4"/>
  <c r="D746" i="4"/>
  <c r="C746" i="4"/>
  <c r="B746" i="4"/>
  <c r="P744" i="4"/>
  <c r="L744" i="4"/>
  <c r="H744" i="4"/>
  <c r="D744" i="4"/>
  <c r="C744" i="4"/>
  <c r="B744" i="4"/>
  <c r="P742" i="4"/>
  <c r="D742" i="4"/>
  <c r="C742" i="4"/>
  <c r="B742" i="4"/>
  <c r="P741" i="4"/>
  <c r="D741" i="4"/>
  <c r="C741" i="4"/>
  <c r="B741" i="4"/>
  <c r="P739" i="4"/>
  <c r="L739" i="4"/>
  <c r="H739" i="4"/>
  <c r="D739" i="4"/>
  <c r="C739" i="4"/>
  <c r="B739" i="4"/>
  <c r="P737" i="4"/>
  <c r="L737" i="4"/>
  <c r="H737" i="4"/>
  <c r="D737" i="4"/>
  <c r="C737" i="4"/>
  <c r="B737" i="4"/>
  <c r="P735" i="4"/>
  <c r="D735" i="4"/>
  <c r="C735" i="4"/>
  <c r="B735" i="4"/>
  <c r="P732" i="4"/>
  <c r="D732" i="4"/>
  <c r="C732" i="4"/>
  <c r="B732" i="4"/>
  <c r="P730" i="4"/>
  <c r="D730" i="4"/>
  <c r="C730" i="4"/>
  <c r="B730" i="4"/>
  <c r="P728" i="4"/>
  <c r="D728" i="4"/>
  <c r="C728" i="4"/>
  <c r="B728" i="4"/>
  <c r="P726" i="4"/>
  <c r="D726" i="4"/>
  <c r="C726" i="4"/>
  <c r="B726" i="4"/>
  <c r="P724" i="4"/>
  <c r="D724" i="4"/>
  <c r="C724" i="4"/>
  <c r="B724" i="4"/>
  <c r="P722" i="4"/>
  <c r="D722" i="4"/>
  <c r="C722" i="4"/>
  <c r="B722" i="4"/>
  <c r="P720" i="4"/>
  <c r="D720" i="4"/>
  <c r="C720" i="4"/>
  <c r="B720" i="4"/>
  <c r="P718" i="4"/>
  <c r="D718" i="4"/>
  <c r="C718" i="4"/>
  <c r="B718" i="4"/>
  <c r="P716" i="4"/>
  <c r="D716" i="4"/>
  <c r="C716" i="4"/>
  <c r="B716" i="4"/>
  <c r="P714" i="4"/>
  <c r="L714" i="4"/>
  <c r="K714" i="4"/>
  <c r="J714" i="4"/>
  <c r="I714" i="4"/>
  <c r="H714" i="4"/>
  <c r="G714" i="4"/>
  <c r="F714" i="4"/>
  <c r="E714" i="4"/>
  <c r="D714" i="4"/>
  <c r="C714" i="4"/>
  <c r="B714" i="4"/>
  <c r="P712" i="4"/>
  <c r="D712" i="4"/>
  <c r="C712" i="4"/>
  <c r="B712" i="4"/>
  <c r="P710" i="4"/>
  <c r="D710" i="4"/>
  <c r="C710" i="4"/>
  <c r="B710" i="4"/>
  <c r="P708" i="4"/>
  <c r="D708" i="4"/>
  <c r="C708" i="4"/>
  <c r="B708" i="4"/>
  <c r="P706" i="4"/>
  <c r="D706" i="4"/>
  <c r="C706" i="4"/>
  <c r="B706" i="4"/>
  <c r="P704" i="4"/>
  <c r="D704" i="4"/>
  <c r="C704" i="4"/>
  <c r="B704" i="4"/>
  <c r="P702" i="4"/>
  <c r="D702" i="4"/>
  <c r="C702" i="4"/>
  <c r="B702" i="4"/>
  <c r="P700" i="4"/>
  <c r="L700" i="4"/>
  <c r="H700" i="4"/>
  <c r="D700" i="4"/>
  <c r="C700" i="4"/>
  <c r="B700" i="4"/>
  <c r="P698" i="4"/>
  <c r="M698" i="4"/>
  <c r="L698" i="4"/>
  <c r="K698" i="4"/>
  <c r="J698" i="4"/>
  <c r="I698" i="4"/>
  <c r="H698" i="4"/>
  <c r="G698" i="4"/>
  <c r="F698" i="4"/>
  <c r="E698" i="4"/>
  <c r="D698" i="4"/>
  <c r="C698" i="4"/>
  <c r="B698" i="4"/>
  <c r="P696" i="4"/>
  <c r="M696" i="4"/>
  <c r="J696" i="4"/>
  <c r="G696" i="4"/>
  <c r="D696" i="4"/>
  <c r="C696" i="4"/>
  <c r="B696" i="4"/>
  <c r="P695" i="4"/>
  <c r="D695" i="4"/>
  <c r="C695" i="4"/>
  <c r="B695" i="4"/>
  <c r="P694" i="4"/>
  <c r="D694" i="4"/>
  <c r="C694" i="4"/>
  <c r="B694" i="4"/>
  <c r="P692" i="4"/>
  <c r="D692" i="4"/>
  <c r="C692" i="4"/>
  <c r="B692" i="4"/>
  <c r="P689" i="4"/>
  <c r="D689" i="4"/>
  <c r="C689" i="4"/>
  <c r="B689" i="4"/>
  <c r="P687" i="4"/>
  <c r="D687" i="4"/>
  <c r="C687" i="4"/>
  <c r="B687" i="4"/>
  <c r="P686" i="4"/>
  <c r="D686" i="4"/>
  <c r="C686" i="4"/>
  <c r="B686" i="4"/>
  <c r="P684" i="4"/>
  <c r="D684" i="4"/>
  <c r="C684" i="4"/>
  <c r="B684" i="4"/>
  <c r="P682" i="4"/>
  <c r="D682" i="4"/>
  <c r="C682" i="4"/>
  <c r="B682" i="4"/>
  <c r="P680" i="4"/>
  <c r="D680" i="4"/>
  <c r="C680" i="4"/>
  <c r="B680" i="4"/>
  <c r="P678" i="4"/>
  <c r="D678" i="4"/>
  <c r="C678" i="4"/>
  <c r="B678" i="4"/>
  <c r="P676" i="4"/>
  <c r="J676" i="4"/>
  <c r="D676" i="4"/>
  <c r="C676" i="4"/>
  <c r="B676" i="4"/>
  <c r="P675" i="4"/>
  <c r="L675" i="4"/>
  <c r="H675" i="4"/>
  <c r="D675" i="4"/>
  <c r="C675" i="4"/>
  <c r="B675" i="4"/>
  <c r="P673" i="4"/>
  <c r="D673" i="4"/>
  <c r="C673" i="4"/>
  <c r="B673" i="4"/>
  <c r="P671" i="4"/>
  <c r="L671" i="4"/>
  <c r="H671" i="4"/>
  <c r="D671" i="4"/>
  <c r="C671" i="4"/>
  <c r="B671" i="4"/>
  <c r="P669" i="4"/>
  <c r="L669" i="4"/>
  <c r="H669" i="4"/>
  <c r="D669" i="4"/>
  <c r="C669" i="4"/>
  <c r="B669" i="4"/>
  <c r="P667" i="4"/>
  <c r="D667" i="4"/>
  <c r="C667" i="4"/>
  <c r="B667" i="4"/>
  <c r="P664" i="4"/>
  <c r="D664" i="4"/>
  <c r="C664" i="4"/>
  <c r="B664" i="4"/>
  <c r="P662" i="4"/>
  <c r="D662" i="4"/>
  <c r="C662" i="4"/>
  <c r="B662" i="4"/>
  <c r="P660" i="4"/>
  <c r="D660" i="4"/>
  <c r="C660" i="4"/>
  <c r="B660" i="4"/>
  <c r="P658" i="4"/>
  <c r="D658" i="4"/>
  <c r="C658" i="4"/>
  <c r="B658" i="4"/>
  <c r="P656" i="4"/>
  <c r="L656" i="4"/>
  <c r="H656" i="4"/>
  <c r="D656" i="4"/>
  <c r="C656" i="4"/>
  <c r="B656" i="4"/>
  <c r="P654" i="4"/>
  <c r="L654" i="4"/>
  <c r="H654" i="4"/>
  <c r="D654" i="4"/>
  <c r="C654" i="4"/>
  <c r="B654" i="4"/>
  <c r="P653" i="4"/>
  <c r="L653" i="4"/>
  <c r="H653" i="4"/>
  <c r="D653" i="4"/>
  <c r="C653" i="4"/>
  <c r="B653" i="4"/>
  <c r="P651" i="4"/>
  <c r="L651" i="4"/>
  <c r="H651" i="4"/>
  <c r="D651" i="4"/>
  <c r="C651" i="4"/>
  <c r="B651" i="4"/>
  <c r="P649" i="4"/>
  <c r="J649" i="4"/>
  <c r="D649" i="4"/>
  <c r="C649" i="4"/>
  <c r="B649" i="4"/>
  <c r="P646" i="4"/>
  <c r="D646" i="4"/>
  <c r="C646" i="4"/>
  <c r="B646" i="4"/>
  <c r="P644" i="4"/>
  <c r="D644" i="4"/>
  <c r="C644" i="4"/>
  <c r="B644" i="4"/>
  <c r="P642" i="4"/>
  <c r="D642" i="4"/>
  <c r="C642" i="4"/>
  <c r="B642" i="4"/>
  <c r="P641" i="4"/>
  <c r="D641" i="4"/>
  <c r="C641" i="4"/>
  <c r="B641" i="4"/>
  <c r="P640" i="4"/>
  <c r="L640" i="4"/>
  <c r="H640" i="4"/>
  <c r="D640" i="4"/>
  <c r="C640" i="4"/>
  <c r="B640" i="4"/>
  <c r="P638" i="4"/>
  <c r="D638" i="4"/>
  <c r="C638" i="4"/>
  <c r="B638" i="4"/>
  <c r="P636" i="4"/>
  <c r="D636" i="4"/>
  <c r="C636" i="4"/>
  <c r="B636" i="4"/>
  <c r="P634" i="4"/>
  <c r="D634" i="4"/>
  <c r="C634" i="4"/>
  <c r="B634" i="4"/>
  <c r="P632" i="4"/>
  <c r="L632" i="4"/>
  <c r="H632" i="4"/>
  <c r="D632" i="4"/>
  <c r="C632" i="4"/>
  <c r="B632" i="4"/>
  <c r="P630" i="4"/>
  <c r="D630" i="4"/>
  <c r="C630" i="4"/>
  <c r="B630" i="4"/>
  <c r="P628" i="4"/>
  <c r="D628" i="4"/>
  <c r="C628" i="4"/>
  <c r="B628" i="4"/>
  <c r="J626" i="4"/>
  <c r="D626" i="4"/>
  <c r="C626" i="4"/>
  <c r="B626" i="4"/>
  <c r="P624" i="4"/>
  <c r="D624" i="4"/>
  <c r="C624" i="4"/>
  <c r="B624" i="4"/>
  <c r="P622" i="4"/>
  <c r="D622" i="4"/>
  <c r="C622" i="4"/>
  <c r="B622" i="4"/>
  <c r="P620" i="4"/>
  <c r="D620" i="4"/>
  <c r="C620" i="4"/>
  <c r="B620" i="4"/>
  <c r="P618" i="4"/>
  <c r="D618" i="4"/>
  <c r="C618" i="4"/>
  <c r="B618" i="4"/>
  <c r="P616" i="4"/>
  <c r="D616" i="4"/>
  <c r="C616" i="4"/>
  <c r="B616" i="4"/>
  <c r="P614" i="4"/>
  <c r="D614" i="4"/>
  <c r="C614" i="4"/>
  <c r="B614" i="4"/>
  <c r="P612" i="4"/>
  <c r="D612" i="4"/>
  <c r="C612" i="4"/>
  <c r="B612" i="4"/>
  <c r="P611" i="4"/>
  <c r="D611" i="4"/>
  <c r="C611" i="4"/>
  <c r="B611" i="4"/>
  <c r="P609" i="4"/>
  <c r="D609" i="4"/>
  <c r="C609" i="4"/>
  <c r="B609" i="4"/>
  <c r="P608" i="4"/>
  <c r="D608" i="4"/>
  <c r="C608" i="4"/>
  <c r="B608" i="4"/>
  <c r="P607" i="4"/>
  <c r="D607" i="4"/>
  <c r="C607" i="4"/>
  <c r="B607" i="4"/>
  <c r="P605" i="4"/>
  <c r="D605" i="4"/>
  <c r="C605" i="4"/>
  <c r="B605" i="4"/>
  <c r="P603" i="4"/>
  <c r="D603" i="4"/>
  <c r="C603" i="4"/>
  <c r="B603" i="4"/>
  <c r="P601" i="4"/>
  <c r="D601" i="4"/>
  <c r="C601" i="4"/>
  <c r="B601" i="4"/>
  <c r="P599" i="4"/>
  <c r="D599" i="4"/>
  <c r="C599" i="4"/>
  <c r="B599" i="4"/>
  <c r="P597" i="4"/>
  <c r="D597" i="4"/>
  <c r="C597" i="4"/>
  <c r="B597" i="4"/>
  <c r="P595" i="4"/>
  <c r="D595" i="4"/>
  <c r="C595" i="4"/>
  <c r="B595" i="4"/>
  <c r="P594" i="4"/>
  <c r="D594" i="4"/>
  <c r="C594" i="4"/>
  <c r="B594" i="4"/>
  <c r="P592" i="4"/>
  <c r="D592" i="4"/>
  <c r="C592" i="4"/>
  <c r="B592" i="4"/>
  <c r="P590" i="4"/>
  <c r="J590" i="4"/>
  <c r="D590" i="4"/>
  <c r="C590" i="4"/>
  <c r="B590" i="4"/>
  <c r="P588" i="4"/>
  <c r="D588" i="4"/>
  <c r="C588" i="4"/>
  <c r="B588" i="4"/>
  <c r="P585" i="4"/>
  <c r="O585" i="4"/>
  <c r="N585" i="4"/>
  <c r="M585" i="4"/>
  <c r="L585" i="4"/>
  <c r="K585" i="4"/>
  <c r="J585" i="4"/>
  <c r="I585" i="4"/>
  <c r="H585" i="4"/>
  <c r="G585" i="4"/>
  <c r="F585" i="4"/>
  <c r="E585" i="4"/>
  <c r="D585" i="4"/>
  <c r="C585" i="4"/>
  <c r="B585" i="4"/>
  <c r="P584" i="4"/>
  <c r="O584" i="4"/>
  <c r="N584" i="4"/>
  <c r="M584" i="4"/>
  <c r="L584" i="4"/>
  <c r="K584" i="4"/>
  <c r="J584" i="4"/>
  <c r="I584" i="4"/>
  <c r="H584" i="4"/>
  <c r="G584" i="4"/>
  <c r="F584" i="4"/>
  <c r="E584" i="4"/>
  <c r="D584" i="4"/>
  <c r="C584" i="4"/>
  <c r="B584" i="4"/>
  <c r="P583" i="4"/>
  <c r="O583" i="4"/>
  <c r="N583" i="4"/>
  <c r="M583" i="4"/>
  <c r="L583" i="4"/>
  <c r="K583" i="4"/>
  <c r="J583" i="4"/>
  <c r="I583" i="4"/>
  <c r="H583" i="4"/>
  <c r="G583" i="4"/>
  <c r="F583" i="4"/>
  <c r="E583" i="4"/>
  <c r="D583" i="4"/>
  <c r="C583" i="4"/>
  <c r="B583" i="4"/>
  <c r="P582" i="4"/>
  <c r="O582" i="4"/>
  <c r="N582" i="4"/>
  <c r="M582" i="4"/>
  <c r="L582" i="4"/>
  <c r="K582" i="4"/>
  <c r="J582" i="4"/>
  <c r="I582" i="4"/>
  <c r="H582" i="4"/>
  <c r="G582" i="4"/>
  <c r="F582" i="4"/>
  <c r="E582" i="4"/>
  <c r="D582" i="4"/>
  <c r="C582" i="4"/>
  <c r="B582" i="4"/>
  <c r="P581" i="4"/>
  <c r="O581" i="4"/>
  <c r="N581" i="4"/>
  <c r="M581" i="4"/>
  <c r="L581" i="4"/>
  <c r="K581" i="4"/>
  <c r="J581" i="4"/>
  <c r="I581" i="4"/>
  <c r="H581" i="4"/>
  <c r="G581" i="4"/>
  <c r="F581" i="4"/>
  <c r="E581" i="4"/>
  <c r="D581" i="4"/>
  <c r="C581" i="4"/>
  <c r="B581" i="4"/>
  <c r="P580" i="4"/>
  <c r="O580" i="4"/>
  <c r="N580" i="4"/>
  <c r="M580" i="4"/>
  <c r="L580" i="4"/>
  <c r="K580" i="4"/>
  <c r="J580" i="4"/>
  <c r="I580" i="4"/>
  <c r="H580" i="4"/>
  <c r="G580" i="4"/>
  <c r="F580" i="4"/>
  <c r="E580" i="4"/>
  <c r="D580" i="4"/>
  <c r="C580" i="4"/>
  <c r="B580" i="4"/>
  <c r="P579" i="4"/>
  <c r="O579" i="4"/>
  <c r="N579" i="4"/>
  <c r="M579" i="4"/>
  <c r="L579" i="4"/>
  <c r="K579" i="4"/>
  <c r="J579" i="4"/>
  <c r="I579" i="4"/>
  <c r="H579" i="4"/>
  <c r="G579" i="4"/>
  <c r="F579" i="4"/>
  <c r="E579" i="4"/>
  <c r="D579" i="4"/>
  <c r="C579" i="4"/>
  <c r="B579" i="4"/>
  <c r="P578" i="4"/>
  <c r="O578" i="4"/>
  <c r="N578" i="4"/>
  <c r="M578" i="4"/>
  <c r="L578" i="4"/>
  <c r="K578" i="4"/>
  <c r="J578" i="4"/>
  <c r="I578" i="4"/>
  <c r="H578" i="4"/>
  <c r="G578" i="4"/>
  <c r="F578" i="4"/>
  <c r="E578" i="4"/>
  <c r="D578" i="4"/>
  <c r="C578" i="4"/>
  <c r="B578" i="4"/>
  <c r="P577" i="4"/>
  <c r="O577" i="4"/>
  <c r="N577" i="4"/>
  <c r="M577" i="4"/>
  <c r="L577" i="4"/>
  <c r="K577" i="4"/>
  <c r="J577" i="4"/>
  <c r="I577" i="4"/>
  <c r="H577" i="4"/>
  <c r="G577" i="4"/>
  <c r="F577" i="4"/>
  <c r="E577" i="4"/>
  <c r="D577" i="4"/>
  <c r="C577" i="4"/>
  <c r="B577" i="4"/>
  <c r="P575" i="4"/>
  <c r="O575" i="4"/>
  <c r="N575" i="4"/>
  <c r="M575" i="4"/>
  <c r="L575" i="4"/>
  <c r="K575" i="4"/>
  <c r="J575" i="4"/>
  <c r="I575" i="4"/>
  <c r="H575" i="4"/>
  <c r="G575" i="4"/>
  <c r="F575" i="4"/>
  <c r="E575" i="4"/>
  <c r="D575" i="4"/>
  <c r="C575" i="4"/>
  <c r="B575" i="4"/>
  <c r="P574" i="4"/>
  <c r="O574" i="4"/>
  <c r="N574" i="4"/>
  <c r="M574" i="4"/>
  <c r="L574" i="4"/>
  <c r="K574" i="4"/>
  <c r="J574" i="4"/>
  <c r="I574" i="4"/>
  <c r="H574" i="4"/>
  <c r="G574" i="4"/>
  <c r="F574" i="4"/>
  <c r="E574" i="4"/>
  <c r="D574" i="4"/>
  <c r="C574" i="4"/>
  <c r="B574" i="4"/>
  <c r="P573" i="4"/>
  <c r="O573" i="4"/>
  <c r="N573" i="4"/>
  <c r="M573" i="4"/>
  <c r="L573" i="4"/>
  <c r="K573" i="4"/>
  <c r="J573" i="4"/>
  <c r="I573" i="4"/>
  <c r="H573" i="4"/>
  <c r="G573" i="4"/>
  <c r="F573" i="4"/>
  <c r="E573" i="4"/>
  <c r="D573" i="4"/>
  <c r="C573" i="4"/>
  <c r="B573" i="4"/>
  <c r="P572" i="4"/>
  <c r="O572" i="4"/>
  <c r="N572" i="4"/>
  <c r="M572" i="4"/>
  <c r="L572" i="4"/>
  <c r="K572" i="4"/>
  <c r="J572" i="4"/>
  <c r="I572" i="4"/>
  <c r="H572" i="4"/>
  <c r="G572" i="4"/>
  <c r="F572" i="4"/>
  <c r="E572" i="4"/>
  <c r="D572" i="4"/>
  <c r="C572" i="4"/>
  <c r="B572" i="4"/>
  <c r="P571" i="4"/>
  <c r="O571" i="4"/>
  <c r="N571" i="4"/>
  <c r="M571" i="4"/>
  <c r="L571" i="4"/>
  <c r="K571" i="4"/>
  <c r="J571" i="4"/>
  <c r="I571" i="4"/>
  <c r="H571" i="4"/>
  <c r="G571" i="4"/>
  <c r="F571" i="4"/>
  <c r="E571" i="4"/>
  <c r="D571" i="4"/>
  <c r="C571" i="4"/>
  <c r="B571" i="4"/>
  <c r="P570" i="4"/>
  <c r="O570" i="4"/>
  <c r="N570" i="4"/>
  <c r="M570" i="4"/>
  <c r="L570" i="4"/>
  <c r="K570" i="4"/>
  <c r="J570" i="4"/>
  <c r="I570" i="4"/>
  <c r="H570" i="4"/>
  <c r="G570" i="4"/>
  <c r="F570" i="4"/>
  <c r="E570" i="4"/>
  <c r="D570" i="4"/>
  <c r="C570" i="4"/>
  <c r="B570" i="4"/>
  <c r="P569" i="4"/>
  <c r="O569" i="4"/>
  <c r="N569" i="4"/>
  <c r="M569" i="4"/>
  <c r="L569" i="4"/>
  <c r="K569" i="4"/>
  <c r="J569" i="4"/>
  <c r="I569" i="4"/>
  <c r="H569" i="4"/>
  <c r="G569" i="4"/>
  <c r="F569" i="4"/>
  <c r="E569" i="4"/>
  <c r="D569" i="4"/>
  <c r="C569" i="4"/>
  <c r="B569" i="4"/>
  <c r="P568" i="4"/>
  <c r="O568" i="4"/>
  <c r="N568" i="4"/>
  <c r="M568" i="4"/>
  <c r="L568" i="4"/>
  <c r="K568" i="4"/>
  <c r="J568" i="4"/>
  <c r="I568" i="4"/>
  <c r="H568" i="4"/>
  <c r="G568" i="4"/>
  <c r="F568" i="4"/>
  <c r="E568" i="4"/>
  <c r="D568" i="4"/>
  <c r="C568" i="4"/>
  <c r="B568" i="4"/>
  <c r="P567" i="4"/>
  <c r="O567" i="4"/>
  <c r="N567" i="4"/>
  <c r="M567" i="4"/>
  <c r="L567" i="4"/>
  <c r="K567" i="4"/>
  <c r="J567" i="4"/>
  <c r="I567" i="4"/>
  <c r="H567" i="4"/>
  <c r="G567" i="4"/>
  <c r="F567" i="4"/>
  <c r="E567" i="4"/>
  <c r="D567" i="4"/>
  <c r="C567" i="4"/>
  <c r="B567" i="4"/>
  <c r="P565" i="4"/>
  <c r="O565" i="4"/>
  <c r="N565" i="4"/>
  <c r="M565" i="4"/>
  <c r="L565" i="4"/>
  <c r="K565" i="4"/>
  <c r="J565" i="4"/>
  <c r="I565" i="4"/>
  <c r="H565" i="4"/>
  <c r="G565" i="4"/>
  <c r="F565" i="4"/>
  <c r="E565" i="4"/>
  <c r="D565" i="4"/>
  <c r="C565" i="4"/>
  <c r="B565" i="4"/>
  <c r="P563" i="4"/>
  <c r="O563" i="4"/>
  <c r="N563" i="4"/>
  <c r="M563" i="4"/>
  <c r="L563" i="4"/>
  <c r="K563" i="4"/>
  <c r="J563" i="4"/>
  <c r="I563" i="4"/>
  <c r="H563" i="4"/>
  <c r="G563" i="4"/>
  <c r="F563" i="4"/>
  <c r="E563" i="4"/>
  <c r="D563" i="4"/>
  <c r="C563" i="4"/>
  <c r="B563" i="4"/>
  <c r="P561" i="4"/>
  <c r="O561" i="4"/>
  <c r="N561" i="4"/>
  <c r="M561" i="4"/>
  <c r="L561" i="4"/>
  <c r="K561" i="4"/>
  <c r="J561" i="4"/>
  <c r="I561" i="4"/>
  <c r="H561" i="4"/>
  <c r="G561" i="4"/>
  <c r="F561" i="4"/>
  <c r="E561" i="4"/>
  <c r="D561" i="4"/>
  <c r="C561" i="4"/>
  <c r="B561" i="4"/>
  <c r="P560" i="4"/>
  <c r="O560" i="4"/>
  <c r="N560" i="4"/>
  <c r="G560" i="4"/>
  <c r="D560" i="4"/>
  <c r="C560" i="4"/>
  <c r="B560" i="4"/>
  <c r="P558" i="4"/>
  <c r="L558" i="4"/>
  <c r="H558" i="4"/>
  <c r="D558" i="4"/>
  <c r="C558" i="4"/>
  <c r="B558" i="4"/>
  <c r="P556" i="4"/>
  <c r="O556" i="4"/>
  <c r="N556" i="4"/>
  <c r="M556" i="4"/>
  <c r="L556" i="4"/>
  <c r="K556" i="4"/>
  <c r="J556" i="4"/>
  <c r="I556" i="4"/>
  <c r="H556" i="4"/>
  <c r="G556" i="4"/>
  <c r="F556" i="4"/>
  <c r="E556" i="4"/>
  <c r="D556" i="4"/>
  <c r="C556" i="4"/>
  <c r="B556" i="4"/>
  <c r="P554" i="4"/>
  <c r="O554" i="4"/>
  <c r="N554" i="4"/>
  <c r="M554" i="4"/>
  <c r="L554" i="4"/>
  <c r="K554" i="4"/>
  <c r="J554" i="4"/>
  <c r="I554" i="4"/>
  <c r="H554" i="4"/>
  <c r="G554" i="4"/>
  <c r="F554" i="4"/>
  <c r="E554" i="4"/>
  <c r="D554" i="4"/>
  <c r="C554" i="4"/>
  <c r="B554" i="4"/>
  <c r="P552" i="4"/>
  <c r="O552" i="4"/>
  <c r="N552" i="4"/>
  <c r="M552" i="4"/>
  <c r="L552" i="4"/>
  <c r="K552" i="4"/>
  <c r="J552" i="4"/>
  <c r="I552" i="4"/>
  <c r="H552" i="4"/>
  <c r="G552" i="4"/>
  <c r="F552" i="4"/>
  <c r="E552" i="4"/>
  <c r="D552" i="4"/>
  <c r="C552" i="4"/>
  <c r="B552" i="4"/>
  <c r="P549" i="4"/>
  <c r="D549" i="4"/>
  <c r="C549" i="4"/>
  <c r="B549" i="4"/>
  <c r="P547" i="4"/>
  <c r="D547" i="4"/>
  <c r="C547" i="4"/>
  <c r="B547" i="4"/>
  <c r="P545" i="4"/>
  <c r="D545" i="4"/>
  <c r="C545" i="4"/>
  <c r="B545" i="4"/>
  <c r="P543" i="4"/>
  <c r="D543" i="4"/>
  <c r="C543" i="4"/>
  <c r="B543" i="4"/>
  <c r="P541" i="4"/>
  <c r="D541" i="4"/>
  <c r="C541" i="4"/>
  <c r="B541" i="4"/>
  <c r="P539" i="4"/>
  <c r="D539" i="4"/>
  <c r="C539" i="4"/>
  <c r="B539" i="4"/>
  <c r="P537" i="4"/>
  <c r="D537" i="4"/>
  <c r="C537" i="4"/>
  <c r="B537" i="4"/>
  <c r="P535" i="4"/>
  <c r="D535" i="4"/>
  <c r="C535" i="4"/>
  <c r="B535" i="4"/>
  <c r="P533" i="4"/>
  <c r="D533" i="4"/>
  <c r="C533" i="4"/>
  <c r="B533" i="4"/>
  <c r="P531" i="4"/>
  <c r="D531" i="4"/>
  <c r="C531" i="4"/>
  <c r="B531" i="4"/>
  <c r="P529" i="4"/>
  <c r="D529" i="4"/>
  <c r="C529" i="4"/>
  <c r="B529" i="4"/>
  <c r="P527" i="4"/>
  <c r="D527" i="4"/>
  <c r="C527" i="4"/>
  <c r="B527" i="4"/>
  <c r="P525" i="4"/>
  <c r="D525" i="4"/>
  <c r="C525" i="4"/>
  <c r="B525" i="4"/>
  <c r="P524" i="4"/>
  <c r="D524" i="4"/>
  <c r="C524" i="4"/>
  <c r="B524" i="4"/>
  <c r="P522" i="4"/>
  <c r="D522" i="4"/>
  <c r="C522" i="4"/>
  <c r="B522" i="4"/>
  <c r="P520" i="4"/>
  <c r="D520" i="4"/>
  <c r="C520" i="4"/>
  <c r="B520" i="4"/>
  <c r="P518" i="4"/>
  <c r="D518" i="4"/>
  <c r="C518" i="4"/>
  <c r="B518" i="4"/>
  <c r="P516" i="4"/>
  <c r="D516" i="4"/>
  <c r="C516" i="4"/>
  <c r="B516" i="4"/>
  <c r="P513" i="4"/>
  <c r="D513" i="4"/>
  <c r="C513" i="4"/>
  <c r="B513" i="4"/>
  <c r="P511" i="4"/>
  <c r="D511" i="4"/>
  <c r="C511" i="4"/>
  <c r="B511" i="4"/>
  <c r="P509" i="4"/>
  <c r="O509" i="4"/>
  <c r="N509" i="4"/>
  <c r="M509" i="4"/>
  <c r="L509" i="4"/>
  <c r="K509" i="4"/>
  <c r="J509" i="4"/>
  <c r="I509" i="4"/>
  <c r="H509" i="4"/>
  <c r="G509" i="4"/>
  <c r="F509" i="4"/>
  <c r="E509" i="4"/>
  <c r="D509" i="4"/>
  <c r="C509" i="4"/>
  <c r="B509" i="4"/>
  <c r="P508" i="4"/>
  <c r="O508" i="4"/>
  <c r="N508" i="4"/>
  <c r="M508" i="4"/>
  <c r="L508" i="4"/>
  <c r="K508" i="4"/>
  <c r="J508" i="4"/>
  <c r="I508" i="4"/>
  <c r="H508" i="4"/>
  <c r="G508" i="4"/>
  <c r="F508" i="4"/>
  <c r="E508" i="4"/>
  <c r="D508" i="4"/>
  <c r="C508" i="4"/>
  <c r="B508" i="4"/>
  <c r="P506" i="4"/>
  <c r="O506" i="4"/>
  <c r="N506" i="4"/>
  <c r="M506" i="4"/>
  <c r="L506" i="4"/>
  <c r="K506" i="4"/>
  <c r="J506" i="4"/>
  <c r="I506" i="4"/>
  <c r="H506" i="4"/>
  <c r="G506" i="4"/>
  <c r="F506" i="4"/>
  <c r="E506" i="4"/>
  <c r="D506" i="4"/>
  <c r="C506" i="4"/>
  <c r="B506" i="4"/>
  <c r="P504" i="4"/>
  <c r="O504" i="4"/>
  <c r="N504" i="4"/>
  <c r="M504" i="4"/>
  <c r="L504" i="4"/>
  <c r="K504" i="4"/>
  <c r="J504" i="4"/>
  <c r="I504" i="4"/>
  <c r="H504" i="4"/>
  <c r="G504" i="4"/>
  <c r="F504" i="4"/>
  <c r="E504" i="4"/>
  <c r="D504" i="4"/>
  <c r="C504" i="4"/>
  <c r="B504" i="4"/>
  <c r="P503" i="4"/>
  <c r="O503" i="4"/>
  <c r="N503" i="4"/>
  <c r="M503" i="4"/>
  <c r="L503" i="4"/>
  <c r="K503" i="4"/>
  <c r="J503" i="4"/>
  <c r="I503" i="4"/>
  <c r="H503" i="4"/>
  <c r="G503" i="4"/>
  <c r="F503" i="4"/>
  <c r="E503" i="4"/>
  <c r="D503" i="4"/>
  <c r="C503" i="4"/>
  <c r="B503" i="4"/>
  <c r="P501" i="4"/>
  <c r="D501" i="4"/>
  <c r="C501" i="4"/>
  <c r="B501" i="4"/>
  <c r="P499" i="4"/>
  <c r="D499" i="4"/>
  <c r="C499" i="4"/>
  <c r="B499" i="4"/>
  <c r="P498" i="4"/>
  <c r="J498" i="4"/>
  <c r="D498" i="4"/>
  <c r="C498" i="4"/>
  <c r="B498" i="4"/>
  <c r="P497" i="4"/>
  <c r="J497" i="4"/>
  <c r="D497" i="4"/>
  <c r="C497" i="4"/>
  <c r="B497" i="4"/>
  <c r="P496" i="4"/>
  <c r="J496" i="4"/>
  <c r="D496" i="4"/>
  <c r="C496" i="4"/>
  <c r="B496" i="4"/>
  <c r="P494" i="4"/>
  <c r="D494" i="4"/>
  <c r="C494" i="4"/>
  <c r="B494" i="4"/>
  <c r="P491" i="4"/>
  <c r="D491" i="4"/>
  <c r="C491" i="4"/>
  <c r="B491" i="4"/>
  <c r="P490" i="4"/>
  <c r="L490" i="4"/>
  <c r="H490" i="4"/>
  <c r="D490" i="4"/>
  <c r="C490" i="4"/>
  <c r="B490" i="4"/>
  <c r="P488" i="4"/>
  <c r="D488" i="4"/>
  <c r="C488" i="4"/>
  <c r="B488" i="4"/>
  <c r="P486" i="4"/>
  <c r="D486" i="4"/>
  <c r="C486" i="4"/>
  <c r="B486" i="4"/>
  <c r="P484" i="4"/>
  <c r="D484" i="4"/>
  <c r="C484" i="4"/>
  <c r="B484" i="4"/>
  <c r="P481" i="4"/>
  <c r="D481" i="4"/>
  <c r="C481" i="4"/>
  <c r="B481" i="4"/>
  <c r="P479" i="4"/>
  <c r="D479" i="4"/>
  <c r="C479" i="4"/>
  <c r="B479" i="4"/>
  <c r="P477" i="4"/>
  <c r="L477" i="4"/>
  <c r="H477" i="4"/>
  <c r="D477" i="4"/>
  <c r="C477" i="4"/>
  <c r="B477" i="4"/>
  <c r="P475" i="4"/>
  <c r="D475" i="4"/>
  <c r="C475" i="4"/>
  <c r="B475" i="4"/>
  <c r="P473" i="4"/>
  <c r="D473" i="4"/>
  <c r="C473" i="4"/>
  <c r="B473" i="4"/>
  <c r="P472" i="4"/>
  <c r="D472" i="4"/>
  <c r="C472" i="4"/>
  <c r="B472" i="4"/>
  <c r="P471" i="4"/>
  <c r="D471" i="4"/>
  <c r="C471" i="4"/>
  <c r="B471" i="4"/>
  <c r="P469" i="4"/>
  <c r="D469" i="4"/>
  <c r="C469" i="4"/>
  <c r="B469" i="4"/>
  <c r="P468" i="4"/>
  <c r="D468" i="4"/>
  <c r="C468" i="4"/>
  <c r="B468" i="4"/>
  <c r="P466" i="4"/>
  <c r="D466" i="4"/>
  <c r="C466" i="4"/>
  <c r="B466" i="4"/>
  <c r="P465" i="4"/>
  <c r="D465" i="4"/>
  <c r="C465" i="4"/>
  <c r="B465" i="4"/>
  <c r="P463" i="4"/>
  <c r="D463" i="4"/>
  <c r="C463" i="4"/>
  <c r="B463" i="4"/>
  <c r="P461" i="4"/>
  <c r="D461" i="4"/>
  <c r="C461" i="4"/>
  <c r="B461" i="4"/>
  <c r="P459" i="4"/>
  <c r="D459" i="4"/>
  <c r="C459" i="4"/>
  <c r="B459" i="4"/>
  <c r="P457" i="4"/>
  <c r="D457" i="4"/>
  <c r="C457" i="4"/>
  <c r="B457" i="4"/>
  <c r="P455" i="4"/>
  <c r="D455" i="4"/>
  <c r="C455" i="4"/>
  <c r="B455" i="4"/>
  <c r="P453" i="4"/>
  <c r="D453" i="4"/>
  <c r="C453" i="4"/>
  <c r="B453" i="4"/>
  <c r="P451" i="4"/>
  <c r="D451" i="4"/>
  <c r="C451" i="4"/>
  <c r="B451" i="4"/>
  <c r="P450" i="4"/>
  <c r="D450" i="4"/>
  <c r="C450" i="4"/>
  <c r="B450" i="4"/>
  <c r="P449" i="4"/>
  <c r="D449" i="4"/>
  <c r="C449" i="4"/>
  <c r="B449" i="4"/>
  <c r="P447" i="4"/>
  <c r="D447" i="4"/>
  <c r="C447" i="4"/>
  <c r="B447" i="4"/>
  <c r="P445" i="4"/>
  <c r="J445" i="4"/>
  <c r="D445" i="4"/>
  <c r="C445" i="4"/>
  <c r="B445" i="4"/>
  <c r="P444" i="4"/>
  <c r="D444" i="4"/>
  <c r="C444" i="4"/>
  <c r="B444" i="4"/>
  <c r="P442" i="4"/>
  <c r="D442" i="4"/>
  <c r="C442" i="4"/>
  <c r="B442" i="4"/>
  <c r="P440" i="4"/>
  <c r="D440" i="4"/>
  <c r="C440" i="4"/>
  <c r="B440" i="4"/>
  <c r="P438" i="4"/>
  <c r="D438" i="4"/>
  <c r="C438" i="4"/>
  <c r="B438" i="4"/>
  <c r="P435" i="4"/>
  <c r="D435" i="4"/>
  <c r="C435" i="4"/>
  <c r="B435" i="4"/>
  <c r="P433" i="4"/>
  <c r="D433" i="4"/>
  <c r="C433" i="4"/>
  <c r="B433" i="4"/>
  <c r="P431" i="4"/>
  <c r="D431" i="4"/>
  <c r="C431" i="4"/>
  <c r="B431" i="4"/>
  <c r="P429" i="4"/>
  <c r="D429" i="4"/>
  <c r="C429" i="4"/>
  <c r="B429" i="4"/>
  <c r="P427" i="4"/>
  <c r="D427" i="4"/>
  <c r="C427" i="4"/>
  <c r="B427" i="4"/>
  <c r="P425" i="4"/>
  <c r="D425" i="4"/>
  <c r="C425" i="4"/>
  <c r="B425" i="4"/>
  <c r="P423" i="4"/>
  <c r="D423" i="4"/>
  <c r="C423" i="4"/>
  <c r="B423" i="4"/>
  <c r="P421" i="4"/>
  <c r="D421" i="4"/>
  <c r="C421" i="4"/>
  <c r="B421" i="4"/>
  <c r="P418" i="4"/>
  <c r="D418" i="4"/>
  <c r="C418" i="4"/>
  <c r="B418" i="4"/>
  <c r="P416" i="4"/>
  <c r="D416" i="4"/>
  <c r="C416" i="4"/>
  <c r="B416" i="4"/>
  <c r="P415" i="4"/>
  <c r="J415" i="4"/>
  <c r="D415" i="4"/>
  <c r="C415" i="4"/>
  <c r="B415" i="4"/>
  <c r="P414" i="4"/>
  <c r="J414" i="4"/>
  <c r="D414" i="4"/>
  <c r="C414" i="4"/>
  <c r="B414" i="4"/>
  <c r="P413" i="4"/>
  <c r="J413" i="4"/>
  <c r="D413" i="4"/>
  <c r="C413" i="4"/>
  <c r="B413" i="4"/>
  <c r="P411" i="4"/>
  <c r="D411" i="4"/>
  <c r="C411" i="4"/>
  <c r="B411" i="4"/>
  <c r="P409" i="4"/>
  <c r="D409" i="4"/>
  <c r="C409" i="4"/>
  <c r="B409" i="4"/>
  <c r="P407" i="4"/>
  <c r="D407" i="4"/>
  <c r="C407" i="4"/>
  <c r="B407" i="4"/>
  <c r="P405" i="4"/>
  <c r="D405" i="4"/>
  <c r="C405" i="4"/>
  <c r="B405" i="4"/>
  <c r="P404" i="4"/>
  <c r="D404" i="4"/>
  <c r="C404" i="4"/>
  <c r="B404" i="4"/>
  <c r="P402" i="4"/>
  <c r="D402" i="4"/>
  <c r="C402" i="4"/>
  <c r="B402" i="4"/>
  <c r="P401" i="4"/>
  <c r="D401" i="4"/>
  <c r="C401" i="4"/>
  <c r="B401" i="4"/>
  <c r="P399" i="4"/>
  <c r="J399" i="4"/>
  <c r="D399" i="4"/>
  <c r="C399" i="4"/>
  <c r="B399" i="4"/>
  <c r="P398" i="4"/>
  <c r="J398" i="4"/>
  <c r="D398" i="4"/>
  <c r="C398" i="4"/>
  <c r="B398" i="4"/>
  <c r="P396" i="4"/>
  <c r="D396" i="4"/>
  <c r="C396" i="4"/>
  <c r="B396" i="4"/>
  <c r="P395" i="4"/>
  <c r="D395" i="4"/>
  <c r="C395" i="4"/>
  <c r="B395" i="4"/>
  <c r="P394" i="4"/>
  <c r="D394" i="4"/>
  <c r="C394" i="4"/>
  <c r="B394" i="4"/>
  <c r="P392" i="4"/>
  <c r="D392" i="4"/>
  <c r="C392" i="4"/>
  <c r="B392" i="4"/>
  <c r="P390" i="4"/>
  <c r="D390" i="4"/>
  <c r="C390" i="4"/>
  <c r="B390" i="4"/>
  <c r="P388" i="4"/>
  <c r="O388" i="4"/>
  <c r="N388" i="4"/>
  <c r="M388" i="4"/>
  <c r="L388" i="4"/>
  <c r="K388" i="4"/>
  <c r="J388" i="4"/>
  <c r="I388" i="4"/>
  <c r="H388" i="4"/>
  <c r="G388" i="4"/>
  <c r="F388" i="4"/>
  <c r="E388" i="4"/>
  <c r="D388" i="4"/>
  <c r="C388" i="4"/>
  <c r="B388" i="4"/>
  <c r="P386" i="4"/>
  <c r="D386" i="4"/>
  <c r="C386" i="4"/>
  <c r="B386" i="4"/>
  <c r="P384" i="4"/>
  <c r="O384" i="4"/>
  <c r="N384" i="4"/>
  <c r="M384" i="4"/>
  <c r="L384" i="4"/>
  <c r="K384" i="4"/>
  <c r="J384" i="4"/>
  <c r="I384" i="4"/>
  <c r="H384" i="4"/>
  <c r="G384" i="4"/>
  <c r="F384" i="4"/>
  <c r="E384" i="4"/>
  <c r="D384" i="4"/>
  <c r="C384" i="4"/>
  <c r="B384" i="4"/>
  <c r="P381" i="4"/>
  <c r="O381" i="4"/>
  <c r="N381" i="4"/>
  <c r="M381" i="4"/>
  <c r="L381" i="4"/>
  <c r="K381" i="4"/>
  <c r="J381" i="4"/>
  <c r="I381" i="4"/>
  <c r="H381" i="4"/>
  <c r="G381" i="4"/>
  <c r="F381" i="4"/>
  <c r="E381" i="4"/>
  <c r="D381" i="4"/>
  <c r="C381" i="4"/>
  <c r="B381" i="4"/>
  <c r="P380" i="4"/>
  <c r="O380" i="4"/>
  <c r="N380" i="4"/>
  <c r="M380" i="4"/>
  <c r="L380" i="4"/>
  <c r="K380" i="4"/>
  <c r="J380" i="4"/>
  <c r="I380" i="4"/>
  <c r="H380" i="4"/>
  <c r="G380" i="4"/>
  <c r="F380" i="4"/>
  <c r="E380" i="4"/>
  <c r="D380" i="4"/>
  <c r="C380" i="4"/>
  <c r="B380" i="4"/>
  <c r="P378" i="4"/>
  <c r="D378" i="4"/>
  <c r="C378" i="4"/>
  <c r="B378" i="4"/>
  <c r="P376" i="4"/>
  <c r="L376" i="4"/>
  <c r="H376" i="4"/>
  <c r="D376" i="4"/>
  <c r="C376" i="4"/>
  <c r="B376" i="4"/>
  <c r="P375" i="4"/>
  <c r="L375" i="4"/>
  <c r="H375" i="4"/>
  <c r="D375" i="4"/>
  <c r="C375" i="4"/>
  <c r="B375" i="4"/>
  <c r="P373" i="4"/>
  <c r="L373" i="4"/>
  <c r="H373" i="4"/>
  <c r="D373" i="4"/>
  <c r="C373" i="4"/>
  <c r="B373" i="4"/>
  <c r="P371" i="4"/>
  <c r="D371" i="4"/>
  <c r="C371" i="4"/>
  <c r="B371" i="4"/>
  <c r="P369" i="4"/>
  <c r="O369" i="4"/>
  <c r="N369" i="4"/>
  <c r="M369" i="4"/>
  <c r="L369" i="4"/>
  <c r="K369" i="4"/>
  <c r="J369" i="4"/>
  <c r="I369" i="4"/>
  <c r="H369" i="4"/>
  <c r="G369" i="4"/>
  <c r="F369" i="4"/>
  <c r="E369" i="4"/>
  <c r="D369" i="4"/>
  <c r="C369" i="4"/>
  <c r="B369" i="4"/>
  <c r="P367" i="4"/>
  <c r="D367" i="4"/>
  <c r="C367" i="4"/>
  <c r="B367" i="4"/>
  <c r="P365" i="4"/>
  <c r="D365" i="4"/>
  <c r="C365" i="4"/>
  <c r="B365" i="4"/>
  <c r="P364" i="4"/>
  <c r="D364" i="4"/>
  <c r="C364" i="4"/>
  <c r="B364" i="4"/>
  <c r="P363" i="4"/>
  <c r="D363" i="4"/>
  <c r="C363" i="4"/>
  <c r="B363" i="4"/>
  <c r="P362" i="4"/>
  <c r="D362" i="4"/>
  <c r="C362" i="4"/>
  <c r="B362" i="4"/>
  <c r="P361" i="4"/>
  <c r="D361" i="4"/>
  <c r="C361" i="4"/>
  <c r="B361" i="4"/>
  <c r="P359" i="4"/>
  <c r="D359" i="4"/>
  <c r="C359" i="4"/>
  <c r="B359" i="4"/>
  <c r="P357" i="4"/>
  <c r="D357" i="4"/>
  <c r="C357" i="4"/>
  <c r="B357" i="4"/>
  <c r="P355" i="4"/>
  <c r="L355" i="4"/>
  <c r="H355" i="4"/>
  <c r="D355" i="4"/>
  <c r="C355" i="4"/>
  <c r="B355" i="4"/>
  <c r="P353" i="4"/>
  <c r="O353" i="4"/>
  <c r="N353" i="4"/>
  <c r="M353" i="4"/>
  <c r="L353" i="4"/>
  <c r="K353" i="4"/>
  <c r="J353" i="4"/>
  <c r="I353" i="4"/>
  <c r="H353" i="4"/>
  <c r="G353" i="4"/>
  <c r="F353" i="4"/>
  <c r="E353" i="4"/>
  <c r="D353" i="4"/>
  <c r="C353" i="4"/>
  <c r="B353" i="4"/>
  <c r="P351" i="4"/>
  <c r="D351" i="4"/>
  <c r="C351" i="4"/>
  <c r="B351" i="4"/>
  <c r="P349" i="4"/>
  <c r="D349" i="4"/>
  <c r="C349" i="4"/>
  <c r="B349" i="4"/>
  <c r="P346" i="4"/>
  <c r="D346" i="4"/>
  <c r="C346" i="4"/>
  <c r="B346" i="4"/>
  <c r="P344" i="4"/>
  <c r="D344" i="4"/>
  <c r="C344" i="4"/>
  <c r="B344" i="4"/>
  <c r="P342" i="4"/>
  <c r="J342" i="4"/>
  <c r="D342" i="4"/>
  <c r="C342" i="4"/>
  <c r="B342" i="4"/>
  <c r="P341" i="4"/>
  <c r="J341" i="4"/>
  <c r="D341" i="4"/>
  <c r="C341" i="4"/>
  <c r="B341" i="4"/>
  <c r="P339" i="4"/>
  <c r="D339" i="4"/>
  <c r="C339" i="4"/>
  <c r="B339" i="4"/>
  <c r="P337" i="4"/>
  <c r="D337" i="4"/>
  <c r="C337" i="4"/>
  <c r="B337" i="4"/>
  <c r="P335" i="4"/>
  <c r="D335" i="4"/>
  <c r="C335" i="4"/>
  <c r="B335" i="4"/>
  <c r="P333" i="4"/>
  <c r="D333" i="4"/>
  <c r="C333" i="4"/>
  <c r="B333" i="4"/>
  <c r="P332" i="4"/>
  <c r="J332" i="4"/>
  <c r="D332" i="4"/>
  <c r="C332" i="4"/>
  <c r="B332" i="4"/>
  <c r="P331" i="4"/>
  <c r="J331" i="4"/>
  <c r="D331" i="4"/>
  <c r="C331" i="4"/>
  <c r="B331" i="4"/>
  <c r="P330" i="4"/>
  <c r="J330" i="4"/>
  <c r="D330" i="4"/>
  <c r="C330" i="4"/>
  <c r="B330" i="4"/>
  <c r="P328" i="4"/>
  <c r="J328" i="4"/>
  <c r="D328" i="4"/>
  <c r="C328" i="4"/>
  <c r="B328" i="4"/>
  <c r="P326" i="4"/>
  <c r="D326" i="4"/>
  <c r="C326" i="4"/>
  <c r="B326" i="4"/>
  <c r="P324" i="4"/>
  <c r="D324" i="4"/>
  <c r="C324" i="4"/>
  <c r="B324" i="4"/>
  <c r="P322" i="4"/>
  <c r="D322" i="4"/>
  <c r="C322" i="4"/>
  <c r="B322" i="4"/>
  <c r="P320" i="4"/>
  <c r="D320" i="4"/>
  <c r="C320" i="4"/>
  <c r="B320" i="4"/>
  <c r="P319" i="4"/>
  <c r="D319" i="4"/>
  <c r="C319" i="4"/>
  <c r="B319" i="4"/>
  <c r="P318" i="4"/>
  <c r="D318" i="4"/>
  <c r="C318" i="4"/>
  <c r="B318" i="4"/>
  <c r="P316" i="4"/>
  <c r="D316" i="4"/>
  <c r="C316" i="4"/>
  <c r="B316" i="4"/>
  <c r="P314" i="4"/>
  <c r="D314" i="4"/>
  <c r="C314" i="4"/>
  <c r="B314" i="4"/>
  <c r="P312" i="4"/>
  <c r="D312" i="4"/>
  <c r="C312" i="4"/>
  <c r="B312" i="4"/>
  <c r="P311" i="4"/>
  <c r="D311" i="4"/>
  <c r="C311" i="4"/>
  <c r="B311" i="4"/>
  <c r="P310" i="4"/>
  <c r="D310" i="4"/>
  <c r="C310" i="4"/>
  <c r="B310" i="4"/>
  <c r="P307" i="4"/>
  <c r="D307" i="4"/>
  <c r="C307" i="4"/>
  <c r="B307" i="4"/>
  <c r="P305" i="4"/>
  <c r="D305" i="4"/>
  <c r="C305" i="4"/>
  <c r="B305" i="4"/>
  <c r="P303" i="4"/>
  <c r="D303" i="4"/>
  <c r="C303" i="4"/>
  <c r="B303" i="4"/>
  <c r="P301" i="4"/>
  <c r="D301" i="4"/>
  <c r="C301" i="4"/>
  <c r="B301" i="4"/>
  <c r="P299" i="4"/>
  <c r="D299" i="4"/>
  <c r="C299" i="4"/>
  <c r="B299" i="4"/>
  <c r="P296" i="4"/>
  <c r="D296" i="4"/>
  <c r="C296" i="4"/>
  <c r="B296" i="4"/>
  <c r="P295" i="4"/>
  <c r="D295" i="4"/>
  <c r="C295" i="4"/>
  <c r="B295" i="4"/>
  <c r="P294" i="4"/>
  <c r="D294" i="4"/>
  <c r="C294" i="4"/>
  <c r="B294" i="4"/>
  <c r="P292" i="4"/>
  <c r="L292" i="4"/>
  <c r="H292" i="4"/>
  <c r="D292" i="4"/>
  <c r="C292" i="4"/>
  <c r="B292" i="4"/>
  <c r="P291" i="4"/>
  <c r="L291" i="4"/>
  <c r="H291" i="4"/>
  <c r="D291" i="4"/>
  <c r="C291" i="4"/>
  <c r="B291" i="4"/>
  <c r="P290" i="4"/>
  <c r="L290" i="4"/>
  <c r="H290" i="4"/>
  <c r="D290" i="4"/>
  <c r="C290" i="4"/>
  <c r="B290" i="4"/>
  <c r="P289" i="4"/>
  <c r="L289" i="4"/>
  <c r="H289" i="4"/>
  <c r="D289" i="4"/>
  <c r="C289" i="4"/>
  <c r="B289" i="4"/>
  <c r="P288" i="4"/>
  <c r="L288" i="4"/>
  <c r="H288" i="4"/>
  <c r="D288" i="4"/>
  <c r="C288" i="4"/>
  <c r="B288" i="4"/>
  <c r="P286" i="4"/>
  <c r="D286" i="4"/>
  <c r="C286" i="4"/>
  <c r="B286" i="4"/>
  <c r="P284" i="4"/>
  <c r="D284" i="4"/>
  <c r="C284" i="4"/>
  <c r="B284" i="4"/>
  <c r="P281" i="4"/>
  <c r="D281" i="4"/>
  <c r="C281" i="4"/>
  <c r="B281" i="4"/>
  <c r="P279" i="4"/>
  <c r="D279" i="4"/>
  <c r="C279" i="4"/>
  <c r="B279" i="4"/>
  <c r="P278" i="4"/>
  <c r="D278" i="4"/>
  <c r="C278" i="4"/>
  <c r="B278" i="4"/>
  <c r="P276" i="4"/>
  <c r="D276" i="4"/>
  <c r="C276" i="4"/>
  <c r="B276" i="4"/>
  <c r="P274" i="4"/>
  <c r="D274" i="4"/>
  <c r="C274" i="4"/>
  <c r="B274" i="4"/>
  <c r="P272" i="4"/>
  <c r="D272" i="4"/>
  <c r="C272" i="4"/>
  <c r="B272" i="4"/>
  <c r="P270" i="4"/>
  <c r="D270" i="4"/>
  <c r="C270" i="4"/>
  <c r="B270" i="4"/>
  <c r="P268" i="4"/>
  <c r="D268" i="4"/>
  <c r="C268" i="4"/>
  <c r="B268" i="4"/>
  <c r="P266" i="4"/>
  <c r="D266" i="4"/>
  <c r="C266" i="4"/>
  <c r="B266" i="4"/>
  <c r="P264" i="4"/>
  <c r="D264" i="4"/>
  <c r="C264" i="4"/>
  <c r="B264" i="4"/>
  <c r="P262" i="4"/>
  <c r="D262" i="4"/>
  <c r="C262" i="4"/>
  <c r="B262" i="4"/>
  <c r="P259" i="4"/>
  <c r="D259" i="4"/>
  <c r="C259" i="4"/>
  <c r="B259" i="4"/>
  <c r="P257" i="4"/>
  <c r="L257" i="4"/>
  <c r="H257" i="4"/>
  <c r="D257" i="4"/>
  <c r="C257" i="4"/>
  <c r="B257" i="4"/>
  <c r="P255" i="4"/>
  <c r="D255" i="4"/>
  <c r="C255" i="4"/>
  <c r="B255" i="4"/>
  <c r="P254" i="4"/>
  <c r="D254" i="4"/>
  <c r="C254" i="4"/>
  <c r="B254" i="4"/>
  <c r="P253" i="4"/>
  <c r="D253" i="4"/>
  <c r="C253" i="4"/>
  <c r="B253" i="4"/>
  <c r="P251" i="4"/>
  <c r="D251" i="4"/>
  <c r="C251" i="4"/>
  <c r="B251" i="4"/>
  <c r="P249" i="4"/>
  <c r="D249" i="4"/>
  <c r="C249" i="4"/>
  <c r="B249" i="4"/>
  <c r="P247" i="4"/>
  <c r="L247" i="4"/>
  <c r="H247" i="4"/>
  <c r="D247" i="4"/>
  <c r="C247" i="4"/>
  <c r="B247" i="4"/>
  <c r="P246" i="4"/>
  <c r="L246" i="4"/>
  <c r="H246" i="4"/>
  <c r="D246" i="4"/>
  <c r="C246" i="4"/>
  <c r="B246" i="4"/>
  <c r="P244" i="4"/>
  <c r="L244" i="4"/>
  <c r="H244" i="4"/>
  <c r="D244" i="4"/>
  <c r="C244" i="4"/>
  <c r="B244" i="4"/>
  <c r="P242" i="4"/>
  <c r="D242" i="4"/>
  <c r="C242" i="4"/>
  <c r="B242" i="4"/>
  <c r="P240" i="4"/>
  <c r="D240" i="4"/>
  <c r="C240" i="4"/>
  <c r="B240" i="4"/>
  <c r="P238" i="4"/>
  <c r="D238" i="4"/>
  <c r="C238" i="4"/>
  <c r="B238" i="4"/>
  <c r="P235" i="4"/>
  <c r="D235" i="4"/>
  <c r="C235" i="4"/>
  <c r="B235" i="4"/>
  <c r="P234" i="4"/>
  <c r="D234" i="4"/>
  <c r="C234" i="4"/>
  <c r="B234" i="4"/>
  <c r="P233" i="4"/>
  <c r="D233" i="4"/>
  <c r="C233" i="4"/>
  <c r="B233" i="4"/>
  <c r="P231" i="4"/>
  <c r="D231" i="4"/>
  <c r="C231" i="4"/>
  <c r="B231" i="4"/>
  <c r="P229" i="4"/>
  <c r="J229" i="4"/>
  <c r="D229" i="4"/>
  <c r="C229" i="4"/>
  <c r="B229" i="4"/>
  <c r="P227" i="4"/>
  <c r="D227" i="4"/>
  <c r="C227" i="4"/>
  <c r="B227" i="4"/>
  <c r="P225" i="4"/>
  <c r="D225" i="4"/>
  <c r="C225" i="4"/>
  <c r="B225" i="4"/>
  <c r="P223" i="4"/>
  <c r="D223" i="4"/>
  <c r="C223" i="4"/>
  <c r="B223" i="4"/>
  <c r="P222" i="4"/>
  <c r="D222" i="4"/>
  <c r="C222" i="4"/>
  <c r="B222" i="4"/>
  <c r="P221" i="4"/>
  <c r="D221" i="4"/>
  <c r="C221" i="4"/>
  <c r="B221" i="4"/>
  <c r="P219" i="4"/>
  <c r="D219" i="4"/>
  <c r="C219" i="4"/>
  <c r="B219" i="4"/>
  <c r="P217" i="4"/>
  <c r="D217" i="4"/>
  <c r="C217" i="4"/>
  <c r="B217" i="4"/>
  <c r="P215" i="4"/>
  <c r="D215" i="4"/>
  <c r="C215" i="4"/>
  <c r="B215" i="4"/>
  <c r="P213" i="4"/>
  <c r="D213" i="4"/>
  <c r="C213" i="4"/>
  <c r="B213" i="4"/>
  <c r="P211" i="4"/>
  <c r="D211" i="4"/>
  <c r="C211" i="4"/>
  <c r="B211" i="4"/>
  <c r="P209" i="4"/>
  <c r="J209" i="4"/>
  <c r="D209" i="4"/>
  <c r="C209" i="4"/>
  <c r="B209" i="4"/>
  <c r="P207" i="4"/>
  <c r="D207" i="4"/>
  <c r="C207" i="4"/>
  <c r="B207" i="4"/>
  <c r="P205" i="4"/>
  <c r="D205" i="4"/>
  <c r="C205" i="4"/>
  <c r="B205" i="4"/>
  <c r="P204" i="4"/>
  <c r="D204" i="4"/>
  <c r="C204" i="4"/>
  <c r="B204" i="4"/>
  <c r="P203" i="4"/>
  <c r="D203" i="4"/>
  <c r="C203" i="4"/>
  <c r="B203" i="4"/>
  <c r="P202" i="4"/>
  <c r="D202" i="4"/>
  <c r="C202" i="4"/>
  <c r="B202" i="4"/>
  <c r="P201" i="4"/>
  <c r="D201" i="4"/>
  <c r="C201" i="4"/>
  <c r="B201" i="4"/>
  <c r="P200" i="4"/>
  <c r="D200" i="4"/>
  <c r="C200" i="4"/>
  <c r="B200" i="4"/>
  <c r="P199" i="4"/>
  <c r="D199" i="4"/>
  <c r="C199" i="4"/>
  <c r="B199" i="4"/>
  <c r="P198" i="4"/>
  <c r="D198" i="4"/>
  <c r="C198" i="4"/>
  <c r="B198" i="4"/>
  <c r="P197" i="4"/>
  <c r="D197" i="4"/>
  <c r="C197" i="4"/>
  <c r="B197" i="4"/>
  <c r="P196" i="4"/>
  <c r="D196" i="4"/>
  <c r="C196" i="4"/>
  <c r="B196" i="4"/>
  <c r="P195" i="4"/>
  <c r="D195" i="4"/>
  <c r="C195" i="4"/>
  <c r="B195" i="4"/>
  <c r="P194" i="4"/>
  <c r="D194" i="4"/>
  <c r="C194" i="4"/>
  <c r="B194" i="4"/>
  <c r="P193" i="4"/>
  <c r="D193" i="4"/>
  <c r="C193" i="4"/>
  <c r="B193" i="4"/>
  <c r="P191" i="4"/>
  <c r="D191" i="4"/>
  <c r="C191" i="4"/>
  <c r="B191" i="4"/>
  <c r="P190" i="4"/>
  <c r="D190" i="4"/>
  <c r="C190" i="4"/>
  <c r="B190" i="4"/>
  <c r="P188" i="4"/>
  <c r="J188" i="4"/>
  <c r="D188" i="4"/>
  <c r="C188" i="4"/>
  <c r="B188" i="4"/>
  <c r="P186" i="4"/>
  <c r="D186" i="4"/>
  <c r="C186" i="4"/>
  <c r="B186" i="4"/>
  <c r="P185" i="4"/>
  <c r="D185" i="4"/>
  <c r="C185" i="4"/>
  <c r="B185" i="4"/>
  <c r="P184" i="4"/>
  <c r="D184" i="4"/>
  <c r="C184" i="4"/>
  <c r="B184" i="4"/>
  <c r="P183" i="4"/>
  <c r="D183" i="4"/>
  <c r="C183" i="4"/>
  <c r="B183" i="4"/>
  <c r="P182" i="4"/>
  <c r="D182" i="4"/>
  <c r="C182" i="4"/>
  <c r="B182" i="4"/>
  <c r="P181" i="4"/>
  <c r="D181" i="4"/>
  <c r="C181" i="4"/>
  <c r="B181" i="4"/>
  <c r="P180" i="4"/>
  <c r="D180" i="4"/>
  <c r="C180" i="4"/>
  <c r="B180" i="4"/>
  <c r="P179" i="4"/>
  <c r="D179" i="4"/>
  <c r="C179" i="4"/>
  <c r="B179" i="4"/>
  <c r="P178" i="4"/>
  <c r="D178" i="4"/>
  <c r="C178" i="4"/>
  <c r="B178" i="4"/>
  <c r="P177" i="4"/>
  <c r="D177" i="4"/>
  <c r="C177" i="4"/>
  <c r="B177" i="4"/>
  <c r="P176" i="4"/>
  <c r="D176" i="4"/>
  <c r="C176" i="4"/>
  <c r="B176" i="4"/>
  <c r="P175" i="4"/>
  <c r="D175" i="4"/>
  <c r="C175" i="4"/>
  <c r="B175" i="4"/>
  <c r="P174" i="4"/>
  <c r="D174" i="4"/>
  <c r="C174" i="4"/>
  <c r="B174" i="4"/>
  <c r="P173" i="4"/>
  <c r="D173" i="4"/>
  <c r="C173" i="4"/>
  <c r="B173" i="4"/>
  <c r="P172" i="4"/>
  <c r="D172" i="4"/>
  <c r="C172" i="4"/>
  <c r="B172" i="4"/>
  <c r="P170" i="4"/>
  <c r="D170" i="4"/>
  <c r="C170" i="4"/>
  <c r="B170" i="4"/>
  <c r="P168" i="4"/>
  <c r="D168" i="4"/>
  <c r="C168" i="4"/>
  <c r="B168" i="4"/>
  <c r="P166" i="4"/>
  <c r="D166" i="4"/>
  <c r="C166" i="4"/>
  <c r="B166" i="4"/>
  <c r="P163" i="4"/>
  <c r="D163" i="4"/>
  <c r="C163" i="4"/>
  <c r="B163" i="4"/>
  <c r="P161" i="4"/>
  <c r="D161" i="4"/>
  <c r="C161" i="4"/>
  <c r="B161" i="4"/>
  <c r="P159" i="4"/>
  <c r="D159" i="4"/>
  <c r="C159" i="4"/>
  <c r="B159" i="4"/>
  <c r="P158" i="4"/>
  <c r="D158" i="4"/>
  <c r="C158" i="4"/>
  <c r="B158" i="4"/>
  <c r="P157" i="4"/>
  <c r="D157" i="4"/>
  <c r="C157" i="4"/>
  <c r="B157" i="4"/>
  <c r="P156" i="4"/>
  <c r="D156" i="4"/>
  <c r="C156" i="4"/>
  <c r="B156" i="4"/>
  <c r="P154" i="4"/>
  <c r="D154" i="4"/>
  <c r="C154" i="4"/>
  <c r="B154" i="4"/>
  <c r="P152" i="4"/>
  <c r="D152" i="4"/>
  <c r="C152" i="4"/>
  <c r="B152" i="4"/>
  <c r="P151" i="4"/>
  <c r="D151" i="4"/>
  <c r="C151" i="4"/>
  <c r="B151" i="4"/>
  <c r="P149" i="4"/>
  <c r="D149" i="4"/>
  <c r="C149" i="4"/>
  <c r="B149" i="4"/>
  <c r="P147" i="4"/>
  <c r="L147" i="4"/>
  <c r="H147" i="4"/>
  <c r="D147" i="4"/>
  <c r="C147" i="4"/>
  <c r="B147" i="4"/>
  <c r="P145" i="4"/>
  <c r="D145" i="4"/>
  <c r="C145" i="4"/>
  <c r="B145" i="4"/>
  <c r="P144" i="4"/>
  <c r="D144" i="4"/>
  <c r="C144" i="4"/>
  <c r="B144" i="4"/>
  <c r="P142" i="4"/>
  <c r="L142" i="4"/>
  <c r="H142" i="4"/>
  <c r="D142" i="4"/>
  <c r="C142" i="4"/>
  <c r="B142" i="4"/>
  <c r="P141" i="4"/>
  <c r="L141" i="4"/>
  <c r="H141" i="4"/>
  <c r="D141" i="4"/>
  <c r="C141" i="4"/>
  <c r="B141" i="4"/>
  <c r="P140" i="4"/>
  <c r="L140" i="4"/>
  <c r="H140" i="4"/>
  <c r="D140" i="4"/>
  <c r="C140" i="4"/>
  <c r="B140" i="4"/>
  <c r="P139" i="4"/>
  <c r="L139" i="4"/>
  <c r="H139" i="4"/>
  <c r="D139" i="4"/>
  <c r="C139" i="4"/>
  <c r="B139" i="4"/>
  <c r="P138" i="4"/>
  <c r="L138" i="4"/>
  <c r="H138" i="4"/>
  <c r="D138" i="4"/>
  <c r="C138" i="4"/>
  <c r="B138" i="4"/>
  <c r="P136" i="4"/>
  <c r="J136" i="4"/>
  <c r="D136" i="4"/>
  <c r="C136" i="4"/>
  <c r="B136" i="4"/>
  <c r="P134" i="4"/>
  <c r="L134" i="4"/>
  <c r="H134" i="4"/>
  <c r="D134" i="4"/>
  <c r="C134" i="4"/>
  <c r="B134" i="4"/>
  <c r="P132" i="4"/>
  <c r="L132" i="4"/>
  <c r="H132" i="4"/>
  <c r="D132" i="4"/>
  <c r="C132" i="4"/>
  <c r="B132" i="4"/>
  <c r="P130" i="4"/>
  <c r="L130" i="4"/>
  <c r="H130" i="4"/>
  <c r="D130" i="4"/>
  <c r="C130" i="4"/>
  <c r="B130" i="4"/>
  <c r="P128" i="4"/>
  <c r="L128" i="4"/>
  <c r="H128" i="4"/>
  <c r="D128" i="4"/>
  <c r="C128" i="4"/>
  <c r="B128" i="4"/>
  <c r="P127" i="4"/>
  <c r="L127" i="4"/>
  <c r="H127" i="4"/>
  <c r="D127" i="4"/>
  <c r="C127" i="4"/>
  <c r="B127" i="4"/>
  <c r="P124" i="4"/>
  <c r="D124" i="4"/>
  <c r="C124" i="4"/>
  <c r="B124" i="4"/>
  <c r="P123" i="4"/>
  <c r="D123" i="4"/>
  <c r="C123" i="4"/>
  <c r="B123" i="4"/>
  <c r="P122" i="4"/>
  <c r="D122" i="4"/>
  <c r="C122" i="4"/>
  <c r="B122" i="4"/>
  <c r="P121" i="4"/>
  <c r="D121" i="4"/>
  <c r="C121" i="4"/>
  <c r="B121" i="4"/>
  <c r="P120" i="4"/>
  <c r="D120" i="4"/>
  <c r="C120" i="4"/>
  <c r="B120" i="4"/>
  <c r="P118" i="4"/>
  <c r="D118" i="4"/>
  <c r="C118" i="4"/>
  <c r="B118" i="4"/>
  <c r="P116" i="4"/>
  <c r="D116" i="4"/>
  <c r="C116" i="4"/>
  <c r="B116" i="4"/>
  <c r="P114" i="4"/>
  <c r="J114" i="4"/>
  <c r="D114" i="4"/>
  <c r="C114" i="4"/>
  <c r="B114" i="4"/>
  <c r="P112" i="4"/>
  <c r="D112" i="4"/>
  <c r="C112" i="4"/>
  <c r="B112" i="4"/>
  <c r="P110" i="4"/>
  <c r="J110" i="4"/>
  <c r="D110" i="4"/>
  <c r="C110" i="4"/>
  <c r="B110" i="4"/>
  <c r="P109" i="4"/>
  <c r="D109" i="4"/>
  <c r="C109" i="4"/>
  <c r="B109" i="4"/>
  <c r="P106" i="4"/>
  <c r="D106" i="4"/>
  <c r="C106" i="4"/>
  <c r="B106" i="4"/>
  <c r="P104" i="4"/>
  <c r="D104" i="4"/>
  <c r="C104" i="4"/>
  <c r="B104" i="4"/>
  <c r="P102" i="4"/>
  <c r="D102" i="4"/>
  <c r="C102" i="4"/>
  <c r="B102" i="4"/>
  <c r="P100" i="4"/>
  <c r="D100" i="4"/>
  <c r="C100" i="4"/>
  <c r="B100" i="4"/>
  <c r="P97" i="4"/>
  <c r="D97" i="4"/>
  <c r="C97" i="4"/>
  <c r="B97" i="4"/>
  <c r="P95" i="4"/>
  <c r="L95" i="4"/>
  <c r="H95" i="4"/>
  <c r="D95" i="4"/>
  <c r="C95" i="4"/>
  <c r="B95" i="4"/>
  <c r="P93" i="4"/>
  <c r="L93" i="4"/>
  <c r="H93" i="4"/>
  <c r="D93" i="4"/>
  <c r="C93" i="4"/>
  <c r="B93" i="4"/>
  <c r="P90" i="4"/>
  <c r="D90" i="4"/>
  <c r="C90" i="4"/>
  <c r="B90" i="4"/>
  <c r="P88" i="4"/>
  <c r="D88" i="4"/>
  <c r="C88" i="4"/>
  <c r="B88" i="4"/>
  <c r="P86" i="4"/>
  <c r="D86" i="4"/>
  <c r="C86" i="4"/>
  <c r="B86" i="4"/>
  <c r="P84" i="4"/>
  <c r="M84" i="4"/>
  <c r="J84" i="4"/>
  <c r="G84" i="4"/>
  <c r="D84" i="4"/>
  <c r="C84" i="4"/>
  <c r="B84" i="4"/>
  <c r="P82" i="4"/>
  <c r="L82" i="4"/>
  <c r="H82" i="4"/>
  <c r="D82" i="4"/>
  <c r="C82" i="4"/>
  <c r="B82" i="4"/>
  <c r="P81" i="4"/>
  <c r="L81" i="4"/>
  <c r="H81" i="4"/>
  <c r="D81" i="4"/>
  <c r="C81" i="4"/>
  <c r="B81" i="4"/>
  <c r="P79" i="4"/>
  <c r="D79" i="4"/>
  <c r="C79" i="4"/>
  <c r="B79" i="4"/>
  <c r="P77" i="4"/>
  <c r="D77" i="4"/>
  <c r="C77" i="4"/>
  <c r="B77" i="4"/>
  <c r="P76" i="4"/>
  <c r="D76" i="4"/>
  <c r="C76" i="4"/>
  <c r="B76" i="4"/>
  <c r="P74" i="4"/>
  <c r="D74" i="4"/>
  <c r="C74" i="4"/>
  <c r="B74" i="4"/>
  <c r="P72" i="4"/>
  <c r="D72" i="4"/>
  <c r="C72" i="4"/>
  <c r="B72" i="4"/>
  <c r="P70" i="4"/>
  <c r="D70" i="4"/>
  <c r="C70" i="4"/>
  <c r="B70" i="4"/>
  <c r="P68" i="4"/>
  <c r="J68" i="4"/>
  <c r="D68" i="4"/>
  <c r="C68" i="4"/>
  <c r="B68" i="4"/>
  <c r="P67" i="4"/>
  <c r="J67" i="4"/>
  <c r="D67" i="4"/>
  <c r="C67" i="4"/>
  <c r="B67" i="4"/>
  <c r="P65" i="4"/>
  <c r="D65" i="4"/>
  <c r="C65" i="4"/>
  <c r="B65" i="4"/>
  <c r="P63" i="4"/>
  <c r="D63" i="4"/>
  <c r="C63" i="4"/>
  <c r="B63" i="4"/>
  <c r="P61" i="4"/>
  <c r="D61" i="4"/>
  <c r="C61" i="4"/>
  <c r="B61" i="4"/>
  <c r="P59" i="4"/>
  <c r="D59" i="4"/>
  <c r="C59" i="4"/>
  <c r="B59" i="4"/>
  <c r="P57" i="4"/>
  <c r="D57" i="4"/>
  <c r="C57" i="4"/>
  <c r="B57" i="4"/>
  <c r="P55" i="4"/>
  <c r="L55" i="4"/>
  <c r="H55" i="4"/>
  <c r="D55" i="4"/>
  <c r="C55" i="4"/>
  <c r="B55" i="4"/>
  <c r="P53" i="4"/>
  <c r="D53" i="4"/>
  <c r="C53" i="4"/>
  <c r="B53" i="4"/>
  <c r="P50" i="4"/>
  <c r="D50" i="4"/>
  <c r="C50" i="4"/>
  <c r="B50" i="4"/>
  <c r="P48" i="4"/>
  <c r="D48" i="4"/>
  <c r="C48" i="4"/>
  <c r="B48" i="4"/>
  <c r="P46" i="4"/>
  <c r="L46" i="4"/>
  <c r="H46" i="4"/>
  <c r="D46" i="4"/>
  <c r="C46" i="4"/>
  <c r="B46" i="4"/>
  <c r="P44" i="4"/>
  <c r="D44" i="4"/>
  <c r="C44" i="4"/>
  <c r="B44" i="4"/>
  <c r="P42" i="4"/>
  <c r="D42" i="4"/>
  <c r="C42" i="4"/>
  <c r="B42" i="4"/>
  <c r="P40" i="4"/>
  <c r="L40" i="4"/>
  <c r="H40" i="4"/>
  <c r="D40" i="4"/>
  <c r="C40" i="4"/>
  <c r="B40" i="4"/>
  <c r="P38" i="4"/>
  <c r="L38" i="4"/>
  <c r="H38" i="4"/>
  <c r="D38" i="4"/>
  <c r="C38" i="4"/>
  <c r="B38" i="4"/>
  <c r="P36" i="4"/>
  <c r="L36" i="4"/>
  <c r="H36" i="4"/>
  <c r="D36" i="4"/>
  <c r="C36" i="4"/>
  <c r="B36" i="4"/>
  <c r="P34" i="4"/>
  <c r="M34" i="4"/>
  <c r="J34" i="4"/>
  <c r="G34" i="4"/>
  <c r="D34" i="4"/>
  <c r="C34" i="4"/>
  <c r="B34" i="4"/>
  <c r="P31" i="4"/>
  <c r="L31" i="4"/>
  <c r="H31" i="4"/>
  <c r="D31" i="4"/>
  <c r="C31" i="4"/>
  <c r="B31" i="4"/>
  <c r="P28" i="4"/>
  <c r="D28" i="4"/>
  <c r="C28" i="4"/>
  <c r="B28" i="4"/>
  <c r="P27" i="4"/>
  <c r="D27" i="4"/>
  <c r="C27" i="4"/>
  <c r="B27" i="4"/>
  <c r="P25" i="4"/>
  <c r="L25" i="4"/>
  <c r="H25" i="4"/>
  <c r="D25" i="4"/>
  <c r="C25" i="4"/>
  <c r="B25" i="4"/>
  <c r="P23" i="4"/>
  <c r="L23" i="4"/>
  <c r="H23" i="4"/>
  <c r="D23" i="4"/>
  <c r="C23" i="4"/>
  <c r="B23" i="4"/>
  <c r="P21" i="4"/>
  <c r="L21" i="4"/>
  <c r="H21" i="4"/>
  <c r="D21" i="4"/>
  <c r="C21" i="4"/>
  <c r="B21" i="4"/>
  <c r="P19" i="4"/>
  <c r="L19" i="4"/>
  <c r="H19" i="4"/>
  <c r="D19" i="4"/>
  <c r="C19" i="4"/>
  <c r="B19" i="4"/>
  <c r="P17" i="4"/>
  <c r="D17" i="4"/>
  <c r="C17" i="4"/>
  <c r="B17" i="4"/>
  <c r="P15" i="4"/>
  <c r="D15" i="4"/>
  <c r="C15" i="4"/>
  <c r="B15" i="4"/>
  <c r="P13" i="4"/>
  <c r="D13" i="4"/>
  <c r="C13" i="4"/>
  <c r="B13" i="4"/>
  <c r="P11" i="4"/>
  <c r="M11" i="4"/>
  <c r="J11" i="4"/>
  <c r="G11" i="4"/>
  <c r="D11" i="4"/>
  <c r="C11" i="4"/>
  <c r="B11" i="4"/>
  <c r="P10" i="4"/>
  <c r="D10" i="4"/>
  <c r="C10" i="4"/>
  <c r="B10" i="4"/>
  <c r="P8" i="4"/>
  <c r="D8" i="4"/>
  <c r="C8" i="4"/>
  <c r="B8" i="4"/>
  <c r="P6" i="4"/>
  <c r="D6" i="4"/>
  <c r="C6" i="4"/>
  <c r="B6" i="4"/>
  <c r="P4" i="4"/>
  <c r="L4" i="4"/>
  <c r="H4" i="4"/>
  <c r="D4" i="4"/>
  <c r="C4" i="4"/>
  <c r="B4" i="4"/>
  <c r="AI754" i="1" l="1"/>
  <c r="AJ754" i="1" s="1"/>
  <c r="N754" i="1"/>
  <c r="M754" i="1"/>
  <c r="L754" i="1"/>
  <c r="AI753" i="1"/>
  <c r="AJ753" i="1" s="1"/>
  <c r="N753" i="1"/>
  <c r="M753" i="1"/>
  <c r="L753" i="1"/>
  <c r="AI752" i="1"/>
  <c r="AJ752" i="1" s="1"/>
  <c r="N752" i="1"/>
  <c r="M752" i="1"/>
  <c r="L752" i="1"/>
  <c r="AI751" i="1"/>
  <c r="AJ751" i="1" s="1"/>
  <c r="N751" i="1"/>
  <c r="M751" i="1"/>
  <c r="L751" i="1"/>
  <c r="AI750" i="1"/>
  <c r="AJ750" i="1" s="1"/>
  <c r="N750" i="1"/>
  <c r="M750" i="1"/>
  <c r="L750" i="1"/>
  <c r="N749" i="1"/>
  <c r="M749" i="1"/>
  <c r="L749" i="1"/>
  <c r="N748" i="1"/>
  <c r="M748" i="1"/>
  <c r="L748" i="1"/>
  <c r="AI747" i="1"/>
  <c r="AJ747" i="1" s="1"/>
  <c r="N747" i="1"/>
  <c r="M747" i="1"/>
  <c r="L747" i="1"/>
  <c r="AI746" i="1"/>
  <c r="AJ746" i="1" s="1"/>
  <c r="N746" i="1"/>
  <c r="M746" i="1"/>
  <c r="L746" i="1"/>
  <c r="AI745" i="1"/>
  <c r="AJ745" i="1" s="1"/>
  <c r="N745" i="1"/>
  <c r="M745" i="1"/>
  <c r="L745" i="1"/>
  <c r="AI744" i="1"/>
  <c r="AJ744" i="1" s="1"/>
  <c r="N744" i="1"/>
  <c r="M744" i="1"/>
  <c r="L744" i="1"/>
  <c r="AI743" i="1"/>
  <c r="AJ743" i="1" s="1"/>
  <c r="N743" i="1"/>
  <c r="M743" i="1"/>
  <c r="L743" i="1"/>
  <c r="AI742" i="1"/>
  <c r="AJ742" i="1" s="1"/>
  <c r="N742" i="1"/>
  <c r="M742" i="1"/>
  <c r="L742" i="1"/>
  <c r="AI741" i="1"/>
  <c r="AJ741" i="1" s="1"/>
  <c r="N741" i="1"/>
  <c r="M741" i="1"/>
  <c r="L741" i="1"/>
  <c r="AI740" i="1"/>
  <c r="AJ740" i="1" s="1"/>
  <c r="N740" i="1"/>
  <c r="M740" i="1"/>
  <c r="L740" i="1"/>
  <c r="AI739" i="1"/>
  <c r="AJ739" i="1" s="1"/>
  <c r="N739" i="1"/>
  <c r="M739" i="1"/>
  <c r="L739" i="1"/>
  <c r="N738" i="1"/>
  <c r="M738" i="1"/>
  <c r="L738" i="1"/>
  <c r="N737" i="1"/>
  <c r="M737" i="1"/>
  <c r="L737" i="1"/>
  <c r="N736" i="1"/>
  <c r="M736" i="1"/>
  <c r="L736" i="1"/>
  <c r="N735" i="1"/>
  <c r="M735" i="1"/>
  <c r="L735" i="1"/>
  <c r="N734" i="1"/>
  <c r="M734" i="1"/>
  <c r="L734" i="1"/>
  <c r="N733" i="1"/>
  <c r="M733" i="1"/>
  <c r="L733" i="1"/>
  <c r="N732" i="1"/>
  <c r="M732" i="1"/>
  <c r="L732" i="1"/>
  <c r="N731" i="1"/>
  <c r="M731" i="1"/>
  <c r="L731" i="1"/>
  <c r="N730" i="1"/>
  <c r="M730" i="1"/>
  <c r="L730" i="1"/>
  <c r="N729" i="1"/>
  <c r="M729" i="1"/>
  <c r="L729" i="1"/>
  <c r="N728" i="1"/>
  <c r="M728" i="1"/>
  <c r="L728" i="1"/>
  <c r="N727" i="1"/>
  <c r="M727" i="1"/>
  <c r="L727" i="1"/>
  <c r="AI726" i="1"/>
  <c r="AJ726" i="1" s="1"/>
  <c r="N726" i="1"/>
  <c r="M726" i="1"/>
  <c r="L726" i="1"/>
  <c r="AI725" i="1"/>
  <c r="AJ725" i="1" s="1"/>
  <c r="N725" i="1"/>
  <c r="M725" i="1"/>
  <c r="L725" i="1"/>
  <c r="AI724" i="1"/>
  <c r="AJ724" i="1" s="1"/>
  <c r="N724" i="1"/>
  <c r="M724" i="1"/>
  <c r="L724" i="1"/>
  <c r="N723" i="1"/>
  <c r="M723" i="1"/>
  <c r="L723" i="1"/>
  <c r="AJ722" i="1"/>
  <c r="N722" i="1"/>
  <c r="M722" i="1"/>
  <c r="L722" i="1"/>
  <c r="N721" i="1"/>
  <c r="M721" i="1"/>
  <c r="L721" i="1"/>
  <c r="AI720" i="1"/>
  <c r="AJ720" i="1" s="1"/>
  <c r="N720" i="1"/>
  <c r="M720" i="1"/>
  <c r="L720" i="1"/>
  <c r="AI719" i="1"/>
  <c r="AJ719" i="1" s="1"/>
  <c r="N719" i="1"/>
  <c r="M719" i="1"/>
  <c r="L719" i="1"/>
  <c r="AI718" i="1"/>
  <c r="AJ718" i="1" s="1"/>
  <c r="N718" i="1"/>
  <c r="M718" i="1"/>
  <c r="L718" i="1"/>
  <c r="AI717" i="1"/>
  <c r="AJ717" i="1" s="1"/>
  <c r="N717" i="1"/>
  <c r="M717" i="1"/>
  <c r="L717" i="1"/>
  <c r="AI716" i="1"/>
  <c r="AJ716" i="1" s="1"/>
  <c r="N716" i="1"/>
  <c r="M716" i="1"/>
  <c r="L716" i="1"/>
  <c r="AI715" i="1"/>
  <c r="AJ715" i="1" s="1"/>
  <c r="N715" i="1"/>
  <c r="M715" i="1"/>
  <c r="L715" i="1"/>
  <c r="AI714" i="1"/>
  <c r="AJ714" i="1" s="1"/>
  <c r="N714" i="1"/>
  <c r="M714" i="1"/>
  <c r="L714" i="1"/>
  <c r="AI713" i="1"/>
  <c r="AJ713" i="1" s="1"/>
  <c r="N713" i="1"/>
  <c r="M713" i="1"/>
  <c r="L713" i="1"/>
  <c r="AI712" i="1"/>
  <c r="AJ712" i="1" s="1"/>
  <c r="N712" i="1"/>
  <c r="M712" i="1"/>
  <c r="L712" i="1"/>
  <c r="AI711" i="1"/>
  <c r="AJ711" i="1" s="1"/>
  <c r="N711" i="1"/>
  <c r="M711" i="1"/>
  <c r="L711" i="1"/>
  <c r="AI710" i="1"/>
  <c r="AJ710" i="1" s="1"/>
  <c r="N710" i="1"/>
  <c r="M710" i="1"/>
  <c r="L710" i="1"/>
  <c r="N709" i="1"/>
  <c r="M709" i="1"/>
  <c r="L709" i="1"/>
  <c r="N708" i="1"/>
  <c r="M708" i="1"/>
  <c r="L708" i="1"/>
  <c r="AI707" i="1"/>
  <c r="AJ707" i="1" s="1"/>
  <c r="N707" i="1"/>
  <c r="M707" i="1"/>
  <c r="L707" i="1"/>
  <c r="N706" i="1"/>
  <c r="M706" i="1"/>
  <c r="L706" i="1"/>
  <c r="N705" i="1"/>
  <c r="M705" i="1"/>
  <c r="L705" i="1"/>
  <c r="AI704" i="1"/>
  <c r="AJ704" i="1" s="1"/>
  <c r="N704" i="1"/>
  <c r="M704" i="1"/>
  <c r="L704" i="1"/>
  <c r="AI703" i="1"/>
  <c r="AJ703" i="1" s="1"/>
  <c r="N703" i="1"/>
  <c r="M703" i="1"/>
  <c r="L703" i="1"/>
  <c r="N702" i="1"/>
  <c r="M702" i="1"/>
  <c r="L702" i="1"/>
  <c r="N701" i="1"/>
  <c r="M701" i="1"/>
  <c r="L701" i="1"/>
  <c r="AI700" i="1"/>
  <c r="AJ700" i="1" s="1"/>
  <c r="N700" i="1"/>
  <c r="M700" i="1"/>
  <c r="L700" i="1"/>
  <c r="N699" i="1"/>
  <c r="M699" i="1"/>
  <c r="L699" i="1"/>
  <c r="AI698" i="1"/>
  <c r="AJ698" i="1" s="1"/>
  <c r="N698" i="1"/>
  <c r="M698" i="1"/>
  <c r="L698" i="1"/>
  <c r="AI697" i="1"/>
  <c r="AJ697" i="1" s="1"/>
  <c r="N697" i="1"/>
  <c r="M697" i="1"/>
  <c r="L697" i="1"/>
  <c r="N696" i="1"/>
  <c r="M696" i="1"/>
  <c r="L696" i="1"/>
  <c r="AI695" i="1"/>
  <c r="AJ695" i="1" s="1"/>
  <c r="N695" i="1"/>
  <c r="M695" i="1"/>
  <c r="L695" i="1"/>
  <c r="N694" i="1"/>
  <c r="M694" i="1"/>
  <c r="L694" i="1"/>
  <c r="AI693" i="1"/>
  <c r="AJ693" i="1" s="1"/>
  <c r="N693" i="1"/>
  <c r="M693" i="1"/>
  <c r="L693" i="1"/>
  <c r="AI692" i="1"/>
  <c r="AJ692" i="1" s="1"/>
  <c r="N692" i="1"/>
  <c r="M692" i="1"/>
  <c r="L692" i="1"/>
  <c r="N691" i="1"/>
  <c r="M691" i="1"/>
  <c r="L691" i="1"/>
  <c r="AI690" i="1"/>
  <c r="AJ690" i="1" s="1"/>
  <c r="N690" i="1"/>
  <c r="M690" i="1"/>
  <c r="L690" i="1"/>
  <c r="N689" i="1"/>
  <c r="M689" i="1"/>
  <c r="L689" i="1"/>
  <c r="N688" i="1"/>
  <c r="M688" i="1"/>
  <c r="L688" i="1"/>
  <c r="N687" i="1"/>
  <c r="M687" i="1"/>
  <c r="L687" i="1"/>
  <c r="N686" i="1"/>
  <c r="M686" i="1"/>
  <c r="L686" i="1"/>
  <c r="N685" i="1"/>
  <c r="M685" i="1"/>
  <c r="L685" i="1"/>
  <c r="AI684" i="1"/>
  <c r="AJ684" i="1" s="1"/>
  <c r="N684" i="1"/>
  <c r="M684" i="1"/>
  <c r="L684" i="1"/>
  <c r="AI683" i="1"/>
  <c r="AJ683" i="1" s="1"/>
  <c r="N683" i="1"/>
  <c r="M683" i="1"/>
  <c r="L683" i="1"/>
  <c r="N682" i="1"/>
  <c r="M682" i="1"/>
  <c r="L682" i="1"/>
  <c r="N681" i="1"/>
  <c r="M681" i="1"/>
  <c r="L681" i="1"/>
  <c r="N680" i="1"/>
  <c r="M680" i="1"/>
  <c r="L680" i="1"/>
  <c r="N679" i="1"/>
  <c r="M679" i="1"/>
  <c r="L679" i="1"/>
  <c r="N678" i="1"/>
  <c r="M678" i="1"/>
  <c r="L678" i="1"/>
  <c r="N677" i="1"/>
  <c r="M677" i="1"/>
  <c r="L677" i="1"/>
  <c r="N676" i="1"/>
  <c r="M676" i="1"/>
  <c r="L676" i="1"/>
  <c r="AI675" i="1"/>
  <c r="AJ675" i="1" s="1"/>
  <c r="N675" i="1"/>
  <c r="M675" i="1"/>
  <c r="L675" i="1"/>
  <c r="AI674" i="1"/>
  <c r="AJ674" i="1" s="1"/>
  <c r="N674" i="1"/>
  <c r="M674" i="1"/>
  <c r="L674" i="1"/>
  <c r="N673" i="1"/>
  <c r="M673" i="1"/>
  <c r="L673" i="1"/>
  <c r="N672" i="1"/>
  <c r="M672" i="1"/>
  <c r="L672" i="1"/>
  <c r="N671" i="1"/>
  <c r="M671" i="1"/>
  <c r="L671" i="1"/>
  <c r="N670" i="1"/>
  <c r="M670" i="1"/>
  <c r="L670" i="1"/>
  <c r="N669" i="1"/>
  <c r="M669" i="1"/>
  <c r="L669" i="1"/>
  <c r="N668" i="1"/>
  <c r="M668" i="1"/>
  <c r="L668" i="1"/>
  <c r="N667" i="1"/>
  <c r="M667" i="1"/>
  <c r="L667" i="1"/>
  <c r="AI666" i="1"/>
  <c r="AJ666" i="1" s="1"/>
  <c r="N666" i="1"/>
  <c r="M666" i="1"/>
  <c r="L666" i="1"/>
  <c r="N665" i="1"/>
  <c r="M665" i="1"/>
  <c r="L665" i="1"/>
  <c r="N664" i="1"/>
  <c r="M664" i="1"/>
  <c r="L664" i="1"/>
  <c r="AI663" i="1"/>
  <c r="AJ663" i="1" s="1"/>
  <c r="N663" i="1"/>
  <c r="M663" i="1"/>
  <c r="L663" i="1"/>
  <c r="N662" i="1"/>
  <c r="M662" i="1"/>
  <c r="L662" i="1"/>
  <c r="AI661" i="1"/>
  <c r="AJ661" i="1" s="1"/>
  <c r="N661" i="1"/>
  <c r="M661" i="1"/>
  <c r="L661" i="1"/>
  <c r="AI660" i="1"/>
  <c r="AJ660" i="1" s="1"/>
  <c r="N660" i="1"/>
  <c r="M660" i="1"/>
  <c r="L660" i="1"/>
  <c r="N659" i="1"/>
  <c r="M659" i="1"/>
  <c r="L659" i="1"/>
  <c r="AI658" i="1"/>
  <c r="AJ658" i="1" s="1"/>
  <c r="N658" i="1"/>
  <c r="M658" i="1"/>
  <c r="L658" i="1"/>
  <c r="AI657" i="1"/>
  <c r="AJ657" i="1" s="1"/>
  <c r="N657" i="1"/>
  <c r="M657" i="1"/>
  <c r="L657" i="1"/>
  <c r="N656" i="1"/>
  <c r="M656" i="1"/>
  <c r="L656" i="1"/>
  <c r="N655" i="1"/>
  <c r="M655" i="1"/>
  <c r="L655" i="1"/>
  <c r="AI654" i="1"/>
  <c r="AJ654" i="1" s="1"/>
  <c r="N654" i="1"/>
  <c r="M654" i="1"/>
  <c r="L654" i="1"/>
  <c r="AI653" i="1"/>
  <c r="AJ653" i="1" s="1"/>
  <c r="N653" i="1"/>
  <c r="M653" i="1"/>
  <c r="L653" i="1"/>
  <c r="N652" i="1"/>
  <c r="M652" i="1"/>
  <c r="L652" i="1"/>
  <c r="AI651" i="1"/>
  <c r="AJ651" i="1" s="1"/>
  <c r="N651" i="1"/>
  <c r="M651" i="1"/>
  <c r="L651" i="1"/>
  <c r="AI650" i="1"/>
  <c r="AJ650" i="1" s="1"/>
  <c r="N650" i="1"/>
  <c r="M650" i="1"/>
  <c r="L650" i="1"/>
  <c r="AI649" i="1"/>
  <c r="AJ649" i="1" s="1"/>
  <c r="N649" i="1"/>
  <c r="M649" i="1"/>
  <c r="L649" i="1"/>
  <c r="AI648" i="1"/>
  <c r="AJ648" i="1" s="1"/>
  <c r="N648" i="1"/>
  <c r="M648" i="1"/>
  <c r="L648" i="1"/>
  <c r="N647" i="1"/>
  <c r="M647" i="1"/>
  <c r="L647" i="1"/>
  <c r="N646" i="1"/>
  <c r="M646" i="1"/>
  <c r="L646" i="1"/>
  <c r="AI645" i="1"/>
  <c r="AJ645" i="1" s="1"/>
  <c r="N645" i="1"/>
  <c r="M645" i="1"/>
  <c r="L645" i="1"/>
  <c r="N644" i="1"/>
  <c r="M644" i="1"/>
  <c r="L644" i="1"/>
  <c r="AI643" i="1"/>
  <c r="AJ643" i="1" s="1"/>
  <c r="N643" i="1"/>
  <c r="M643" i="1"/>
  <c r="L643" i="1"/>
  <c r="AI642" i="1"/>
  <c r="AJ642" i="1" s="1"/>
  <c r="N642" i="1"/>
  <c r="M642" i="1"/>
  <c r="L642" i="1"/>
  <c r="N641" i="1"/>
  <c r="M641" i="1"/>
  <c r="L641" i="1"/>
  <c r="N640" i="1"/>
  <c r="M640" i="1"/>
  <c r="L640" i="1"/>
  <c r="AI639" i="1"/>
  <c r="AJ639" i="1" s="1"/>
  <c r="N639" i="1"/>
  <c r="M639" i="1"/>
  <c r="L639" i="1"/>
  <c r="N638" i="1"/>
  <c r="M638" i="1"/>
  <c r="L638" i="1"/>
  <c r="AI637" i="1"/>
  <c r="AJ637" i="1" s="1"/>
  <c r="N637" i="1"/>
  <c r="M637" i="1"/>
  <c r="L637" i="1"/>
  <c r="AI636" i="1"/>
  <c r="AJ636" i="1" s="1"/>
  <c r="N636" i="1"/>
  <c r="M636" i="1"/>
  <c r="L636" i="1"/>
  <c r="N635" i="1"/>
  <c r="M635" i="1"/>
  <c r="L635" i="1"/>
  <c r="N634" i="1"/>
  <c r="M634" i="1"/>
  <c r="L634" i="1"/>
  <c r="N633" i="1"/>
  <c r="M633" i="1"/>
  <c r="L633" i="1"/>
  <c r="AI632" i="1"/>
  <c r="AJ632" i="1" s="1"/>
  <c r="N632" i="1"/>
  <c r="M632" i="1"/>
  <c r="L632" i="1"/>
  <c r="AI631" i="1"/>
  <c r="AJ631" i="1" s="1"/>
  <c r="N631" i="1"/>
  <c r="M631" i="1"/>
  <c r="L631" i="1"/>
  <c r="AI630" i="1"/>
  <c r="AJ630" i="1" s="1"/>
  <c r="N630" i="1"/>
  <c r="M630" i="1"/>
  <c r="L630" i="1"/>
  <c r="AI629" i="1"/>
  <c r="AJ629" i="1" s="1"/>
  <c r="N629" i="1"/>
  <c r="M629" i="1"/>
  <c r="L629" i="1"/>
  <c r="AI628" i="1"/>
  <c r="AJ628" i="1" s="1"/>
  <c r="N628" i="1"/>
  <c r="M628" i="1"/>
  <c r="L628" i="1"/>
  <c r="AI627" i="1"/>
  <c r="AJ627" i="1" s="1"/>
  <c r="N627" i="1"/>
  <c r="M627" i="1"/>
  <c r="L627" i="1"/>
  <c r="AI626" i="1"/>
  <c r="AJ626" i="1" s="1"/>
  <c r="N626" i="1"/>
  <c r="M626" i="1"/>
  <c r="L626" i="1"/>
  <c r="AI625" i="1"/>
  <c r="AJ625" i="1" s="1"/>
  <c r="N625" i="1"/>
  <c r="M625" i="1"/>
  <c r="L625" i="1"/>
  <c r="AI624" i="1"/>
  <c r="AJ624" i="1" s="1"/>
  <c r="N624" i="1"/>
  <c r="M624" i="1"/>
  <c r="L624" i="1"/>
  <c r="N623" i="1"/>
  <c r="M623" i="1"/>
  <c r="L623" i="1"/>
  <c r="N622" i="1"/>
  <c r="M622" i="1"/>
  <c r="L622" i="1"/>
  <c r="AI621" i="1"/>
  <c r="AJ621" i="1" s="1"/>
  <c r="N621" i="1"/>
  <c r="M621" i="1"/>
  <c r="L621" i="1"/>
  <c r="AI620" i="1"/>
  <c r="AJ620" i="1" s="1"/>
  <c r="N620" i="1"/>
  <c r="M620" i="1"/>
  <c r="L620" i="1"/>
  <c r="AI619" i="1"/>
  <c r="AJ619" i="1" s="1"/>
  <c r="N619" i="1"/>
  <c r="M619" i="1"/>
  <c r="L619" i="1"/>
  <c r="AI618" i="1"/>
  <c r="AJ618" i="1" s="1"/>
  <c r="N618" i="1"/>
  <c r="M618" i="1"/>
  <c r="L618" i="1"/>
  <c r="AI617" i="1"/>
  <c r="AJ617" i="1" s="1"/>
  <c r="N617" i="1"/>
  <c r="M617" i="1"/>
  <c r="L617" i="1"/>
  <c r="AI616" i="1"/>
  <c r="AJ616" i="1" s="1"/>
  <c r="N616" i="1"/>
  <c r="M616" i="1"/>
  <c r="L616" i="1"/>
  <c r="AI615" i="1"/>
  <c r="AJ615" i="1" s="1"/>
  <c r="N615" i="1"/>
  <c r="M615" i="1"/>
  <c r="L615" i="1"/>
  <c r="AI614" i="1"/>
  <c r="AJ614" i="1" s="1"/>
  <c r="N614" i="1"/>
  <c r="M614" i="1"/>
  <c r="L614" i="1"/>
  <c r="AI613" i="1"/>
  <c r="AJ613" i="1" s="1"/>
  <c r="N613" i="1"/>
  <c r="M613" i="1"/>
  <c r="L613" i="1"/>
  <c r="AI612" i="1"/>
  <c r="AJ612" i="1" s="1"/>
  <c r="N612" i="1"/>
  <c r="M612" i="1"/>
  <c r="L612" i="1"/>
  <c r="AI611" i="1"/>
  <c r="AJ611" i="1" s="1"/>
  <c r="N611" i="1"/>
  <c r="M611" i="1"/>
  <c r="L611" i="1"/>
  <c r="AI610" i="1"/>
  <c r="AJ610" i="1" s="1"/>
  <c r="N610" i="1"/>
  <c r="M610" i="1"/>
  <c r="L610" i="1"/>
  <c r="AI609" i="1"/>
  <c r="AJ609" i="1" s="1"/>
  <c r="N609" i="1"/>
  <c r="M609" i="1"/>
  <c r="L609" i="1"/>
  <c r="AI608" i="1"/>
  <c r="AJ608" i="1" s="1"/>
  <c r="N608" i="1"/>
  <c r="M608" i="1"/>
  <c r="L608" i="1"/>
  <c r="AI607" i="1"/>
  <c r="AJ607" i="1" s="1"/>
  <c r="N607" i="1"/>
  <c r="M607" i="1"/>
  <c r="L607" i="1"/>
  <c r="AI606" i="1"/>
  <c r="AJ606" i="1" s="1"/>
  <c r="N606" i="1"/>
  <c r="M606" i="1"/>
  <c r="L606" i="1"/>
  <c r="AI605" i="1"/>
  <c r="AJ605" i="1" s="1"/>
  <c r="N605" i="1"/>
  <c r="M605" i="1"/>
  <c r="L605" i="1"/>
  <c r="AI604" i="1"/>
  <c r="AJ604" i="1" s="1"/>
  <c r="N604" i="1"/>
  <c r="M604" i="1"/>
  <c r="L604" i="1"/>
  <c r="AI603" i="1"/>
  <c r="AJ603" i="1" s="1"/>
  <c r="N603" i="1"/>
  <c r="M603" i="1"/>
  <c r="L603" i="1"/>
  <c r="AI602" i="1"/>
  <c r="AJ602" i="1" s="1"/>
  <c r="N602" i="1"/>
  <c r="M602" i="1"/>
  <c r="L602" i="1"/>
  <c r="AI601" i="1"/>
  <c r="AJ601" i="1" s="1"/>
  <c r="N601" i="1"/>
  <c r="M601" i="1"/>
  <c r="L601" i="1"/>
  <c r="AI600" i="1"/>
  <c r="AJ600" i="1" s="1"/>
  <c r="N600" i="1"/>
  <c r="M600" i="1"/>
  <c r="L600" i="1"/>
  <c r="AI599" i="1"/>
  <c r="AJ599" i="1" s="1"/>
  <c r="N599" i="1"/>
  <c r="M599" i="1"/>
  <c r="L599" i="1"/>
  <c r="AI598" i="1"/>
  <c r="AJ598" i="1" s="1"/>
  <c r="N598" i="1"/>
  <c r="M598" i="1"/>
  <c r="L598" i="1"/>
  <c r="AI597" i="1"/>
  <c r="AJ597" i="1" s="1"/>
  <c r="N597" i="1"/>
  <c r="M597" i="1"/>
  <c r="L597" i="1"/>
  <c r="AI596" i="1"/>
  <c r="AJ596" i="1" s="1"/>
  <c r="N596" i="1"/>
  <c r="M596" i="1"/>
  <c r="L596" i="1"/>
  <c r="AI595" i="1"/>
  <c r="AJ595" i="1" s="1"/>
  <c r="N595" i="1"/>
  <c r="M595" i="1"/>
  <c r="L595" i="1"/>
  <c r="AI594" i="1"/>
  <c r="AJ594" i="1" s="1"/>
  <c r="N594" i="1"/>
  <c r="M594" i="1"/>
  <c r="L594" i="1"/>
  <c r="AI593" i="1"/>
  <c r="AJ593" i="1" s="1"/>
  <c r="N593" i="1"/>
  <c r="M593" i="1"/>
  <c r="L593" i="1"/>
  <c r="AI592" i="1"/>
  <c r="AJ592" i="1" s="1"/>
  <c r="N592" i="1"/>
  <c r="M592" i="1"/>
  <c r="L592" i="1"/>
  <c r="AI591" i="1"/>
  <c r="AJ591" i="1" s="1"/>
  <c r="N591" i="1"/>
  <c r="M591" i="1"/>
  <c r="L591" i="1"/>
  <c r="AI590" i="1"/>
  <c r="AJ590" i="1" s="1"/>
  <c r="N590" i="1"/>
  <c r="M590" i="1"/>
  <c r="L590" i="1"/>
  <c r="AI589" i="1"/>
  <c r="AJ589" i="1" s="1"/>
  <c r="N589" i="1"/>
  <c r="M589" i="1"/>
  <c r="L589" i="1"/>
  <c r="AI588" i="1"/>
  <c r="AJ588" i="1" s="1"/>
  <c r="N588" i="1"/>
  <c r="M588" i="1"/>
  <c r="L588" i="1"/>
  <c r="AI587" i="1"/>
  <c r="AJ587" i="1" s="1"/>
  <c r="N587" i="1"/>
  <c r="M587" i="1"/>
  <c r="L587" i="1"/>
  <c r="AI586" i="1"/>
  <c r="AJ586" i="1" s="1"/>
  <c r="N586" i="1"/>
  <c r="M586" i="1"/>
  <c r="L586" i="1"/>
  <c r="AI585" i="1"/>
  <c r="AJ585" i="1" s="1"/>
  <c r="N585" i="1"/>
  <c r="M585" i="1"/>
  <c r="L585" i="1"/>
  <c r="AI584" i="1"/>
  <c r="AJ584" i="1" s="1"/>
  <c r="N584" i="1"/>
  <c r="M584" i="1"/>
  <c r="L584" i="1"/>
  <c r="AI583" i="1"/>
  <c r="AJ583" i="1" s="1"/>
  <c r="N583" i="1"/>
  <c r="M583" i="1"/>
  <c r="L583" i="1"/>
  <c r="AI582" i="1"/>
  <c r="AJ582" i="1" s="1"/>
  <c r="N582" i="1"/>
  <c r="M582" i="1"/>
  <c r="L582" i="1"/>
  <c r="AI581" i="1"/>
  <c r="AJ581" i="1" s="1"/>
  <c r="N581" i="1"/>
  <c r="M581" i="1"/>
  <c r="L581" i="1"/>
  <c r="AI580" i="1"/>
  <c r="AJ580" i="1" s="1"/>
  <c r="N580" i="1"/>
  <c r="M580" i="1"/>
  <c r="L580" i="1"/>
  <c r="AI579" i="1"/>
  <c r="AJ579" i="1" s="1"/>
  <c r="N579" i="1"/>
  <c r="M579" i="1"/>
  <c r="L579" i="1"/>
  <c r="AI578" i="1"/>
  <c r="AJ578" i="1" s="1"/>
  <c r="N578" i="1"/>
  <c r="M578" i="1"/>
  <c r="L578" i="1"/>
  <c r="AI577" i="1"/>
  <c r="AJ577" i="1" s="1"/>
  <c r="N577" i="1"/>
  <c r="M577" i="1"/>
  <c r="L577" i="1"/>
  <c r="AI576" i="1"/>
  <c r="AJ576" i="1" s="1"/>
  <c r="N576" i="1"/>
  <c r="M576" i="1"/>
  <c r="L576" i="1"/>
  <c r="AI575" i="1"/>
  <c r="AJ575" i="1" s="1"/>
  <c r="N575" i="1"/>
  <c r="M575" i="1"/>
  <c r="L575" i="1"/>
  <c r="AI574" i="1"/>
  <c r="AJ574" i="1" s="1"/>
  <c r="N574" i="1"/>
  <c r="M574" i="1"/>
  <c r="L574" i="1"/>
  <c r="AI573" i="1"/>
  <c r="AJ573" i="1" s="1"/>
  <c r="N573" i="1"/>
  <c r="M573" i="1"/>
  <c r="L573" i="1"/>
  <c r="AI572" i="1"/>
  <c r="AJ572" i="1" s="1"/>
  <c r="N572" i="1"/>
  <c r="M572" i="1"/>
  <c r="L572" i="1"/>
  <c r="AI571" i="1"/>
  <c r="AJ571" i="1" s="1"/>
  <c r="N571" i="1"/>
  <c r="M571" i="1"/>
  <c r="L571" i="1"/>
  <c r="AI570" i="1"/>
  <c r="AJ570" i="1" s="1"/>
  <c r="N570" i="1"/>
  <c r="M570" i="1"/>
  <c r="L570" i="1"/>
  <c r="AI569" i="1"/>
  <c r="AJ569" i="1" s="1"/>
  <c r="N569" i="1"/>
  <c r="M569" i="1"/>
  <c r="L569" i="1"/>
  <c r="AI568" i="1"/>
  <c r="AJ568" i="1" s="1"/>
  <c r="N568" i="1"/>
  <c r="M568" i="1"/>
  <c r="L568" i="1"/>
  <c r="AI567" i="1"/>
  <c r="AJ567" i="1" s="1"/>
  <c r="N567" i="1"/>
  <c r="M567" i="1"/>
  <c r="L567" i="1"/>
  <c r="AI566" i="1"/>
  <c r="AJ566" i="1" s="1"/>
  <c r="N566" i="1"/>
  <c r="M566" i="1"/>
  <c r="L566" i="1"/>
  <c r="AI565" i="1"/>
  <c r="AJ565" i="1" s="1"/>
  <c r="N565" i="1"/>
  <c r="M565" i="1"/>
  <c r="L565" i="1"/>
  <c r="AI564" i="1"/>
  <c r="AJ564" i="1" s="1"/>
  <c r="N564" i="1"/>
  <c r="M564" i="1"/>
  <c r="L564" i="1"/>
  <c r="AI563" i="1"/>
  <c r="AJ563" i="1" s="1"/>
  <c r="N563" i="1"/>
  <c r="M563" i="1"/>
  <c r="L563" i="1"/>
  <c r="AI562" i="1"/>
  <c r="AJ562" i="1" s="1"/>
  <c r="N562" i="1"/>
  <c r="M562" i="1"/>
  <c r="L562" i="1"/>
  <c r="AI561" i="1"/>
  <c r="AJ561" i="1" s="1"/>
  <c r="N561" i="1"/>
  <c r="M561" i="1"/>
  <c r="L561" i="1"/>
  <c r="AI560" i="1"/>
  <c r="AJ560" i="1" s="1"/>
  <c r="N560" i="1"/>
  <c r="M560" i="1"/>
  <c r="L560" i="1"/>
  <c r="AI559" i="1"/>
  <c r="AJ559" i="1" s="1"/>
  <c r="N559" i="1"/>
  <c r="M559" i="1"/>
  <c r="L559" i="1"/>
  <c r="AI558" i="1"/>
  <c r="AJ558" i="1" s="1"/>
  <c r="N558" i="1"/>
  <c r="M558" i="1"/>
  <c r="L558" i="1"/>
  <c r="AI557" i="1"/>
  <c r="AJ557" i="1" s="1"/>
  <c r="N557" i="1"/>
  <c r="M557" i="1"/>
  <c r="L557" i="1"/>
  <c r="AI556" i="1"/>
  <c r="AJ556" i="1" s="1"/>
  <c r="N556" i="1"/>
  <c r="M556" i="1"/>
  <c r="L556" i="1"/>
  <c r="AI555" i="1"/>
  <c r="AJ555" i="1" s="1"/>
  <c r="N555" i="1"/>
  <c r="M555" i="1"/>
  <c r="L555" i="1"/>
  <c r="AI554" i="1"/>
  <c r="AJ554" i="1" s="1"/>
  <c r="N554" i="1"/>
  <c r="M554" i="1"/>
  <c r="L554" i="1"/>
  <c r="AI553" i="1"/>
  <c r="AJ553" i="1" s="1"/>
  <c r="N553" i="1"/>
  <c r="M553" i="1"/>
  <c r="L553" i="1"/>
  <c r="AI552" i="1"/>
  <c r="AJ552" i="1" s="1"/>
  <c r="N552" i="1"/>
  <c r="M552" i="1"/>
  <c r="L552" i="1"/>
  <c r="AI551" i="1"/>
  <c r="AJ551" i="1" s="1"/>
  <c r="N551" i="1"/>
  <c r="M551" i="1"/>
  <c r="L551" i="1"/>
  <c r="AI550" i="1"/>
  <c r="AJ550" i="1" s="1"/>
  <c r="N550" i="1"/>
  <c r="M550" i="1"/>
  <c r="L550" i="1"/>
  <c r="AI549" i="1"/>
  <c r="AJ549" i="1" s="1"/>
  <c r="N549" i="1"/>
  <c r="M549" i="1"/>
  <c r="L549" i="1"/>
  <c r="AI548" i="1"/>
  <c r="AJ548" i="1" s="1"/>
  <c r="N548" i="1"/>
  <c r="M548" i="1"/>
  <c r="L548" i="1"/>
  <c r="AI547" i="1"/>
  <c r="AJ547" i="1" s="1"/>
  <c r="N547" i="1"/>
  <c r="M547" i="1"/>
  <c r="L547" i="1"/>
  <c r="AI546" i="1"/>
  <c r="AJ546" i="1" s="1"/>
  <c r="N546" i="1"/>
  <c r="M546" i="1"/>
  <c r="L546" i="1"/>
  <c r="AI545" i="1"/>
  <c r="AJ545" i="1" s="1"/>
  <c r="N545" i="1"/>
  <c r="M545" i="1"/>
  <c r="L545" i="1"/>
  <c r="AI544" i="1"/>
  <c r="AJ544" i="1" s="1"/>
  <c r="N544" i="1"/>
  <c r="M544" i="1"/>
  <c r="L544" i="1"/>
  <c r="AI543" i="1"/>
  <c r="AJ543" i="1" s="1"/>
  <c r="N543" i="1"/>
  <c r="M543" i="1"/>
  <c r="L543" i="1"/>
  <c r="AI542" i="1"/>
  <c r="AJ542" i="1" s="1"/>
  <c r="N542" i="1"/>
  <c r="M542" i="1"/>
  <c r="L542" i="1"/>
  <c r="AI541" i="1"/>
  <c r="N541" i="1"/>
  <c r="M541" i="1"/>
  <c r="L541" i="1"/>
  <c r="AI540" i="1"/>
  <c r="N540" i="1"/>
  <c r="M540" i="1"/>
  <c r="L540" i="1"/>
  <c r="AI539" i="1"/>
  <c r="N539" i="1"/>
  <c r="M539" i="1"/>
  <c r="L539" i="1"/>
  <c r="AI538" i="1"/>
  <c r="N538" i="1"/>
  <c r="M538" i="1"/>
  <c r="L538" i="1"/>
  <c r="AI537" i="1"/>
  <c r="N537" i="1"/>
  <c r="M537" i="1"/>
  <c r="L537" i="1"/>
  <c r="AI536" i="1"/>
  <c r="AJ536" i="1" s="1"/>
  <c r="N536" i="1"/>
  <c r="M536" i="1"/>
  <c r="L536" i="1"/>
  <c r="AI535" i="1"/>
  <c r="N535" i="1"/>
  <c r="M535" i="1"/>
  <c r="L535" i="1"/>
  <c r="AI534" i="1"/>
  <c r="N534" i="1"/>
  <c r="M534" i="1"/>
  <c r="L534" i="1"/>
  <c r="AI533" i="1"/>
  <c r="N533" i="1"/>
  <c r="M533" i="1"/>
  <c r="L533" i="1"/>
  <c r="AI532" i="1"/>
  <c r="N532" i="1"/>
  <c r="M532" i="1"/>
  <c r="L532" i="1"/>
  <c r="AI531" i="1"/>
  <c r="N531" i="1"/>
  <c r="M531" i="1"/>
  <c r="L531" i="1"/>
  <c r="AI530" i="1"/>
  <c r="N530" i="1"/>
  <c r="M530" i="1"/>
  <c r="L530" i="1"/>
  <c r="AI529" i="1"/>
  <c r="N529" i="1"/>
  <c r="M529" i="1"/>
  <c r="L529" i="1"/>
  <c r="AI528" i="1"/>
  <c r="N528" i="1"/>
  <c r="M528" i="1"/>
  <c r="L528" i="1"/>
  <c r="N527" i="1"/>
  <c r="M527" i="1"/>
  <c r="L527" i="1"/>
  <c r="N526" i="1"/>
  <c r="M526" i="1"/>
  <c r="L526" i="1"/>
  <c r="AI525" i="1"/>
  <c r="N525" i="1"/>
  <c r="M525" i="1"/>
  <c r="L525" i="1"/>
  <c r="N524" i="1"/>
  <c r="M524" i="1"/>
  <c r="L524" i="1"/>
  <c r="N523" i="1"/>
  <c r="M523" i="1"/>
  <c r="L523" i="1"/>
  <c r="N522" i="1"/>
  <c r="M522" i="1"/>
  <c r="L522" i="1"/>
  <c r="N521" i="1"/>
  <c r="M521" i="1"/>
  <c r="L521" i="1"/>
  <c r="AI520" i="1"/>
  <c r="AJ520" i="1" s="1"/>
  <c r="N520" i="1"/>
  <c r="M520" i="1"/>
  <c r="L520" i="1"/>
  <c r="AI519" i="1"/>
  <c r="AJ519" i="1" s="1"/>
  <c r="N519" i="1"/>
  <c r="M519" i="1"/>
  <c r="L519" i="1"/>
  <c r="N518" i="1"/>
  <c r="M518" i="1"/>
  <c r="L518" i="1"/>
  <c r="AI517" i="1"/>
  <c r="AJ517" i="1" s="1"/>
  <c r="N517" i="1"/>
  <c r="M517" i="1"/>
  <c r="L517" i="1"/>
  <c r="N516" i="1"/>
  <c r="M516" i="1"/>
  <c r="L516" i="1"/>
  <c r="N515" i="1"/>
  <c r="M515" i="1"/>
  <c r="L515" i="1"/>
  <c r="N514" i="1"/>
  <c r="M514" i="1"/>
  <c r="L514" i="1"/>
  <c r="N513" i="1"/>
  <c r="M513" i="1"/>
  <c r="L513" i="1"/>
  <c r="N512" i="1"/>
  <c r="M512" i="1"/>
  <c r="L512" i="1"/>
  <c r="AI511" i="1"/>
  <c r="AJ511" i="1" s="1"/>
  <c r="N511" i="1"/>
  <c r="M511" i="1"/>
  <c r="L511" i="1"/>
  <c r="AI510" i="1"/>
  <c r="AJ510" i="1" s="1"/>
  <c r="N510" i="1"/>
  <c r="M510" i="1"/>
  <c r="L510" i="1"/>
  <c r="AI509" i="1"/>
  <c r="AJ509" i="1" s="1"/>
  <c r="N509" i="1"/>
  <c r="M509" i="1"/>
  <c r="L509" i="1"/>
  <c r="AI508" i="1"/>
  <c r="AJ508" i="1" s="1"/>
  <c r="N508" i="1"/>
  <c r="M508" i="1"/>
  <c r="L508" i="1"/>
  <c r="N507" i="1"/>
  <c r="M507" i="1"/>
  <c r="L507" i="1"/>
  <c r="N506" i="1"/>
  <c r="M506" i="1"/>
  <c r="L506" i="1"/>
  <c r="N505" i="1"/>
  <c r="M505" i="1"/>
  <c r="L505" i="1"/>
  <c r="N504" i="1"/>
  <c r="M504" i="1"/>
  <c r="L504" i="1"/>
  <c r="N503" i="1"/>
  <c r="M503" i="1"/>
  <c r="L503" i="1"/>
  <c r="N502" i="1"/>
  <c r="M502" i="1"/>
  <c r="L502" i="1"/>
  <c r="N501" i="1"/>
  <c r="M501" i="1"/>
  <c r="L501" i="1"/>
  <c r="N500" i="1"/>
  <c r="M500" i="1"/>
  <c r="L500" i="1"/>
  <c r="N499" i="1"/>
  <c r="M499" i="1"/>
  <c r="L499" i="1"/>
  <c r="N498" i="1"/>
  <c r="M498" i="1"/>
  <c r="L498" i="1"/>
  <c r="N497" i="1"/>
  <c r="M497" i="1"/>
  <c r="L497" i="1"/>
  <c r="N496" i="1"/>
  <c r="M496" i="1"/>
  <c r="L496" i="1"/>
  <c r="N495" i="1"/>
  <c r="M495" i="1"/>
  <c r="L495" i="1"/>
  <c r="N494" i="1"/>
  <c r="M494" i="1"/>
  <c r="L494" i="1"/>
  <c r="N493" i="1"/>
  <c r="M493" i="1"/>
  <c r="L493" i="1"/>
  <c r="N492" i="1"/>
  <c r="M492" i="1"/>
  <c r="L492" i="1"/>
  <c r="AI491" i="1"/>
  <c r="N491" i="1"/>
  <c r="M491" i="1"/>
  <c r="L491" i="1"/>
  <c r="N490" i="1"/>
  <c r="M490" i="1"/>
  <c r="L490" i="1"/>
  <c r="AI489" i="1"/>
  <c r="N489" i="1"/>
  <c r="M489" i="1"/>
  <c r="L489" i="1"/>
  <c r="N488" i="1"/>
  <c r="M488" i="1"/>
  <c r="L488" i="1"/>
  <c r="N487" i="1"/>
  <c r="M487" i="1"/>
  <c r="L487" i="1"/>
  <c r="N486" i="1"/>
  <c r="M486" i="1"/>
  <c r="L486" i="1"/>
  <c r="N485" i="1"/>
  <c r="M485" i="1"/>
  <c r="L485" i="1"/>
  <c r="N484" i="1"/>
  <c r="M484" i="1"/>
  <c r="L484" i="1"/>
  <c r="N483" i="1"/>
  <c r="M483" i="1"/>
  <c r="L483" i="1"/>
  <c r="N482" i="1"/>
  <c r="M482" i="1"/>
  <c r="L482" i="1"/>
  <c r="N481" i="1"/>
  <c r="M481" i="1"/>
  <c r="L481" i="1"/>
  <c r="N480" i="1"/>
  <c r="M480" i="1"/>
  <c r="L480" i="1"/>
  <c r="AI479" i="1"/>
  <c r="AJ479" i="1" s="1"/>
  <c r="N479" i="1"/>
  <c r="M479" i="1"/>
  <c r="L479" i="1"/>
  <c r="N478" i="1"/>
  <c r="M478" i="1"/>
  <c r="L478" i="1"/>
  <c r="AI477" i="1"/>
  <c r="AJ477" i="1" s="1"/>
  <c r="N477" i="1"/>
  <c r="M477" i="1"/>
  <c r="L477" i="1"/>
  <c r="AI476" i="1"/>
  <c r="AJ476" i="1" s="1"/>
  <c r="N476" i="1"/>
  <c r="M476" i="1"/>
  <c r="L476" i="1"/>
  <c r="AI475" i="1"/>
  <c r="AJ475" i="1" s="1"/>
  <c r="N475" i="1"/>
  <c r="M475" i="1"/>
  <c r="L475" i="1"/>
  <c r="AI474" i="1"/>
  <c r="AJ474" i="1" s="1"/>
  <c r="N474" i="1"/>
  <c r="M474" i="1"/>
  <c r="L474" i="1"/>
  <c r="N473" i="1"/>
  <c r="M473" i="1"/>
  <c r="L473" i="1"/>
  <c r="AI472" i="1"/>
  <c r="AJ472" i="1" s="1"/>
  <c r="N472" i="1"/>
  <c r="M472" i="1"/>
  <c r="L472" i="1"/>
  <c r="AI471" i="1"/>
  <c r="AJ471" i="1" s="1"/>
  <c r="N471" i="1"/>
  <c r="M471" i="1"/>
  <c r="L471" i="1"/>
  <c r="AI470" i="1"/>
  <c r="AJ470" i="1" s="1"/>
  <c r="N470" i="1"/>
  <c r="M470" i="1"/>
  <c r="L470" i="1"/>
  <c r="AI469" i="1"/>
  <c r="AJ469" i="1" s="1"/>
  <c r="N469" i="1"/>
  <c r="M469" i="1"/>
  <c r="L469" i="1"/>
  <c r="AI468" i="1"/>
  <c r="AJ468" i="1" s="1"/>
  <c r="N468" i="1"/>
  <c r="M468" i="1"/>
  <c r="L468" i="1"/>
  <c r="AI467" i="1"/>
  <c r="AJ467" i="1" s="1"/>
  <c r="N467" i="1"/>
  <c r="M467" i="1"/>
  <c r="L467" i="1"/>
  <c r="AI466" i="1"/>
  <c r="AJ466" i="1" s="1"/>
  <c r="N466" i="1"/>
  <c r="M466" i="1"/>
  <c r="L466" i="1"/>
  <c r="AI465" i="1"/>
  <c r="AJ465" i="1" s="1"/>
  <c r="N465" i="1"/>
  <c r="M465" i="1"/>
  <c r="L465" i="1"/>
  <c r="AI464" i="1"/>
  <c r="AJ464" i="1" s="1"/>
  <c r="N464" i="1"/>
  <c r="M464" i="1"/>
  <c r="L464" i="1"/>
  <c r="AI463" i="1"/>
  <c r="AJ463" i="1" s="1"/>
  <c r="N463" i="1"/>
  <c r="M463" i="1"/>
  <c r="L463" i="1"/>
  <c r="N462" i="1"/>
  <c r="M462" i="1"/>
  <c r="L462" i="1"/>
  <c r="AI461" i="1"/>
  <c r="AJ461" i="1" s="1"/>
  <c r="N461" i="1"/>
  <c r="M461" i="1"/>
  <c r="L461" i="1"/>
  <c r="AI460" i="1"/>
  <c r="AJ460" i="1" s="1"/>
  <c r="N460" i="1"/>
  <c r="M460" i="1"/>
  <c r="L460" i="1"/>
  <c r="AI459" i="1"/>
  <c r="AJ459" i="1" s="1"/>
  <c r="N459" i="1"/>
  <c r="M459" i="1"/>
  <c r="L459" i="1"/>
  <c r="AI458" i="1"/>
  <c r="AJ458" i="1" s="1"/>
  <c r="N458" i="1"/>
  <c r="M458" i="1"/>
  <c r="L458" i="1"/>
  <c r="AI457" i="1"/>
  <c r="AJ457" i="1" s="1"/>
  <c r="N457" i="1"/>
  <c r="M457" i="1"/>
  <c r="L457" i="1"/>
  <c r="AI456" i="1"/>
  <c r="AJ456" i="1" s="1"/>
  <c r="N456" i="1"/>
  <c r="M456" i="1"/>
  <c r="L456" i="1"/>
  <c r="AI455" i="1"/>
  <c r="AJ455" i="1" s="1"/>
  <c r="N455" i="1"/>
  <c r="M455" i="1"/>
  <c r="L455" i="1"/>
  <c r="N454" i="1"/>
  <c r="M454" i="1"/>
  <c r="L454" i="1"/>
  <c r="AI453" i="1"/>
  <c r="AJ453" i="1" s="1"/>
  <c r="N453" i="1"/>
  <c r="M453" i="1"/>
  <c r="L453" i="1"/>
  <c r="AI452" i="1"/>
  <c r="AJ452" i="1" s="1"/>
  <c r="N452" i="1"/>
  <c r="M452" i="1"/>
  <c r="L452" i="1"/>
  <c r="AI451" i="1"/>
  <c r="AJ451" i="1" s="1"/>
  <c r="N451" i="1"/>
  <c r="M451" i="1"/>
  <c r="L451" i="1"/>
  <c r="N450" i="1"/>
  <c r="M450" i="1"/>
  <c r="L450" i="1"/>
  <c r="AI449" i="1"/>
  <c r="AJ449" i="1" s="1"/>
  <c r="N449" i="1"/>
  <c r="M449" i="1"/>
  <c r="L449" i="1"/>
  <c r="AI448" i="1"/>
  <c r="AJ448" i="1" s="1"/>
  <c r="N448" i="1"/>
  <c r="M448" i="1"/>
  <c r="L448" i="1"/>
  <c r="AI447" i="1"/>
  <c r="AJ447" i="1" s="1"/>
  <c r="N447" i="1"/>
  <c r="M447" i="1"/>
  <c r="L447" i="1"/>
  <c r="AI446" i="1"/>
  <c r="AJ446" i="1" s="1"/>
  <c r="N446" i="1"/>
  <c r="M446" i="1"/>
  <c r="L446" i="1"/>
  <c r="AI445" i="1"/>
  <c r="AJ445" i="1" s="1"/>
  <c r="N445" i="1"/>
  <c r="M445" i="1"/>
  <c r="L445" i="1"/>
  <c r="AI444" i="1"/>
  <c r="N444" i="1"/>
  <c r="M444" i="1"/>
  <c r="L444" i="1"/>
  <c r="AI443" i="1"/>
  <c r="AJ443" i="1" s="1"/>
  <c r="N443" i="1"/>
  <c r="M443" i="1"/>
  <c r="L443" i="1"/>
  <c r="AI442" i="1"/>
  <c r="N442" i="1"/>
  <c r="M442" i="1"/>
  <c r="L442" i="1"/>
  <c r="AI441" i="1"/>
  <c r="N441" i="1"/>
  <c r="M441" i="1"/>
  <c r="L441" i="1"/>
  <c r="AI440" i="1"/>
  <c r="N440" i="1"/>
  <c r="M440" i="1"/>
  <c r="L440" i="1"/>
  <c r="AI439" i="1"/>
  <c r="N439" i="1"/>
  <c r="M439" i="1"/>
  <c r="L439" i="1"/>
  <c r="AI438" i="1"/>
  <c r="N438" i="1"/>
  <c r="M438" i="1"/>
  <c r="L438" i="1"/>
  <c r="N437" i="1"/>
  <c r="M437" i="1"/>
  <c r="L437" i="1"/>
  <c r="AI436" i="1"/>
  <c r="AJ436" i="1" s="1"/>
  <c r="N436" i="1"/>
  <c r="M436" i="1"/>
  <c r="L436" i="1"/>
  <c r="N435" i="1"/>
  <c r="M435" i="1"/>
  <c r="L435" i="1"/>
  <c r="AI434" i="1"/>
  <c r="AJ434" i="1" s="1"/>
  <c r="N434" i="1"/>
  <c r="M434" i="1"/>
  <c r="L434" i="1"/>
  <c r="AI433" i="1"/>
  <c r="AJ433" i="1" s="1"/>
  <c r="N433" i="1"/>
  <c r="M433" i="1"/>
  <c r="L433" i="1"/>
  <c r="AI432" i="1"/>
  <c r="N432" i="1"/>
  <c r="M432" i="1"/>
  <c r="L432" i="1"/>
  <c r="AI431" i="1"/>
  <c r="AJ431" i="1" s="1"/>
  <c r="N431" i="1"/>
  <c r="M431" i="1"/>
  <c r="L431" i="1"/>
  <c r="AI430" i="1"/>
  <c r="AJ430" i="1" s="1"/>
  <c r="N430" i="1"/>
  <c r="M430" i="1"/>
  <c r="L430" i="1"/>
  <c r="AI429" i="1"/>
  <c r="AJ429" i="1" s="1"/>
  <c r="N429" i="1"/>
  <c r="M429" i="1"/>
  <c r="L429" i="1"/>
  <c r="AI428" i="1"/>
  <c r="AJ428" i="1" s="1"/>
  <c r="N428" i="1"/>
  <c r="M428" i="1"/>
  <c r="L428" i="1"/>
  <c r="AI427" i="1"/>
  <c r="AJ427" i="1" s="1"/>
  <c r="N427" i="1"/>
  <c r="M427" i="1"/>
  <c r="L427" i="1"/>
  <c r="AI426" i="1"/>
  <c r="AJ426" i="1" s="1"/>
  <c r="N426" i="1"/>
  <c r="M426" i="1"/>
  <c r="L426" i="1"/>
  <c r="AI425" i="1"/>
  <c r="AJ425" i="1" s="1"/>
  <c r="N425" i="1"/>
  <c r="M425" i="1"/>
  <c r="L425" i="1"/>
  <c r="AI424" i="1"/>
  <c r="AJ424" i="1" s="1"/>
  <c r="N424" i="1"/>
  <c r="M424" i="1"/>
  <c r="L424" i="1"/>
  <c r="AI423" i="1"/>
  <c r="AJ423" i="1" s="1"/>
  <c r="N423" i="1"/>
  <c r="M423" i="1"/>
  <c r="L423" i="1"/>
  <c r="AI422" i="1"/>
  <c r="AJ422" i="1" s="1"/>
  <c r="N422" i="1"/>
  <c r="M422" i="1"/>
  <c r="L422" i="1"/>
  <c r="AI421" i="1"/>
  <c r="AJ421" i="1" s="1"/>
  <c r="N421" i="1"/>
  <c r="M421" i="1"/>
  <c r="L421" i="1"/>
  <c r="AI420" i="1"/>
  <c r="N420" i="1"/>
  <c r="M420" i="1"/>
  <c r="L420" i="1"/>
  <c r="AI419" i="1"/>
  <c r="N419" i="1"/>
  <c r="M419" i="1"/>
  <c r="L419" i="1"/>
  <c r="AI418" i="1"/>
  <c r="N418" i="1"/>
  <c r="M418" i="1"/>
  <c r="L418" i="1"/>
  <c r="AI417" i="1"/>
  <c r="AJ417" i="1" s="1"/>
  <c r="N417" i="1"/>
  <c r="M417" i="1"/>
  <c r="L417" i="1"/>
  <c r="AI416" i="1"/>
  <c r="N416" i="1"/>
  <c r="M416" i="1"/>
  <c r="L416" i="1"/>
  <c r="AI415" i="1"/>
  <c r="N415" i="1"/>
  <c r="M415" i="1"/>
  <c r="L415" i="1"/>
  <c r="AI414" i="1"/>
  <c r="N414" i="1"/>
  <c r="M414" i="1"/>
  <c r="L414" i="1"/>
  <c r="AI413" i="1"/>
  <c r="AJ413" i="1" s="1"/>
  <c r="N413" i="1"/>
  <c r="M413" i="1"/>
  <c r="L413" i="1"/>
  <c r="AI412" i="1"/>
  <c r="AJ412" i="1" s="1"/>
  <c r="N412" i="1"/>
  <c r="M412" i="1"/>
  <c r="L412" i="1"/>
  <c r="AI411" i="1"/>
  <c r="AJ411" i="1" s="1"/>
  <c r="N411" i="1"/>
  <c r="M411" i="1"/>
  <c r="L411" i="1"/>
  <c r="AI410" i="1"/>
  <c r="AJ410" i="1" s="1"/>
  <c r="N410" i="1"/>
  <c r="M410" i="1"/>
  <c r="L410" i="1"/>
  <c r="AI409" i="1"/>
  <c r="AJ409" i="1" s="1"/>
  <c r="N409" i="1"/>
  <c r="M409" i="1"/>
  <c r="L409" i="1"/>
  <c r="AI408" i="1"/>
  <c r="AJ408" i="1" s="1"/>
  <c r="N408" i="1"/>
  <c r="M408" i="1"/>
  <c r="L408" i="1"/>
  <c r="AI407" i="1"/>
  <c r="AJ407" i="1" s="1"/>
  <c r="N407" i="1"/>
  <c r="M407" i="1"/>
  <c r="L407" i="1"/>
  <c r="AI406" i="1"/>
  <c r="N406" i="1"/>
  <c r="M406" i="1"/>
  <c r="L406" i="1"/>
  <c r="N405" i="1"/>
  <c r="M405" i="1"/>
  <c r="L405" i="1"/>
  <c r="AI404" i="1"/>
  <c r="N404" i="1"/>
  <c r="M404" i="1"/>
  <c r="L404" i="1"/>
  <c r="N403" i="1"/>
  <c r="M403" i="1"/>
  <c r="L403" i="1"/>
  <c r="AI402" i="1"/>
  <c r="AJ402" i="1" s="1"/>
  <c r="N402" i="1"/>
  <c r="M402" i="1"/>
  <c r="L402" i="1"/>
  <c r="AI401" i="1"/>
  <c r="AJ401" i="1" s="1"/>
  <c r="N401" i="1"/>
  <c r="M401" i="1"/>
  <c r="L401" i="1"/>
  <c r="AI400" i="1"/>
  <c r="AJ400" i="1" s="1"/>
  <c r="N400" i="1"/>
  <c r="M400" i="1"/>
  <c r="L400" i="1"/>
  <c r="AI399" i="1"/>
  <c r="AJ399" i="1" s="1"/>
  <c r="N399" i="1"/>
  <c r="M399" i="1"/>
  <c r="L399" i="1"/>
  <c r="AI398" i="1"/>
  <c r="AJ398" i="1" s="1"/>
  <c r="N398" i="1"/>
  <c r="M398" i="1"/>
  <c r="L398" i="1"/>
  <c r="AI397" i="1"/>
  <c r="AJ397" i="1" s="1"/>
  <c r="N397" i="1"/>
  <c r="M397" i="1"/>
  <c r="L397" i="1"/>
  <c r="AI396" i="1"/>
  <c r="AJ396" i="1" s="1"/>
  <c r="N396" i="1"/>
  <c r="M396" i="1"/>
  <c r="L396" i="1"/>
  <c r="N395" i="1"/>
  <c r="M395" i="1"/>
  <c r="L395" i="1"/>
  <c r="AI394" i="1"/>
  <c r="AJ394" i="1" s="1"/>
  <c r="N394" i="1"/>
  <c r="M394" i="1"/>
  <c r="L394" i="1"/>
  <c r="AI393" i="1"/>
  <c r="AJ393" i="1" s="1"/>
  <c r="N393" i="1"/>
  <c r="M393" i="1"/>
  <c r="L393" i="1"/>
  <c r="AI392" i="1"/>
  <c r="N392" i="1"/>
  <c r="M392" i="1"/>
  <c r="L392" i="1"/>
  <c r="AI391" i="1"/>
  <c r="N391" i="1"/>
  <c r="M391" i="1"/>
  <c r="L391" i="1"/>
  <c r="AI390" i="1"/>
  <c r="N390" i="1"/>
  <c r="M390" i="1"/>
  <c r="L390" i="1"/>
  <c r="N389" i="1"/>
  <c r="M389" i="1"/>
  <c r="L389" i="1"/>
  <c r="N388" i="1"/>
  <c r="M388" i="1"/>
  <c r="L388" i="1"/>
  <c r="N387" i="1"/>
  <c r="M387" i="1"/>
  <c r="L387" i="1"/>
  <c r="N386" i="1"/>
  <c r="M386" i="1"/>
  <c r="L386" i="1"/>
  <c r="AI385" i="1"/>
  <c r="AJ385" i="1" s="1"/>
  <c r="N385" i="1"/>
  <c r="M385" i="1"/>
  <c r="L385" i="1"/>
  <c r="N384" i="1"/>
  <c r="M384" i="1"/>
  <c r="L384" i="1"/>
  <c r="N383" i="1"/>
  <c r="M383" i="1"/>
  <c r="L383" i="1"/>
  <c r="N382" i="1"/>
  <c r="M382" i="1"/>
  <c r="L382" i="1"/>
  <c r="N381" i="1"/>
  <c r="M381" i="1"/>
  <c r="L381" i="1"/>
  <c r="AI380" i="1"/>
  <c r="AJ380" i="1" s="1"/>
  <c r="N380" i="1"/>
  <c r="M380" i="1"/>
  <c r="L380" i="1"/>
  <c r="AI379" i="1"/>
  <c r="AJ379" i="1" s="1"/>
  <c r="N379" i="1"/>
  <c r="M379" i="1"/>
  <c r="L379" i="1"/>
  <c r="N378" i="1"/>
  <c r="M378" i="1"/>
  <c r="L378" i="1"/>
  <c r="AI377" i="1"/>
  <c r="AJ377" i="1" s="1"/>
  <c r="N377" i="1"/>
  <c r="M377" i="1"/>
  <c r="L377" i="1"/>
  <c r="AI376" i="1"/>
  <c r="N376" i="1"/>
  <c r="M376" i="1"/>
  <c r="L376" i="1"/>
  <c r="AI375" i="1"/>
  <c r="AJ375" i="1" s="1"/>
  <c r="N375" i="1"/>
  <c r="M375" i="1"/>
  <c r="L375" i="1"/>
  <c r="AI374" i="1"/>
  <c r="AJ374" i="1" s="1"/>
  <c r="N374" i="1"/>
  <c r="M374" i="1"/>
  <c r="L374" i="1"/>
  <c r="AI373" i="1"/>
  <c r="AJ373" i="1" s="1"/>
  <c r="N373" i="1"/>
  <c r="M373" i="1"/>
  <c r="L373" i="1"/>
  <c r="AI372" i="1"/>
  <c r="AJ372" i="1" s="1"/>
  <c r="N372" i="1"/>
  <c r="M372" i="1"/>
  <c r="L372" i="1"/>
  <c r="N371" i="1"/>
  <c r="M371" i="1"/>
  <c r="L371" i="1"/>
  <c r="AI370" i="1"/>
  <c r="AJ370" i="1" s="1"/>
  <c r="N370" i="1"/>
  <c r="M370" i="1"/>
  <c r="L370" i="1"/>
  <c r="AI369" i="1"/>
  <c r="AJ369" i="1" s="1"/>
  <c r="N369" i="1"/>
  <c r="M369" i="1"/>
  <c r="L369" i="1"/>
  <c r="AI368" i="1"/>
  <c r="AJ368" i="1" s="1"/>
  <c r="N368" i="1"/>
  <c r="M368" i="1"/>
  <c r="L368" i="1"/>
  <c r="N367" i="1"/>
  <c r="M367" i="1"/>
  <c r="L367" i="1"/>
  <c r="AI366" i="1"/>
  <c r="AJ366" i="1" s="1"/>
  <c r="N366" i="1"/>
  <c r="M366" i="1"/>
  <c r="L366" i="1"/>
  <c r="AI365" i="1"/>
  <c r="AJ365" i="1" s="1"/>
  <c r="N365" i="1"/>
  <c r="M365" i="1"/>
  <c r="L365" i="1"/>
  <c r="AI364" i="1"/>
  <c r="AJ364" i="1" s="1"/>
  <c r="N364" i="1"/>
  <c r="M364" i="1"/>
  <c r="L364" i="1"/>
  <c r="AI363" i="1"/>
  <c r="AJ363" i="1" s="1"/>
  <c r="N363" i="1"/>
  <c r="M363" i="1"/>
  <c r="L363" i="1"/>
  <c r="AI362" i="1"/>
  <c r="AJ362" i="1" s="1"/>
  <c r="N362" i="1"/>
  <c r="M362" i="1"/>
  <c r="L362" i="1"/>
  <c r="AI361" i="1"/>
  <c r="AJ361" i="1" s="1"/>
  <c r="N361" i="1"/>
  <c r="M361" i="1"/>
  <c r="L361" i="1"/>
  <c r="AI360" i="1"/>
  <c r="AJ360" i="1" s="1"/>
  <c r="N360" i="1"/>
  <c r="M360" i="1"/>
  <c r="L360" i="1"/>
  <c r="AI359" i="1"/>
  <c r="AJ359" i="1" s="1"/>
  <c r="N359" i="1"/>
  <c r="M359" i="1"/>
  <c r="L359" i="1"/>
  <c r="AI358" i="1"/>
  <c r="AJ358" i="1" s="1"/>
  <c r="N358" i="1"/>
  <c r="M358" i="1"/>
  <c r="L358" i="1"/>
  <c r="AI357" i="1"/>
  <c r="AJ357" i="1" s="1"/>
  <c r="N357" i="1"/>
  <c r="M357" i="1"/>
  <c r="L357" i="1"/>
  <c r="AI356" i="1"/>
  <c r="AJ356" i="1" s="1"/>
  <c r="N356" i="1"/>
  <c r="M356" i="1"/>
  <c r="L356" i="1"/>
  <c r="AI355" i="1"/>
  <c r="AJ355" i="1" s="1"/>
  <c r="N355" i="1"/>
  <c r="M355" i="1"/>
  <c r="L355" i="1"/>
  <c r="AI354" i="1"/>
  <c r="AJ354" i="1" s="1"/>
  <c r="N354" i="1"/>
  <c r="M354" i="1"/>
  <c r="L354" i="1"/>
  <c r="AI353" i="1"/>
  <c r="AJ353" i="1" s="1"/>
  <c r="N353" i="1"/>
  <c r="M353" i="1"/>
  <c r="L353" i="1"/>
  <c r="AI352" i="1"/>
  <c r="AJ352" i="1" s="1"/>
  <c r="N352" i="1"/>
  <c r="M352" i="1"/>
  <c r="L352" i="1"/>
  <c r="AI351" i="1"/>
  <c r="AJ351" i="1" s="1"/>
  <c r="N351" i="1"/>
  <c r="M351" i="1"/>
  <c r="L351" i="1"/>
  <c r="AI350" i="1"/>
  <c r="AJ350" i="1" s="1"/>
  <c r="N350" i="1"/>
  <c r="M350" i="1"/>
  <c r="L350" i="1"/>
  <c r="AI349" i="1"/>
  <c r="AJ349" i="1" s="1"/>
  <c r="N349" i="1"/>
  <c r="M349" i="1"/>
  <c r="L349" i="1"/>
  <c r="AI348" i="1"/>
  <c r="AJ348" i="1" s="1"/>
  <c r="N348" i="1"/>
  <c r="M348" i="1"/>
  <c r="L348" i="1"/>
  <c r="AI347" i="1"/>
  <c r="AJ347" i="1" s="1"/>
  <c r="N347" i="1"/>
  <c r="M347" i="1"/>
  <c r="L347" i="1"/>
  <c r="AI346" i="1"/>
  <c r="AJ346" i="1" s="1"/>
  <c r="N346" i="1"/>
  <c r="M346" i="1"/>
  <c r="L346" i="1"/>
  <c r="AI345" i="1"/>
  <c r="AJ345" i="1" s="1"/>
  <c r="N345" i="1"/>
  <c r="M345" i="1"/>
  <c r="L345" i="1"/>
  <c r="AI344" i="1"/>
  <c r="AJ344" i="1" s="1"/>
  <c r="N344" i="1"/>
  <c r="M344" i="1"/>
  <c r="L344" i="1"/>
  <c r="AI343" i="1"/>
  <c r="AJ343" i="1" s="1"/>
  <c r="N343" i="1"/>
  <c r="M343" i="1"/>
  <c r="L343" i="1"/>
  <c r="AI342" i="1"/>
  <c r="AJ342" i="1" s="1"/>
  <c r="N342" i="1"/>
  <c r="M342" i="1"/>
  <c r="L342" i="1"/>
  <c r="N341" i="1"/>
  <c r="M341" i="1"/>
  <c r="L341" i="1"/>
  <c r="AI340" i="1"/>
  <c r="AJ340" i="1" s="1"/>
  <c r="N340" i="1"/>
  <c r="M340" i="1"/>
  <c r="L340" i="1"/>
  <c r="AI339" i="1"/>
  <c r="AJ339" i="1" s="1"/>
  <c r="N339" i="1"/>
  <c r="M339" i="1"/>
  <c r="L339" i="1"/>
  <c r="AI338" i="1"/>
  <c r="AJ338" i="1" s="1"/>
  <c r="N338" i="1"/>
  <c r="M338" i="1"/>
  <c r="L338" i="1"/>
  <c r="AI337" i="1"/>
  <c r="AJ337" i="1" s="1"/>
  <c r="N337" i="1"/>
  <c r="M337" i="1"/>
  <c r="L337" i="1"/>
  <c r="N336" i="1"/>
  <c r="M336" i="1"/>
  <c r="L336" i="1"/>
  <c r="N335" i="1"/>
  <c r="M335" i="1"/>
  <c r="L335" i="1"/>
  <c r="N334" i="1"/>
  <c r="M334" i="1"/>
  <c r="L334" i="1"/>
  <c r="N333" i="1"/>
  <c r="M333" i="1"/>
  <c r="L333" i="1"/>
  <c r="AI332" i="1"/>
  <c r="AJ332" i="1" s="1"/>
  <c r="N332" i="1"/>
  <c r="M332" i="1"/>
  <c r="L332" i="1"/>
  <c r="AI331" i="1"/>
  <c r="AJ331" i="1" s="1"/>
  <c r="N331" i="1"/>
  <c r="M331" i="1"/>
  <c r="L331" i="1"/>
  <c r="AI330" i="1"/>
  <c r="AJ330" i="1" s="1"/>
  <c r="N330" i="1"/>
  <c r="M330" i="1"/>
  <c r="L330" i="1"/>
  <c r="AI329" i="1"/>
  <c r="AJ329" i="1" s="1"/>
  <c r="N329" i="1"/>
  <c r="M329" i="1"/>
  <c r="L329" i="1"/>
  <c r="AI328" i="1"/>
  <c r="AJ328" i="1" s="1"/>
  <c r="N328" i="1"/>
  <c r="M328" i="1"/>
  <c r="L328" i="1"/>
  <c r="AI327" i="1"/>
  <c r="AJ327" i="1" s="1"/>
  <c r="N327" i="1"/>
  <c r="M327" i="1"/>
  <c r="L327" i="1"/>
  <c r="AI326" i="1"/>
  <c r="AJ326" i="1" s="1"/>
  <c r="N326" i="1"/>
  <c r="M326" i="1"/>
  <c r="L326" i="1"/>
  <c r="AI325" i="1"/>
  <c r="AJ325" i="1" s="1"/>
  <c r="N325" i="1"/>
  <c r="M325" i="1"/>
  <c r="L325" i="1"/>
  <c r="AI324" i="1"/>
  <c r="AJ324" i="1" s="1"/>
  <c r="N324" i="1"/>
  <c r="M324" i="1"/>
  <c r="L324" i="1"/>
  <c r="N323" i="1"/>
  <c r="M323" i="1"/>
  <c r="L323" i="1"/>
  <c r="AI322" i="1"/>
  <c r="N322" i="1"/>
  <c r="M322" i="1"/>
  <c r="L322" i="1"/>
  <c r="AI321" i="1"/>
  <c r="N321" i="1"/>
  <c r="M321" i="1"/>
  <c r="L321" i="1"/>
  <c r="N320" i="1"/>
  <c r="M320" i="1"/>
  <c r="L320" i="1"/>
  <c r="AI319" i="1"/>
  <c r="N319" i="1"/>
  <c r="M319" i="1"/>
  <c r="L319" i="1"/>
  <c r="N318" i="1"/>
  <c r="M318" i="1"/>
  <c r="L318" i="1"/>
  <c r="AI317" i="1"/>
  <c r="AJ317" i="1" s="1"/>
  <c r="N317" i="1"/>
  <c r="M317" i="1"/>
  <c r="L317" i="1"/>
  <c r="AI316" i="1"/>
  <c r="AJ316" i="1" s="1"/>
  <c r="N316" i="1"/>
  <c r="M316" i="1"/>
  <c r="L316" i="1"/>
  <c r="AI315" i="1"/>
  <c r="AJ315" i="1" s="1"/>
  <c r="N315" i="1"/>
  <c r="M315" i="1"/>
  <c r="L315" i="1"/>
  <c r="AI314" i="1"/>
  <c r="AJ314" i="1" s="1"/>
  <c r="N314" i="1"/>
  <c r="M314" i="1"/>
  <c r="L314" i="1"/>
  <c r="AI313" i="1"/>
  <c r="AJ313" i="1" s="1"/>
  <c r="N313" i="1"/>
  <c r="M313" i="1"/>
  <c r="L313" i="1"/>
  <c r="AI312" i="1"/>
  <c r="AJ312" i="1" s="1"/>
  <c r="N312" i="1"/>
  <c r="M312" i="1"/>
  <c r="L312" i="1"/>
  <c r="AI311" i="1"/>
  <c r="AJ311" i="1" s="1"/>
  <c r="N311" i="1"/>
  <c r="M311" i="1"/>
  <c r="L311" i="1"/>
  <c r="AI310" i="1"/>
  <c r="AJ310" i="1" s="1"/>
  <c r="N310" i="1"/>
  <c r="M310" i="1"/>
  <c r="L310" i="1"/>
  <c r="AI309" i="1"/>
  <c r="AJ309" i="1" s="1"/>
  <c r="N309" i="1"/>
  <c r="M309" i="1"/>
  <c r="L309" i="1"/>
  <c r="AI308" i="1"/>
  <c r="AJ308" i="1" s="1"/>
  <c r="N308" i="1"/>
  <c r="M308" i="1"/>
  <c r="L308" i="1"/>
  <c r="AI307" i="1"/>
  <c r="AJ307" i="1" s="1"/>
  <c r="N307" i="1"/>
  <c r="M307" i="1"/>
  <c r="L307" i="1"/>
  <c r="AI306" i="1"/>
  <c r="AJ306" i="1" s="1"/>
  <c r="N306" i="1"/>
  <c r="M306" i="1"/>
  <c r="L306" i="1"/>
  <c r="AI305" i="1"/>
  <c r="AJ305" i="1" s="1"/>
  <c r="N305" i="1"/>
  <c r="M305" i="1"/>
  <c r="L305" i="1"/>
  <c r="AI304" i="1"/>
  <c r="AJ304" i="1" s="1"/>
  <c r="N304" i="1"/>
  <c r="M304" i="1"/>
  <c r="L304" i="1"/>
  <c r="AI303" i="1"/>
  <c r="AJ303" i="1" s="1"/>
  <c r="N303" i="1"/>
  <c r="M303" i="1"/>
  <c r="L303" i="1"/>
  <c r="AI302" i="1"/>
  <c r="AJ302" i="1" s="1"/>
  <c r="N302" i="1"/>
  <c r="M302" i="1"/>
  <c r="L302" i="1"/>
  <c r="AI301" i="1"/>
  <c r="AJ301" i="1" s="1"/>
  <c r="N301" i="1"/>
  <c r="M301" i="1"/>
  <c r="L301" i="1"/>
  <c r="AI300" i="1"/>
  <c r="AJ300" i="1" s="1"/>
  <c r="N300" i="1"/>
  <c r="M300" i="1"/>
  <c r="L300" i="1"/>
  <c r="AI299" i="1"/>
  <c r="AJ299" i="1" s="1"/>
  <c r="N299" i="1"/>
  <c r="M299" i="1"/>
  <c r="L299" i="1"/>
  <c r="AI298" i="1"/>
  <c r="AJ298" i="1" s="1"/>
  <c r="N298" i="1"/>
  <c r="M298" i="1"/>
  <c r="L298" i="1"/>
  <c r="AI297" i="1"/>
  <c r="N297" i="1"/>
  <c r="M297" i="1"/>
  <c r="L297" i="1"/>
  <c r="AI296" i="1"/>
  <c r="AJ296" i="1" s="1"/>
  <c r="N296" i="1"/>
  <c r="M296" i="1"/>
  <c r="L296" i="1"/>
  <c r="AI295" i="1"/>
  <c r="AJ295" i="1" s="1"/>
  <c r="N295" i="1"/>
  <c r="M295" i="1"/>
  <c r="L295" i="1"/>
  <c r="AI294" i="1"/>
  <c r="N294" i="1"/>
  <c r="M294" i="1"/>
  <c r="L294" i="1"/>
  <c r="AI293" i="1"/>
  <c r="AJ293" i="1" s="1"/>
  <c r="N293" i="1"/>
  <c r="M293" i="1"/>
  <c r="L293" i="1"/>
  <c r="AI292" i="1"/>
  <c r="AJ292" i="1" s="1"/>
  <c r="N292" i="1"/>
  <c r="M292" i="1"/>
  <c r="L292" i="1"/>
  <c r="AI291" i="1"/>
  <c r="AJ291" i="1" s="1"/>
  <c r="N291" i="1"/>
  <c r="M291" i="1"/>
  <c r="L291" i="1"/>
  <c r="AI290" i="1"/>
  <c r="AJ290" i="1" s="1"/>
  <c r="N290" i="1"/>
  <c r="M290" i="1"/>
  <c r="L290" i="1"/>
  <c r="AI289" i="1"/>
  <c r="AJ289" i="1" s="1"/>
  <c r="N289" i="1"/>
  <c r="M289" i="1"/>
  <c r="L289" i="1"/>
  <c r="AI288" i="1"/>
  <c r="AJ288" i="1" s="1"/>
  <c r="N288" i="1"/>
  <c r="M288" i="1"/>
  <c r="L288" i="1"/>
  <c r="AI287" i="1"/>
  <c r="AJ287" i="1" s="1"/>
  <c r="N287" i="1"/>
  <c r="M287" i="1"/>
  <c r="L287" i="1"/>
  <c r="AI286" i="1"/>
  <c r="AJ286" i="1" s="1"/>
  <c r="N286" i="1"/>
  <c r="M286" i="1"/>
  <c r="L286" i="1"/>
  <c r="AI285" i="1"/>
  <c r="AJ285" i="1" s="1"/>
  <c r="N285" i="1"/>
  <c r="M285" i="1"/>
  <c r="L285" i="1"/>
  <c r="AI284" i="1"/>
  <c r="AJ284" i="1" s="1"/>
  <c r="N284" i="1"/>
  <c r="M284" i="1"/>
  <c r="L284" i="1"/>
  <c r="AI283" i="1"/>
  <c r="AJ283" i="1" s="1"/>
  <c r="N283" i="1"/>
  <c r="M283" i="1"/>
  <c r="L283" i="1"/>
  <c r="AI282" i="1"/>
  <c r="AJ282" i="1" s="1"/>
  <c r="N282" i="1"/>
  <c r="M282" i="1"/>
  <c r="L282" i="1"/>
  <c r="AI281" i="1"/>
  <c r="AJ281" i="1" s="1"/>
  <c r="N281" i="1"/>
  <c r="M281" i="1"/>
  <c r="L281" i="1"/>
  <c r="AI280" i="1"/>
  <c r="AJ280" i="1" s="1"/>
  <c r="N280" i="1"/>
  <c r="M280" i="1"/>
  <c r="L280" i="1"/>
  <c r="AI279" i="1"/>
  <c r="AJ279" i="1" s="1"/>
  <c r="N279" i="1"/>
  <c r="M279" i="1"/>
  <c r="L279" i="1"/>
  <c r="AI278" i="1"/>
  <c r="AJ278" i="1" s="1"/>
  <c r="N278" i="1"/>
  <c r="M278" i="1"/>
  <c r="L278" i="1"/>
  <c r="AI277" i="1"/>
  <c r="AJ277" i="1" s="1"/>
  <c r="N277" i="1"/>
  <c r="M277" i="1"/>
  <c r="L277" i="1"/>
  <c r="AI276" i="1"/>
  <c r="AJ276" i="1" s="1"/>
  <c r="N276" i="1"/>
  <c r="M276" i="1"/>
  <c r="L276" i="1"/>
  <c r="AI275" i="1"/>
  <c r="AJ275" i="1" s="1"/>
  <c r="N275" i="1"/>
  <c r="M275" i="1"/>
  <c r="L275" i="1"/>
  <c r="AI274" i="1"/>
  <c r="AJ274" i="1" s="1"/>
  <c r="N274" i="1"/>
  <c r="M274" i="1"/>
  <c r="L274" i="1"/>
  <c r="AI273" i="1"/>
  <c r="AJ273" i="1" s="1"/>
  <c r="N273" i="1"/>
  <c r="M273" i="1"/>
  <c r="L273" i="1"/>
  <c r="AI272" i="1"/>
  <c r="AJ272" i="1" s="1"/>
  <c r="N272" i="1"/>
  <c r="M272" i="1"/>
  <c r="L272" i="1"/>
  <c r="AI271" i="1"/>
  <c r="N271" i="1"/>
  <c r="M271" i="1"/>
  <c r="L271" i="1"/>
  <c r="AI270" i="1"/>
  <c r="AJ270" i="1" s="1"/>
  <c r="N270" i="1"/>
  <c r="M270" i="1"/>
  <c r="L270" i="1"/>
  <c r="AI269" i="1"/>
  <c r="N269" i="1"/>
  <c r="M269" i="1"/>
  <c r="L269" i="1"/>
  <c r="AI268" i="1"/>
  <c r="AJ268" i="1" s="1"/>
  <c r="N268" i="1"/>
  <c r="M268" i="1"/>
  <c r="L268" i="1"/>
  <c r="AI267" i="1"/>
  <c r="AJ267" i="1" s="1"/>
  <c r="N267" i="1"/>
  <c r="M267" i="1"/>
  <c r="L267" i="1"/>
  <c r="AI266" i="1"/>
  <c r="AJ266" i="1" s="1"/>
  <c r="N266" i="1"/>
  <c r="M266" i="1"/>
  <c r="L266" i="1"/>
  <c r="AI265" i="1"/>
  <c r="AJ265" i="1" s="1"/>
  <c r="N265" i="1"/>
  <c r="M265" i="1"/>
  <c r="L265" i="1"/>
  <c r="N264" i="1"/>
  <c r="M264" i="1"/>
  <c r="L264" i="1"/>
  <c r="AI263" i="1"/>
  <c r="AJ263" i="1" s="1"/>
  <c r="N263" i="1"/>
  <c r="M263" i="1"/>
  <c r="L263" i="1"/>
  <c r="AI262" i="1"/>
  <c r="N262" i="1"/>
  <c r="M262" i="1"/>
  <c r="L262" i="1"/>
  <c r="AI261" i="1"/>
  <c r="AJ261" i="1" s="1"/>
  <c r="N261" i="1"/>
  <c r="M261" i="1"/>
  <c r="L261" i="1"/>
  <c r="AI260" i="1"/>
  <c r="AJ260" i="1" s="1"/>
  <c r="N260" i="1"/>
  <c r="M260" i="1"/>
  <c r="L260" i="1"/>
  <c r="AI259" i="1"/>
  <c r="AJ259" i="1" s="1"/>
  <c r="N259" i="1"/>
  <c r="M259" i="1"/>
  <c r="L259" i="1"/>
  <c r="N258" i="1"/>
  <c r="M258" i="1"/>
  <c r="L258" i="1"/>
  <c r="N257" i="1"/>
  <c r="M257" i="1"/>
  <c r="L257" i="1"/>
  <c r="AI256" i="1"/>
  <c r="N256" i="1"/>
  <c r="M256" i="1"/>
  <c r="L256" i="1"/>
  <c r="AI255" i="1"/>
  <c r="AJ255" i="1" s="1"/>
  <c r="N255" i="1"/>
  <c r="M255" i="1"/>
  <c r="L255" i="1"/>
  <c r="AI254" i="1"/>
  <c r="AJ254" i="1" s="1"/>
  <c r="N254" i="1"/>
  <c r="M254" i="1"/>
  <c r="L254" i="1"/>
  <c r="AI253" i="1"/>
  <c r="N253" i="1"/>
  <c r="M253" i="1"/>
  <c r="L253" i="1"/>
  <c r="AI252" i="1"/>
  <c r="AJ252" i="1" s="1"/>
  <c r="N252" i="1"/>
  <c r="M252" i="1"/>
  <c r="L252" i="1"/>
  <c r="AI251" i="1"/>
  <c r="AJ251" i="1" s="1"/>
  <c r="N251" i="1"/>
  <c r="M251" i="1"/>
  <c r="L251" i="1"/>
  <c r="AI250" i="1"/>
  <c r="AJ250" i="1" s="1"/>
  <c r="N250" i="1"/>
  <c r="M250" i="1"/>
  <c r="L250" i="1"/>
  <c r="AI249" i="1"/>
  <c r="AJ249" i="1" s="1"/>
  <c r="N249" i="1"/>
  <c r="M249" i="1"/>
  <c r="L249" i="1"/>
  <c r="AI248" i="1"/>
  <c r="AJ248" i="1" s="1"/>
  <c r="N248" i="1"/>
  <c r="M248" i="1"/>
  <c r="L248" i="1"/>
  <c r="AI247" i="1"/>
  <c r="AJ247" i="1" s="1"/>
  <c r="N247" i="1"/>
  <c r="M247" i="1"/>
  <c r="L247" i="1"/>
  <c r="N246" i="1"/>
  <c r="M246" i="1"/>
  <c r="L246" i="1"/>
  <c r="AI245" i="1"/>
  <c r="AJ245" i="1" s="1"/>
  <c r="N245" i="1"/>
  <c r="M245" i="1"/>
  <c r="L245" i="1"/>
  <c r="AI244" i="1"/>
  <c r="AJ244" i="1" s="1"/>
  <c r="N244" i="1"/>
  <c r="M244" i="1"/>
  <c r="L244" i="1"/>
  <c r="AI243" i="1"/>
  <c r="AJ243" i="1" s="1"/>
  <c r="N243" i="1"/>
  <c r="M243" i="1"/>
  <c r="L243" i="1"/>
  <c r="AI242" i="1"/>
  <c r="AJ242" i="1" s="1"/>
  <c r="N242" i="1"/>
  <c r="M242" i="1"/>
  <c r="L242" i="1"/>
  <c r="AI241" i="1"/>
  <c r="AJ241" i="1" s="1"/>
  <c r="N241" i="1"/>
  <c r="M241" i="1"/>
  <c r="L241" i="1"/>
  <c r="AI240" i="1"/>
  <c r="AJ240" i="1" s="1"/>
  <c r="N240" i="1"/>
  <c r="M240" i="1"/>
  <c r="L240" i="1"/>
  <c r="AI239" i="1"/>
  <c r="AJ239" i="1" s="1"/>
  <c r="N239" i="1"/>
  <c r="M239" i="1"/>
  <c r="L239" i="1"/>
  <c r="N238" i="1"/>
  <c r="M238" i="1"/>
  <c r="L238" i="1"/>
  <c r="N237" i="1"/>
  <c r="M237" i="1"/>
  <c r="L237" i="1"/>
  <c r="N236" i="1"/>
  <c r="M236" i="1"/>
  <c r="L236" i="1"/>
  <c r="AI235" i="1"/>
  <c r="AJ235" i="1" s="1"/>
  <c r="N235" i="1"/>
  <c r="M235" i="1"/>
  <c r="L235" i="1"/>
  <c r="AI234" i="1"/>
  <c r="AJ234" i="1" s="1"/>
  <c r="N234" i="1"/>
  <c r="M234" i="1"/>
  <c r="L234" i="1"/>
  <c r="AI233" i="1"/>
  <c r="AJ233" i="1" s="1"/>
  <c r="N233" i="1"/>
  <c r="M233" i="1"/>
  <c r="L233" i="1"/>
  <c r="AI232" i="1"/>
  <c r="AJ232" i="1" s="1"/>
  <c r="N232" i="1"/>
  <c r="M232" i="1"/>
  <c r="L232" i="1"/>
  <c r="N231" i="1"/>
  <c r="M231" i="1"/>
  <c r="L231" i="1"/>
  <c r="AI230" i="1"/>
  <c r="AJ230" i="1" s="1"/>
  <c r="N230" i="1"/>
  <c r="M230" i="1"/>
  <c r="L230" i="1"/>
  <c r="AI229" i="1"/>
  <c r="AJ229" i="1" s="1"/>
  <c r="N229" i="1"/>
  <c r="M229" i="1"/>
  <c r="L229" i="1"/>
  <c r="AI228" i="1"/>
  <c r="AJ228" i="1" s="1"/>
  <c r="N228" i="1"/>
  <c r="M228" i="1"/>
  <c r="L228" i="1"/>
  <c r="AI227" i="1"/>
  <c r="AJ227" i="1" s="1"/>
  <c r="N227" i="1"/>
  <c r="M227" i="1"/>
  <c r="L227" i="1"/>
  <c r="AI226" i="1"/>
  <c r="AJ226" i="1" s="1"/>
  <c r="N226" i="1"/>
  <c r="M226" i="1"/>
  <c r="L226" i="1"/>
  <c r="AI225" i="1"/>
  <c r="AJ225" i="1" s="1"/>
  <c r="N225" i="1"/>
  <c r="M225" i="1"/>
  <c r="L225" i="1"/>
  <c r="AI224" i="1"/>
  <c r="AJ224" i="1" s="1"/>
  <c r="N224" i="1"/>
  <c r="M224" i="1"/>
  <c r="L224" i="1"/>
  <c r="AI223" i="1"/>
  <c r="AJ223" i="1" s="1"/>
  <c r="N223" i="1"/>
  <c r="M223" i="1"/>
  <c r="L223" i="1"/>
  <c r="AI222" i="1"/>
  <c r="AJ222" i="1" s="1"/>
  <c r="N222" i="1"/>
  <c r="M222" i="1"/>
  <c r="L222" i="1"/>
  <c r="AI221" i="1"/>
  <c r="AJ221" i="1" s="1"/>
  <c r="N221" i="1"/>
  <c r="M221" i="1"/>
  <c r="L221" i="1"/>
  <c r="AI220" i="1"/>
  <c r="AJ220" i="1" s="1"/>
  <c r="N220" i="1"/>
  <c r="M220" i="1"/>
  <c r="L220" i="1"/>
  <c r="AI219" i="1"/>
  <c r="N219" i="1"/>
  <c r="M219" i="1"/>
  <c r="L219" i="1"/>
  <c r="AI218" i="1"/>
  <c r="AJ218" i="1" s="1"/>
  <c r="N218" i="1"/>
  <c r="M218" i="1"/>
  <c r="L218" i="1"/>
  <c r="AI217" i="1"/>
  <c r="AJ217" i="1" s="1"/>
  <c r="N217" i="1"/>
  <c r="M217" i="1"/>
  <c r="L217" i="1"/>
  <c r="N216" i="1"/>
  <c r="M216" i="1"/>
  <c r="L216" i="1"/>
  <c r="AI215" i="1"/>
  <c r="AJ215" i="1" s="1"/>
  <c r="N215" i="1"/>
  <c r="M215" i="1"/>
  <c r="L215" i="1"/>
  <c r="AI214" i="1"/>
  <c r="AJ214" i="1" s="1"/>
  <c r="N214" i="1"/>
  <c r="M214" i="1"/>
  <c r="L214" i="1"/>
  <c r="AI213" i="1"/>
  <c r="AJ213" i="1" s="1"/>
  <c r="N213" i="1"/>
  <c r="M213" i="1"/>
  <c r="L213" i="1"/>
  <c r="AI212" i="1"/>
  <c r="AJ212" i="1" s="1"/>
  <c r="N212" i="1"/>
  <c r="M212" i="1"/>
  <c r="L212" i="1"/>
  <c r="AI211" i="1"/>
  <c r="AJ211" i="1" s="1"/>
  <c r="Q211" i="1"/>
  <c r="N211" i="1"/>
  <c r="M211" i="1"/>
  <c r="L211" i="1"/>
  <c r="AI210" i="1"/>
  <c r="AJ210" i="1" s="1"/>
  <c r="N210" i="1"/>
  <c r="M210" i="1"/>
  <c r="L210" i="1"/>
  <c r="AI209" i="1"/>
  <c r="AJ209" i="1" s="1"/>
  <c r="N209" i="1"/>
  <c r="M209" i="1"/>
  <c r="L209" i="1"/>
  <c r="AI208" i="1"/>
  <c r="AJ208" i="1" s="1"/>
  <c r="N208" i="1"/>
  <c r="M208" i="1"/>
  <c r="L208" i="1"/>
  <c r="AI207" i="1"/>
  <c r="AJ207" i="1" s="1"/>
  <c r="N207" i="1"/>
  <c r="M207" i="1"/>
  <c r="L207" i="1"/>
  <c r="AI206" i="1"/>
  <c r="AJ206" i="1" s="1"/>
  <c r="N206" i="1"/>
  <c r="M206" i="1"/>
  <c r="L206" i="1"/>
  <c r="AI205" i="1"/>
  <c r="AJ205" i="1" s="1"/>
  <c r="N205" i="1"/>
  <c r="M205" i="1"/>
  <c r="L205" i="1"/>
  <c r="AI204" i="1"/>
  <c r="AJ204" i="1" s="1"/>
  <c r="N204" i="1"/>
  <c r="M204" i="1"/>
  <c r="L204" i="1"/>
  <c r="AI203" i="1"/>
  <c r="AJ203" i="1" s="1"/>
  <c r="N203" i="1"/>
  <c r="M203" i="1"/>
  <c r="L203" i="1"/>
  <c r="AI202" i="1"/>
  <c r="AJ202" i="1" s="1"/>
  <c r="N202" i="1"/>
  <c r="M202" i="1"/>
  <c r="L202" i="1"/>
  <c r="AI201" i="1"/>
  <c r="AJ201" i="1" s="1"/>
  <c r="N201" i="1"/>
  <c r="M201" i="1"/>
  <c r="L201" i="1"/>
  <c r="AI200" i="1"/>
  <c r="AJ200" i="1" s="1"/>
  <c r="N200" i="1"/>
  <c r="M200" i="1"/>
  <c r="L200" i="1"/>
  <c r="AI199" i="1"/>
  <c r="AJ199" i="1" s="1"/>
  <c r="N199" i="1"/>
  <c r="M199" i="1"/>
  <c r="L199" i="1"/>
  <c r="AI198" i="1"/>
  <c r="AJ198" i="1" s="1"/>
  <c r="N198" i="1"/>
  <c r="M198" i="1"/>
  <c r="L198" i="1"/>
  <c r="AI197" i="1"/>
  <c r="AJ197" i="1" s="1"/>
  <c r="N197" i="1"/>
  <c r="M197" i="1"/>
  <c r="L197" i="1"/>
  <c r="AI196" i="1"/>
  <c r="AJ196" i="1" s="1"/>
  <c r="N196" i="1"/>
  <c r="M196" i="1"/>
  <c r="L196" i="1"/>
  <c r="AI195" i="1"/>
  <c r="AJ195" i="1" s="1"/>
  <c r="N195" i="1"/>
  <c r="M195" i="1"/>
  <c r="L195" i="1"/>
  <c r="AI194" i="1"/>
  <c r="AJ194" i="1" s="1"/>
  <c r="N194" i="1"/>
  <c r="M194" i="1"/>
  <c r="L194" i="1"/>
  <c r="AI193" i="1"/>
  <c r="AJ193" i="1" s="1"/>
  <c r="N193" i="1"/>
  <c r="M193" i="1"/>
  <c r="L193" i="1"/>
  <c r="N192" i="1"/>
  <c r="M192" i="1"/>
  <c r="L192" i="1"/>
  <c r="AI191" i="1"/>
  <c r="AJ191" i="1" s="1"/>
  <c r="N191" i="1"/>
  <c r="M191" i="1"/>
  <c r="L191" i="1"/>
  <c r="AI190" i="1"/>
  <c r="AJ190" i="1" s="1"/>
  <c r="N190" i="1"/>
  <c r="M190" i="1"/>
  <c r="L190" i="1"/>
  <c r="AI189" i="1"/>
  <c r="AJ189" i="1" s="1"/>
  <c r="N189" i="1"/>
  <c r="M189" i="1"/>
  <c r="L189" i="1"/>
  <c r="AI188" i="1"/>
  <c r="AJ188" i="1" s="1"/>
  <c r="N188" i="1"/>
  <c r="M188" i="1"/>
  <c r="L188" i="1"/>
  <c r="N187" i="1"/>
  <c r="M187" i="1"/>
  <c r="L187" i="1"/>
  <c r="N186" i="1"/>
  <c r="M186" i="1"/>
  <c r="L186" i="1"/>
  <c r="N185" i="1"/>
  <c r="M185" i="1"/>
  <c r="L185" i="1"/>
  <c r="AI184" i="1"/>
  <c r="AJ184" i="1" s="1"/>
  <c r="N184" i="1"/>
  <c r="M184" i="1"/>
  <c r="L184" i="1"/>
  <c r="N183" i="1"/>
  <c r="M183" i="1"/>
  <c r="L183" i="1"/>
  <c r="AI182" i="1"/>
  <c r="AJ182" i="1" s="1"/>
  <c r="N182" i="1"/>
  <c r="M182" i="1"/>
  <c r="L182" i="1"/>
  <c r="AI181" i="1"/>
  <c r="AJ181" i="1" s="1"/>
  <c r="N181" i="1"/>
  <c r="M181" i="1"/>
  <c r="L181" i="1"/>
  <c r="AI180" i="1"/>
  <c r="AJ180" i="1" s="1"/>
  <c r="N180" i="1"/>
  <c r="M180" i="1"/>
  <c r="L180" i="1"/>
  <c r="AI179" i="1"/>
  <c r="AJ179" i="1" s="1"/>
  <c r="N179" i="1"/>
  <c r="M179" i="1"/>
  <c r="L179" i="1"/>
  <c r="AI178" i="1"/>
  <c r="AJ178" i="1" s="1"/>
  <c r="N178" i="1"/>
  <c r="M178" i="1"/>
  <c r="L178" i="1"/>
  <c r="AI177" i="1"/>
  <c r="AJ177" i="1" s="1"/>
  <c r="N177" i="1"/>
  <c r="M177" i="1"/>
  <c r="L177" i="1"/>
  <c r="AI176" i="1"/>
  <c r="AJ176" i="1" s="1"/>
  <c r="N176" i="1"/>
  <c r="M176" i="1"/>
  <c r="L176" i="1"/>
  <c r="AI175" i="1"/>
  <c r="AJ175" i="1" s="1"/>
  <c r="N175" i="1"/>
  <c r="M175" i="1"/>
  <c r="L175" i="1"/>
  <c r="N174" i="1"/>
  <c r="M174" i="1"/>
  <c r="L174" i="1"/>
  <c r="N173" i="1"/>
  <c r="M173" i="1"/>
  <c r="L173" i="1"/>
  <c r="N172" i="1"/>
  <c r="M172" i="1"/>
  <c r="L172" i="1"/>
  <c r="N171" i="1"/>
  <c r="M171" i="1"/>
  <c r="L171" i="1"/>
  <c r="N170" i="1"/>
  <c r="M170" i="1"/>
  <c r="L170" i="1"/>
  <c r="N169" i="1"/>
  <c r="M169" i="1"/>
  <c r="L169" i="1"/>
  <c r="N168" i="1"/>
  <c r="M168" i="1"/>
  <c r="L168" i="1"/>
  <c r="N167" i="1"/>
  <c r="M167" i="1"/>
  <c r="L167" i="1"/>
  <c r="N166" i="1"/>
  <c r="M166" i="1"/>
  <c r="L166" i="1"/>
  <c r="N165" i="1"/>
  <c r="M165" i="1"/>
  <c r="L165" i="1"/>
  <c r="N164" i="1"/>
  <c r="M164" i="1"/>
  <c r="L164" i="1"/>
  <c r="N163" i="1"/>
  <c r="M163" i="1"/>
  <c r="L163" i="1"/>
  <c r="N162" i="1"/>
  <c r="M162" i="1"/>
  <c r="L162" i="1"/>
  <c r="N161" i="1"/>
  <c r="M161" i="1"/>
  <c r="L161" i="1"/>
  <c r="N160" i="1"/>
  <c r="M160" i="1"/>
  <c r="L160" i="1"/>
  <c r="N159" i="1"/>
  <c r="M159" i="1"/>
  <c r="L159" i="1"/>
  <c r="N158" i="1"/>
  <c r="M158" i="1"/>
  <c r="L158" i="1"/>
  <c r="N157" i="1"/>
  <c r="M157" i="1"/>
  <c r="L157" i="1"/>
  <c r="N156" i="1"/>
  <c r="M156" i="1"/>
  <c r="L156" i="1"/>
  <c r="N155" i="1"/>
  <c r="M155" i="1"/>
  <c r="L155" i="1"/>
  <c r="N154" i="1"/>
  <c r="M154" i="1"/>
  <c r="L154" i="1"/>
  <c r="N153" i="1"/>
  <c r="M153" i="1"/>
  <c r="L153" i="1"/>
  <c r="N152" i="1"/>
  <c r="M152" i="1"/>
  <c r="L152" i="1"/>
  <c r="AI151" i="1"/>
  <c r="AJ151" i="1" s="1"/>
  <c r="N151" i="1"/>
  <c r="M151" i="1"/>
  <c r="L151" i="1"/>
  <c r="AI150" i="1"/>
  <c r="AJ150" i="1" s="1"/>
  <c r="N150" i="1"/>
  <c r="M150" i="1"/>
  <c r="L150" i="1"/>
  <c r="AI149" i="1"/>
  <c r="AJ149" i="1" s="1"/>
  <c r="N149" i="1"/>
  <c r="M149" i="1"/>
  <c r="L149" i="1"/>
  <c r="AI148" i="1"/>
  <c r="AJ148" i="1" s="1"/>
  <c r="N148" i="1"/>
  <c r="M148" i="1"/>
  <c r="L148" i="1"/>
  <c r="AI147" i="1"/>
  <c r="AJ147" i="1" s="1"/>
  <c r="N147" i="1"/>
  <c r="M147" i="1"/>
  <c r="L147" i="1"/>
  <c r="AI146" i="1"/>
  <c r="AJ146" i="1" s="1"/>
  <c r="N146" i="1"/>
  <c r="M146" i="1"/>
  <c r="L146" i="1"/>
  <c r="AI145" i="1"/>
  <c r="AJ145" i="1" s="1"/>
  <c r="N145" i="1"/>
  <c r="M145" i="1"/>
  <c r="L145" i="1"/>
  <c r="AI144" i="1"/>
  <c r="AJ144" i="1" s="1"/>
  <c r="N144" i="1"/>
  <c r="M144" i="1"/>
  <c r="L144" i="1"/>
  <c r="AI143" i="1"/>
  <c r="AJ143" i="1" s="1"/>
  <c r="N143" i="1"/>
  <c r="M143" i="1"/>
  <c r="L143" i="1"/>
  <c r="AI142" i="1"/>
  <c r="AJ142" i="1" s="1"/>
  <c r="N142" i="1"/>
  <c r="M142" i="1"/>
  <c r="L142" i="1"/>
  <c r="AI141" i="1"/>
  <c r="AJ141" i="1" s="1"/>
  <c r="N141" i="1"/>
  <c r="M141" i="1"/>
  <c r="L141" i="1"/>
  <c r="AI140" i="1"/>
  <c r="AJ140" i="1" s="1"/>
  <c r="N140" i="1"/>
  <c r="M140" i="1"/>
  <c r="L140" i="1"/>
  <c r="AI139" i="1"/>
  <c r="AJ139" i="1" s="1"/>
  <c r="N139" i="1"/>
  <c r="M139" i="1"/>
  <c r="L139" i="1"/>
  <c r="AI138" i="1"/>
  <c r="AJ138" i="1" s="1"/>
  <c r="N138" i="1"/>
  <c r="M138" i="1"/>
  <c r="L138" i="1"/>
  <c r="N137" i="1"/>
  <c r="M137" i="1"/>
  <c r="L137" i="1"/>
  <c r="AI136" i="1"/>
  <c r="AJ136" i="1" s="1"/>
  <c r="N136" i="1"/>
  <c r="M136" i="1"/>
  <c r="L136" i="1"/>
  <c r="N135" i="1"/>
  <c r="M135" i="1"/>
  <c r="L135" i="1"/>
  <c r="AI134" i="1"/>
  <c r="AJ134" i="1" s="1"/>
  <c r="N134" i="1"/>
  <c r="M134" i="1"/>
  <c r="L134" i="1"/>
  <c r="N133" i="1"/>
  <c r="M133" i="1"/>
  <c r="L133" i="1"/>
  <c r="N132" i="1"/>
  <c r="M132" i="1"/>
  <c r="L132" i="1"/>
  <c r="N131" i="1"/>
  <c r="M131" i="1"/>
  <c r="L131" i="1"/>
  <c r="N130" i="1"/>
  <c r="M130" i="1"/>
  <c r="L130" i="1"/>
  <c r="N129" i="1"/>
  <c r="M129" i="1"/>
  <c r="L129" i="1"/>
  <c r="N128" i="1"/>
  <c r="M128" i="1"/>
  <c r="L128" i="1"/>
  <c r="N127" i="1"/>
  <c r="M127" i="1"/>
  <c r="L127" i="1"/>
  <c r="AI126" i="1"/>
  <c r="AJ126" i="1" s="1"/>
  <c r="N126" i="1"/>
  <c r="M126" i="1"/>
  <c r="L126" i="1"/>
  <c r="AI125" i="1"/>
  <c r="AJ125" i="1" s="1"/>
  <c r="N125" i="1"/>
  <c r="M125" i="1"/>
  <c r="L125" i="1"/>
  <c r="AI124" i="1"/>
  <c r="AJ124" i="1" s="1"/>
  <c r="N124" i="1"/>
  <c r="M124" i="1"/>
  <c r="L124" i="1"/>
  <c r="N123" i="1"/>
  <c r="M123" i="1"/>
  <c r="L123" i="1"/>
  <c r="N122" i="1"/>
  <c r="M122" i="1"/>
  <c r="L122" i="1"/>
  <c r="AI121" i="1"/>
  <c r="AJ121" i="1" s="1"/>
  <c r="N121" i="1"/>
  <c r="M121" i="1"/>
  <c r="L121" i="1"/>
  <c r="N120" i="1"/>
  <c r="M120" i="1"/>
  <c r="L120" i="1"/>
  <c r="N119" i="1"/>
  <c r="M119" i="1"/>
  <c r="L119" i="1"/>
  <c r="AI118" i="1"/>
  <c r="AJ118" i="1" s="1"/>
  <c r="N118" i="1"/>
  <c r="M118" i="1"/>
  <c r="L118" i="1"/>
  <c r="AI117" i="1"/>
  <c r="AJ117" i="1" s="1"/>
  <c r="N117" i="1"/>
  <c r="M117" i="1"/>
  <c r="L117" i="1"/>
  <c r="AI116" i="1"/>
  <c r="AJ116" i="1" s="1"/>
  <c r="N116" i="1"/>
  <c r="M116" i="1"/>
  <c r="L116" i="1"/>
  <c r="AI115" i="1"/>
  <c r="AJ115" i="1" s="1"/>
  <c r="N115" i="1"/>
  <c r="M115" i="1"/>
  <c r="L115" i="1"/>
  <c r="AI114" i="1"/>
  <c r="AJ114" i="1" s="1"/>
  <c r="N114" i="1"/>
  <c r="M114" i="1"/>
  <c r="L114" i="1"/>
  <c r="AI113" i="1"/>
  <c r="AJ113" i="1" s="1"/>
  <c r="N113" i="1"/>
  <c r="M113" i="1"/>
  <c r="L113" i="1"/>
  <c r="AI112" i="1"/>
  <c r="AJ112" i="1" s="1"/>
  <c r="N112" i="1"/>
  <c r="M112" i="1"/>
  <c r="L112" i="1"/>
  <c r="AI111" i="1"/>
  <c r="AJ111" i="1" s="1"/>
  <c r="N111" i="1"/>
  <c r="M111" i="1"/>
  <c r="L111" i="1"/>
  <c r="AI110" i="1"/>
  <c r="AJ110" i="1" s="1"/>
  <c r="N110" i="1"/>
  <c r="M110" i="1"/>
  <c r="L110" i="1"/>
  <c r="AI109" i="1"/>
  <c r="AJ109" i="1" s="1"/>
  <c r="N109" i="1"/>
  <c r="M109" i="1"/>
  <c r="L109" i="1"/>
  <c r="AI108" i="1"/>
  <c r="AJ108" i="1" s="1"/>
  <c r="N108" i="1"/>
  <c r="M108" i="1"/>
  <c r="L108" i="1"/>
  <c r="N107" i="1"/>
  <c r="M107" i="1"/>
  <c r="L107" i="1"/>
  <c r="N106" i="1"/>
  <c r="M106" i="1"/>
  <c r="L106" i="1"/>
  <c r="N105" i="1"/>
  <c r="M105" i="1"/>
  <c r="L105" i="1"/>
  <c r="N104" i="1"/>
  <c r="M104" i="1"/>
  <c r="L104" i="1"/>
  <c r="AI103" i="1"/>
  <c r="AJ103" i="1" s="1"/>
  <c r="N103" i="1"/>
  <c r="M103" i="1"/>
  <c r="L103" i="1"/>
  <c r="N102" i="1"/>
  <c r="M102" i="1"/>
  <c r="L102" i="1"/>
  <c r="AI101" i="1"/>
  <c r="AJ101" i="1" s="1"/>
  <c r="N101" i="1"/>
  <c r="M101" i="1"/>
  <c r="L101" i="1"/>
  <c r="AI100" i="1"/>
  <c r="AJ100" i="1" s="1"/>
  <c r="N100" i="1"/>
  <c r="M100" i="1"/>
  <c r="L100" i="1"/>
  <c r="AI99" i="1"/>
  <c r="AJ99" i="1" s="1"/>
  <c r="N99" i="1"/>
  <c r="M99" i="1"/>
  <c r="L99" i="1"/>
  <c r="AI98" i="1"/>
  <c r="AJ98" i="1" s="1"/>
  <c r="N98" i="1"/>
  <c r="M98" i="1"/>
  <c r="L98" i="1"/>
  <c r="AI97" i="1"/>
  <c r="AJ97" i="1" s="1"/>
  <c r="N97" i="1"/>
  <c r="M97" i="1"/>
  <c r="L97" i="1"/>
  <c r="AI96" i="1"/>
  <c r="AJ96" i="1" s="1"/>
  <c r="N96" i="1"/>
  <c r="M96" i="1"/>
  <c r="L96" i="1"/>
  <c r="AI95" i="1"/>
  <c r="AJ95" i="1" s="1"/>
  <c r="N95" i="1"/>
  <c r="M95" i="1"/>
  <c r="L95" i="1"/>
  <c r="AI94" i="1"/>
  <c r="AJ94" i="1" s="1"/>
  <c r="N94" i="1"/>
  <c r="M94" i="1"/>
  <c r="L94" i="1"/>
  <c r="AI93" i="1"/>
  <c r="AJ93" i="1" s="1"/>
  <c r="N93" i="1"/>
  <c r="M93" i="1"/>
  <c r="L93" i="1"/>
  <c r="AI92" i="1"/>
  <c r="AJ92" i="1" s="1"/>
  <c r="N92" i="1"/>
  <c r="M92" i="1"/>
  <c r="L92" i="1"/>
  <c r="AI91" i="1"/>
  <c r="AJ91" i="1" s="1"/>
  <c r="N91" i="1"/>
  <c r="M91" i="1"/>
  <c r="L91" i="1"/>
  <c r="AI90" i="1"/>
  <c r="AJ90" i="1" s="1"/>
  <c r="N90" i="1"/>
  <c r="M90" i="1"/>
  <c r="L90" i="1"/>
  <c r="AI89" i="1"/>
  <c r="AJ89" i="1" s="1"/>
  <c r="N89" i="1"/>
  <c r="M89" i="1"/>
  <c r="L89" i="1"/>
  <c r="AI88" i="1"/>
  <c r="AJ88" i="1" s="1"/>
  <c r="N88" i="1"/>
  <c r="M88" i="1"/>
  <c r="L88" i="1"/>
  <c r="AI87" i="1"/>
  <c r="AJ87" i="1" s="1"/>
  <c r="N87" i="1"/>
  <c r="M87" i="1"/>
  <c r="L87" i="1"/>
  <c r="AI86" i="1"/>
  <c r="AJ86" i="1" s="1"/>
  <c r="N86" i="1"/>
  <c r="M86" i="1"/>
  <c r="L86" i="1"/>
  <c r="AI85" i="1"/>
  <c r="AJ85" i="1" s="1"/>
  <c r="N85" i="1"/>
  <c r="M85" i="1"/>
  <c r="L85" i="1"/>
  <c r="AI84" i="1"/>
  <c r="AJ84" i="1" s="1"/>
  <c r="N84" i="1"/>
  <c r="M84" i="1"/>
  <c r="L84" i="1"/>
  <c r="AI83" i="1"/>
  <c r="AJ83" i="1" s="1"/>
  <c r="N83" i="1"/>
  <c r="M83" i="1"/>
  <c r="L83" i="1"/>
  <c r="AI82" i="1"/>
  <c r="AJ82" i="1" s="1"/>
  <c r="N82" i="1"/>
  <c r="M82" i="1"/>
  <c r="L82" i="1"/>
  <c r="N81" i="1"/>
  <c r="M81" i="1"/>
  <c r="L81" i="1"/>
  <c r="N80" i="1"/>
  <c r="M80" i="1"/>
  <c r="L80" i="1"/>
  <c r="AI79" i="1"/>
  <c r="AJ79" i="1" s="1"/>
  <c r="N79" i="1"/>
  <c r="M79" i="1"/>
  <c r="L79" i="1"/>
  <c r="AI78" i="1"/>
  <c r="AJ78" i="1" s="1"/>
  <c r="N78" i="1"/>
  <c r="M78" i="1"/>
  <c r="L78" i="1"/>
  <c r="AI77" i="1"/>
  <c r="AJ77" i="1" s="1"/>
  <c r="N77" i="1"/>
  <c r="M77" i="1"/>
  <c r="L77" i="1"/>
  <c r="AI76" i="1"/>
  <c r="AJ76" i="1" s="1"/>
  <c r="N76" i="1"/>
  <c r="M76" i="1"/>
  <c r="L76" i="1"/>
  <c r="AI75" i="1"/>
  <c r="AJ75" i="1" s="1"/>
  <c r="N75" i="1"/>
  <c r="M75" i="1"/>
  <c r="L75" i="1"/>
  <c r="AI74" i="1"/>
  <c r="AJ74" i="1" s="1"/>
  <c r="N74" i="1"/>
  <c r="M74" i="1"/>
  <c r="L74" i="1"/>
  <c r="AI73" i="1"/>
  <c r="AJ73" i="1" s="1"/>
  <c r="N73" i="1"/>
  <c r="M73" i="1"/>
  <c r="L73" i="1"/>
  <c r="AI72" i="1"/>
  <c r="AJ72" i="1" s="1"/>
  <c r="N72" i="1"/>
  <c r="M72" i="1"/>
  <c r="L72" i="1"/>
  <c r="AI71" i="1"/>
  <c r="AJ71" i="1" s="1"/>
  <c r="N71" i="1"/>
  <c r="M71" i="1"/>
  <c r="L71" i="1"/>
  <c r="AI70" i="1"/>
  <c r="AJ70" i="1" s="1"/>
  <c r="N70" i="1"/>
  <c r="M70" i="1"/>
  <c r="L70" i="1"/>
  <c r="AI69" i="1"/>
  <c r="AJ69" i="1" s="1"/>
  <c r="N69" i="1"/>
  <c r="M69" i="1"/>
  <c r="L69" i="1"/>
  <c r="AI68" i="1"/>
  <c r="AJ68" i="1" s="1"/>
  <c r="N68" i="1"/>
  <c r="M68" i="1"/>
  <c r="L68" i="1"/>
  <c r="AA67" i="1"/>
  <c r="N67" i="1"/>
  <c r="M67" i="1"/>
  <c r="L67" i="1"/>
  <c r="AI66" i="1"/>
  <c r="AJ66" i="1" s="1"/>
  <c r="N66" i="1"/>
  <c r="M66" i="1"/>
  <c r="L66" i="1"/>
  <c r="AI65" i="1"/>
  <c r="AJ65" i="1" s="1"/>
  <c r="N65" i="1"/>
  <c r="M65" i="1"/>
  <c r="L65" i="1"/>
  <c r="AI64" i="1"/>
  <c r="AJ64" i="1" s="1"/>
  <c r="N64" i="1"/>
  <c r="M64" i="1"/>
  <c r="L64" i="1"/>
  <c r="N63" i="1"/>
  <c r="M63" i="1"/>
  <c r="L63" i="1"/>
  <c r="N62" i="1"/>
  <c r="M62" i="1"/>
  <c r="L62" i="1"/>
  <c r="AI61" i="1"/>
  <c r="N61" i="1"/>
  <c r="M61" i="1"/>
  <c r="L61" i="1"/>
  <c r="N60" i="1"/>
  <c r="M60" i="1"/>
  <c r="L60" i="1"/>
  <c r="AI59" i="1"/>
  <c r="AJ59" i="1" s="1"/>
  <c r="N59" i="1"/>
  <c r="M59" i="1"/>
  <c r="L59" i="1"/>
  <c r="AI58" i="1"/>
  <c r="AJ58" i="1" s="1"/>
  <c r="N58" i="1"/>
  <c r="M58" i="1"/>
  <c r="L58" i="1"/>
  <c r="AI57" i="1"/>
  <c r="AJ57" i="1" s="1"/>
  <c r="N57" i="1"/>
  <c r="M57" i="1"/>
  <c r="L57" i="1"/>
  <c r="AI56" i="1"/>
  <c r="AJ56" i="1" s="1"/>
  <c r="N56" i="1"/>
  <c r="M56" i="1"/>
  <c r="L56" i="1"/>
  <c r="AI55" i="1"/>
  <c r="AJ55" i="1" s="1"/>
  <c r="N55" i="1"/>
  <c r="M55" i="1"/>
  <c r="L55" i="1"/>
  <c r="AI54" i="1"/>
  <c r="AJ54" i="1" s="1"/>
  <c r="N54" i="1"/>
  <c r="M54" i="1"/>
  <c r="L54" i="1"/>
  <c r="AI53" i="1"/>
  <c r="AJ53" i="1" s="1"/>
  <c r="N53" i="1"/>
  <c r="M53" i="1"/>
  <c r="L53" i="1"/>
  <c r="AI52" i="1"/>
  <c r="AJ52" i="1" s="1"/>
  <c r="N52" i="1"/>
  <c r="M52" i="1"/>
  <c r="L52" i="1"/>
  <c r="AI51" i="1"/>
  <c r="AJ51" i="1" s="1"/>
  <c r="N51" i="1"/>
  <c r="M51" i="1"/>
  <c r="L51" i="1"/>
  <c r="N50" i="1"/>
  <c r="M50" i="1"/>
  <c r="L50" i="1"/>
  <c r="N49" i="1"/>
  <c r="M49" i="1"/>
  <c r="L49" i="1"/>
  <c r="N48" i="1"/>
  <c r="M48" i="1"/>
  <c r="L48" i="1"/>
  <c r="N47" i="1"/>
  <c r="M47" i="1"/>
  <c r="L47" i="1"/>
  <c r="N46" i="1"/>
  <c r="M46" i="1"/>
  <c r="L46" i="1"/>
  <c r="N45" i="1"/>
  <c r="M45" i="1"/>
  <c r="L45" i="1"/>
  <c r="N44" i="1"/>
  <c r="M44" i="1"/>
  <c r="L44" i="1"/>
  <c r="N43" i="1"/>
  <c r="M43" i="1"/>
  <c r="L43" i="1"/>
  <c r="N42" i="1"/>
  <c r="M42" i="1"/>
  <c r="L42" i="1"/>
  <c r="N41" i="1"/>
  <c r="M41" i="1"/>
  <c r="L41" i="1"/>
  <c r="N40" i="1"/>
  <c r="M40" i="1"/>
  <c r="L40" i="1"/>
  <c r="N39" i="1"/>
  <c r="M39" i="1"/>
  <c r="L39" i="1"/>
  <c r="N38" i="1"/>
  <c r="M38" i="1"/>
  <c r="L38" i="1"/>
  <c r="N37" i="1"/>
  <c r="M37" i="1"/>
  <c r="L37" i="1"/>
  <c r="AI36" i="1"/>
  <c r="AJ36" i="1" s="1"/>
  <c r="N36" i="1"/>
  <c r="M36" i="1"/>
  <c r="L36" i="1"/>
  <c r="AI35" i="1"/>
  <c r="AJ35" i="1" s="1"/>
  <c r="N35" i="1"/>
  <c r="M35" i="1"/>
  <c r="L35" i="1"/>
  <c r="N34" i="1"/>
  <c r="M34" i="1"/>
  <c r="L34" i="1"/>
  <c r="AI33" i="1"/>
  <c r="AJ33" i="1" s="1"/>
  <c r="N33" i="1"/>
  <c r="M33" i="1"/>
  <c r="L33" i="1"/>
  <c r="AI32" i="1"/>
  <c r="AJ32" i="1" s="1"/>
  <c r="N32" i="1"/>
  <c r="M32" i="1"/>
  <c r="L32" i="1"/>
  <c r="AI31" i="1"/>
  <c r="AJ31" i="1" s="1"/>
  <c r="N31" i="1"/>
  <c r="M31" i="1"/>
  <c r="L31" i="1"/>
  <c r="AI30" i="1"/>
  <c r="AJ30" i="1" s="1"/>
  <c r="N30" i="1"/>
  <c r="M30" i="1"/>
  <c r="L30" i="1"/>
  <c r="AI29" i="1"/>
  <c r="AJ29" i="1" s="1"/>
  <c r="N29" i="1"/>
  <c r="M29" i="1"/>
  <c r="L29" i="1"/>
  <c r="AI28" i="1"/>
  <c r="AJ28" i="1" s="1"/>
  <c r="N28" i="1"/>
  <c r="M28" i="1"/>
  <c r="L28" i="1"/>
  <c r="AI27" i="1"/>
  <c r="AJ27" i="1" s="1"/>
  <c r="N27" i="1"/>
  <c r="M27" i="1"/>
  <c r="L27" i="1"/>
  <c r="AI26" i="1"/>
  <c r="AJ26" i="1" s="1"/>
  <c r="N26" i="1"/>
  <c r="M26" i="1"/>
  <c r="L26" i="1"/>
  <c r="AI25" i="1"/>
  <c r="AJ25" i="1" s="1"/>
  <c r="N25" i="1"/>
  <c r="M25" i="1"/>
  <c r="L25" i="1"/>
  <c r="AI24" i="1"/>
  <c r="AJ24" i="1" s="1"/>
  <c r="N24" i="1"/>
  <c r="M24" i="1"/>
  <c r="L24" i="1"/>
  <c r="AI23" i="1"/>
  <c r="AJ23" i="1" s="1"/>
  <c r="N23" i="1"/>
  <c r="M23" i="1"/>
  <c r="L23" i="1"/>
  <c r="AI22" i="1"/>
  <c r="AJ22" i="1" s="1"/>
  <c r="N22" i="1"/>
  <c r="M22" i="1"/>
  <c r="L22" i="1"/>
  <c r="AI21" i="1"/>
  <c r="AJ21" i="1" s="1"/>
  <c r="N21" i="1"/>
  <c r="M21" i="1"/>
  <c r="L21" i="1"/>
  <c r="N20" i="1"/>
  <c r="M20" i="1"/>
  <c r="L20" i="1"/>
  <c r="AI19" i="1"/>
  <c r="AJ19" i="1" s="1"/>
  <c r="N19" i="1"/>
  <c r="M19" i="1"/>
  <c r="L19" i="1"/>
  <c r="AI18" i="1"/>
  <c r="AJ18" i="1" s="1"/>
  <c r="N18" i="1"/>
  <c r="M18" i="1"/>
  <c r="L18" i="1"/>
  <c r="AI17" i="1"/>
  <c r="AJ17" i="1" s="1"/>
  <c r="N17" i="1"/>
  <c r="M17" i="1"/>
  <c r="L17" i="1"/>
  <c r="AI16" i="1"/>
  <c r="AJ16" i="1" s="1"/>
  <c r="N16" i="1"/>
  <c r="M16" i="1"/>
  <c r="L16" i="1"/>
  <c r="AI15" i="1"/>
  <c r="AJ15" i="1" s="1"/>
  <c r="N15" i="1"/>
  <c r="M15" i="1"/>
  <c r="L15" i="1"/>
  <c r="AI14" i="1"/>
  <c r="AJ14" i="1" s="1"/>
  <c r="N14" i="1"/>
  <c r="M14" i="1"/>
  <c r="L14" i="1"/>
  <c r="AI13" i="1"/>
  <c r="AJ13" i="1" s="1"/>
  <c r="N13" i="1"/>
  <c r="M13" i="1"/>
  <c r="L13" i="1"/>
  <c r="AI12" i="1"/>
  <c r="AJ12" i="1" s="1"/>
  <c r="N12" i="1"/>
  <c r="M12" i="1"/>
  <c r="L12" i="1"/>
  <c r="AI11" i="1"/>
  <c r="AJ11" i="1" s="1"/>
  <c r="N11" i="1"/>
  <c r="M11" i="1"/>
  <c r="L11" i="1"/>
  <c r="AI10" i="1"/>
  <c r="AJ10" i="1" s="1"/>
  <c r="N10" i="1"/>
  <c r="M10" i="1"/>
  <c r="L10" i="1"/>
  <c r="AI9" i="1"/>
  <c r="AJ9" i="1" s="1"/>
  <c r="N9" i="1"/>
  <c r="M9" i="1"/>
  <c r="L9" i="1"/>
  <c r="AI8" i="1"/>
  <c r="AJ8" i="1" s="1"/>
  <c r="N8" i="1"/>
  <c r="M8" i="1"/>
  <c r="L8" i="1"/>
  <c r="AI7" i="1"/>
  <c r="AJ7" i="1" s="1"/>
  <c r="N7" i="1"/>
  <c r="M7" i="1"/>
  <c r="L7" i="1"/>
  <c r="AI6" i="1"/>
  <c r="AJ6" i="1" s="1"/>
  <c r="N6" i="1"/>
  <c r="M6" i="1"/>
  <c r="L6" i="1"/>
  <c r="AI5" i="1"/>
  <c r="AJ5" i="1" s="1"/>
  <c r="N5" i="1"/>
  <c r="M5" i="1"/>
  <c r="L5" i="1"/>
  <c r="AI4" i="1"/>
  <c r="AJ4" i="1" s="1"/>
  <c r="N4" i="1"/>
  <c r="M4" i="1"/>
  <c r="L4" i="1"/>
  <c r="AI3" i="1"/>
  <c r="AJ3" i="1" s="1"/>
  <c r="N3" i="1"/>
  <c r="M3" i="1"/>
  <c r="L3" i="1"/>
  <c r="AI2" i="1"/>
  <c r="AJ2" i="1" s="1"/>
  <c r="N2" i="1"/>
  <c r="M2" i="1"/>
  <c r="L2" i="1"/>
  <c r="AI67" i="1" l="1"/>
  <c r="AJ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tc={C06E25C8-0031-4255-9358-CC2519EF7D94}</author>
    <author>tc={A897754D-5219-450F-974E-09EEAA5FFCF5}</author>
    <author/>
    <author>mvmdsa</author>
  </authors>
  <commentList>
    <comment ref="AN4" authorId="0" shapeId="0" xr:uid="{FCD51E50-9872-4637-92D0-278E2ED9BEFE}">
      <text>
        <r>
          <rPr>
            <sz val="11"/>
            <color theme="1"/>
            <rFont val="Calibri"/>
            <family val="2"/>
            <scheme val="minor"/>
          </rPr>
          <t>[Comentário encadeado]
Sua versão do Excel permite que você leia este comentário encadeado, no entanto, as edições serão removidas se o arquivo for aberto em uma versão mais recente do Excel. Saiba mais: https://go.microsoft.com/fwlink/?linkid=870924
Comentário:
    Valores que estão destacados em vermelho são valores que foram preenchidos mais de uma vez no formulário e não teve observação</t>
        </r>
      </text>
    </comment>
    <comment ref="AH24" authorId="1" shapeId="0" xr:uid="{713FCF5C-9EC5-4DC1-9ED6-6C766A17C10A}">
      <text>
        <r>
          <rPr>
            <sz val="11"/>
            <color theme="1"/>
            <rFont val="Calibri"/>
            <family val="2"/>
            <scheme val="minor"/>
          </rPr>
          <t>[Comentário encadeado]
Sua versão do Excel permite que você leia este comentário encadeado, no entanto, as edições serão removidas se o arquivo for aberto em uma versão mais recente do Excel. Saiba mais: https://go.microsoft.com/fwlink/?linkid=870924
Comentário:
    marcados de amarelo são metas com periocidade diferente do período de mensuração do indicador. Essas tem fórmula de SOMA.</t>
        </r>
      </text>
    </comment>
    <comment ref="K293" authorId="2" shapeId="0" xr:uid="{76892853-C25D-4FE8-8FAF-E1B172FE0A02}">
      <text>
        <r>
          <rPr>
            <sz val="11"/>
            <color theme="1"/>
            <rFont val="Arial"/>
            <family val="2"/>
          </rPr>
          <t>======
ID#AAAAJks5Mk8
mvmdsa    (2020-05-20 19:40:43)
Com o cálculo da meta, deixa de ser percentual.</t>
        </r>
      </text>
    </comment>
    <comment ref="R294" authorId="3" shapeId="0" xr:uid="{602F05B7-1187-4020-9041-AA714AA559DC}">
      <text>
        <r>
          <rPr>
            <b/>
            <sz val="9"/>
            <color indexed="81"/>
            <rFont val="Tahoma"/>
            <family val="2"/>
          </rPr>
          <t>mvmdsa:</t>
        </r>
        <r>
          <rPr>
            <sz val="9"/>
            <color indexed="81"/>
            <rFont val="Tahoma"/>
            <family val="2"/>
          </rPr>
          <t xml:space="preserve">
Linha de Base 1Q/2020 = -71%. Mas e pra meta anual, o que colocar?
</t>
        </r>
      </text>
    </comment>
  </commentList>
</comments>
</file>

<file path=xl/sharedStrings.xml><?xml version="1.0" encoding="utf-8"?>
<sst xmlns="http://schemas.openxmlformats.org/spreadsheetml/2006/main" count="22330" uniqueCount="5214">
  <si>
    <t>cod_programa</t>
  </si>
  <si>
    <t>programa</t>
  </si>
  <si>
    <t>cod_up</t>
  </si>
  <si>
    <t>up</t>
  </si>
  <si>
    <t>cod_acao</t>
  </si>
  <si>
    <t>acao</t>
  </si>
  <si>
    <t>cod</t>
  </si>
  <si>
    <t>nm_indicador</t>
  </si>
  <si>
    <t>ds_indicador</t>
  </si>
  <si>
    <t>formula_calculo</t>
  </si>
  <si>
    <t>unidade_medida</t>
  </si>
  <si>
    <t>periodicidade</t>
  </si>
  <si>
    <t>Programa1</t>
  </si>
  <si>
    <t>Ação1</t>
  </si>
  <si>
    <t>Indicador1</t>
  </si>
  <si>
    <t>Objetivo da Meta</t>
  </si>
  <si>
    <t>linha_base</t>
  </si>
  <si>
    <t>meta_2020</t>
  </si>
  <si>
    <t>Jan</t>
  </si>
  <si>
    <t>Fev</t>
  </si>
  <si>
    <t>Mar</t>
  </si>
  <si>
    <t>Abr</t>
  </si>
  <si>
    <t>Mai</t>
  </si>
  <si>
    <t>Jun</t>
  </si>
  <si>
    <t>Jul</t>
  </si>
  <si>
    <t>Ago</t>
  </si>
  <si>
    <t>Set</t>
  </si>
  <si>
    <t>Out</t>
  </si>
  <si>
    <t>Nov</t>
  </si>
  <si>
    <t>Dez</t>
  </si>
  <si>
    <t>meta_2021</t>
  </si>
  <si>
    <t>meta_2022</t>
  </si>
  <si>
    <t>meta_2023</t>
  </si>
  <si>
    <t>Periodicidade da Meta</t>
  </si>
  <si>
    <t>Comparação dos valores apuração com relação à meta 2020</t>
  </si>
  <si>
    <t>Classificação de Desempenho comparado à Meta 2020</t>
  </si>
  <si>
    <t>0474</t>
  </si>
  <si>
    <t>Delegação e Regulação de Serviços Públicos</t>
  </si>
  <si>
    <t>AGENERSA</t>
  </si>
  <si>
    <t>2005</t>
  </si>
  <si>
    <t>Acompanhamento dos Serviços Públicos Concedidos de Energia e Saneamento</t>
  </si>
  <si>
    <t>i0001</t>
  </si>
  <si>
    <t>Aplicação de penalidades - Número de autos de infração</t>
  </si>
  <si>
    <t>A aplicação de penalidades, respaldada pelo poder de polícia intríseco à AGENERSA, é feita quando se toma conhecimento de fato que configure a não prestação pelos concessionários, de serviço adequado ao pleno atendimento dos usuários, tanto qualitativa quanto quantitativamente.</t>
  </si>
  <si>
    <t>Somatório dos autos de infração emitidos</t>
  </si>
  <si>
    <t>Unidade</t>
  </si>
  <si>
    <t>Anual</t>
  </si>
  <si>
    <t>Decrescimento</t>
  </si>
  <si>
    <t>i0002</t>
  </si>
  <si>
    <t>Pesquisa do grau de satisfação do consumidor</t>
  </si>
  <si>
    <t>A pesquisa é relevante porque permite a verificação da estrutura e da qualidade e quantidade do atendimento prestado pelo call center e possibilita a análise de melhorias.</t>
  </si>
  <si>
    <t>Somatório das notas obtidas na pesquisa de satisfação / Total de avaliações</t>
  </si>
  <si>
    <t>Percentual</t>
  </si>
  <si>
    <t>Semestral</t>
  </si>
  <si>
    <t>Crescimento</t>
  </si>
  <si>
    <t>-</t>
  </si>
  <si>
    <t>4463</t>
  </si>
  <si>
    <t>Operacionalização da Escola de Regulação do Estado do Rio de Janeiro</t>
  </si>
  <si>
    <t>i0003</t>
  </si>
  <si>
    <t>Número de pessoas capacitadas pela escola de regulamentação do estado do Rio de Janeiro</t>
  </si>
  <si>
    <t>A cada curso de capacitação na área de regulação haverá o incremento da difusão do conhecimento, modelos e metodologias comprometidos com inovação, transparência, responsabilização e melhoria do desempenho, em consonância com as expectativas e necessidades da sociedade.</t>
  </si>
  <si>
    <t>Somatório do número de concluintes nos cursos de capacitação da área de regulamentação no semestre</t>
  </si>
  <si>
    <t>8029</t>
  </si>
  <si>
    <t xml:space="preserve">Acompanhamento dos Serviços Públicos Consorciados de Gestão de Resíduos Sólidos </t>
  </si>
  <si>
    <t>i0005</t>
  </si>
  <si>
    <t>Munícipios consorciados na gestão de resíduos sólidos</t>
  </si>
  <si>
    <t>A partir da elaboração do Plano Estadual de Resíduos Sólidos (PERS) foi realizado um estudo de regionalização para gestão dos resíduos sólidos, resultando na divisão do Estado do Rio de Janeiro em diversos  modelos de arranjos institucionais, entre eles, os consórcios intermunicipais, com base na Lei dos Consórcios Públicos (Lei 11.107/2005). É importante medir as adesões para que haja um controle sobre quais municípios já operam sistemas de tratamento e quais não operam ou encontraram soluções individuais para seus resíduos.</t>
  </si>
  <si>
    <t>Somatório do número de munícipios consorciados</t>
  </si>
  <si>
    <t>Convênio assinado</t>
  </si>
  <si>
    <t>0447</t>
  </si>
  <si>
    <t>Empreendedorismo e Apoio às Empresas</t>
  </si>
  <si>
    <t>22720</t>
  </si>
  <si>
    <t>AGERIO</t>
  </si>
  <si>
    <t>8266</t>
  </si>
  <si>
    <t>Financiamento a Micro, Pequenas, Médias e Grandes Empresas no ERJ</t>
  </si>
  <si>
    <t>i0006</t>
  </si>
  <si>
    <t>Empresas financiadas utilizando o funding FREMF</t>
  </si>
  <si>
    <t>Acompanhar o quantitativo de empresas impactado pelos financiamentos realizados com recursos do FREMF para a realização de seus projetos.</t>
  </si>
  <si>
    <t>Somatório do número de empresas financiadas com recursos do FREMF</t>
  </si>
  <si>
    <t>Mensal</t>
  </si>
  <si>
    <t>A562</t>
  </si>
  <si>
    <t>Apoio Financeiro à Projetos de Empresas Fluminenses</t>
  </si>
  <si>
    <t>i0007</t>
  </si>
  <si>
    <t>Empresas financiadas</t>
  </si>
  <si>
    <t>Acompanhar o quantitativo de micro e pequenas empresas impactado pelos financiamentos da AgeRio para a realização de seus projetos.</t>
  </si>
  <si>
    <t>Somatório do número total de micro e pequenas empresas financiadas com recursos da AgeRio</t>
  </si>
  <si>
    <t>i0008</t>
  </si>
  <si>
    <t>Crédito concedido</t>
  </si>
  <si>
    <t>Acompanhar o valor financiado de micro e pequenas empresas impactado pelos financiamentos da AgeRio para a realização de seus projetos.</t>
  </si>
  <si>
    <t>Somatório do valor total concedido a micro e pequenas empresas financiadas com recursos da AgeRio</t>
  </si>
  <si>
    <t xml:space="preserve">Unidade </t>
  </si>
  <si>
    <t>AGETRANSP</t>
  </si>
  <si>
    <t>8285</t>
  </si>
  <si>
    <t>Regulação e Capacitação em Concessões de Serviços de Transportes</t>
  </si>
  <si>
    <t>i0009</t>
  </si>
  <si>
    <t>Número de autos de Infração</t>
  </si>
  <si>
    <t>Monitorar Números de Infrações Cometidas pelas Concerssionárias.</t>
  </si>
  <si>
    <t>Somatório do número de autos de infração</t>
  </si>
  <si>
    <t>i0010</t>
  </si>
  <si>
    <t>Número de processos regulatórios</t>
  </si>
  <si>
    <t xml:space="preserve">Os Processos Regulatórias visam melhorias permanentes e continuas, fortalecendo as condições de serviços prestados a população. 
No periodo de janeiro a maio de 2019, em todos canais da Ouvidoria/AGETRANSP, foram registradas 3.296 reclamações relacionadas aos serviços prestados pelas Concessionárias.  </t>
  </si>
  <si>
    <t>Somatório de processo regulatórios no ano</t>
  </si>
  <si>
    <t>Processos Regulamentados.</t>
  </si>
  <si>
    <t>i0011</t>
  </si>
  <si>
    <t xml:space="preserve">Número de reclamações de serviços </t>
  </si>
  <si>
    <t>O indicador expressa o número total de reclamações recebidas pela Ouvidoria da AGETRANSP realizadas por usuários dos serviços dos modais metro, trem e barcas. A identificação dessas reclamações é importante para regulamentar procedimentos que visem sanar e melhorar os serviços</t>
  </si>
  <si>
    <t xml:space="preserve"> Somatório das reclamações relacionadas aos serviços prestados pelas Concessionárias no ano</t>
  </si>
  <si>
    <t>i0012</t>
  </si>
  <si>
    <t>Número de usuários atendidos</t>
  </si>
  <si>
    <t xml:space="preserve">Monitorar o número de usuários que utilizam dos serviços regulamentados pela a agência. </t>
  </si>
  <si>
    <t>Somatório do número de usuários atendidos no ano</t>
  </si>
  <si>
    <t>i0013</t>
  </si>
  <si>
    <t>Tempo médio de resposta às reclamações de serviços</t>
  </si>
  <si>
    <t xml:space="preserve"> Somatório do tempo total entre o registro de cada uma reclamação e sua respota / Número total reclamações</t>
  </si>
  <si>
    <t>Identificar tempo de resposta por parte da Ouvidoria da AGETRANSP e das Concessionárias as reclamações dos usuários dos serviços prestados.</t>
  </si>
  <si>
    <t>Tempo</t>
  </si>
  <si>
    <t>0467</t>
  </si>
  <si>
    <t>Segurança Alimentar e Nutricional</t>
  </si>
  <si>
    <t>13720</t>
  </si>
  <si>
    <t>CEASA</t>
  </si>
  <si>
    <t>1126</t>
  </si>
  <si>
    <t>Aquisição e Doação de Produtos da Agricultura Familiar-PAA</t>
  </si>
  <si>
    <t>i0014</t>
  </si>
  <si>
    <t>Número de municípios alcançados</t>
  </si>
  <si>
    <t>Número de municípios com produtores que venderam seus produtos para o Programa de Aquisição de Alimentos (PAA).</t>
  </si>
  <si>
    <t>Somatório dos municípios do estado do Rio de Janeiro que tiveram produtores atendidos pelo PAA</t>
  </si>
  <si>
    <t>Quadrimestral</t>
  </si>
  <si>
    <t>i0015</t>
  </si>
  <si>
    <t>Número de produtores atendidos</t>
  </si>
  <si>
    <t>Número de produtores que venderam seus produtos para o Programa de Aquisição de Alimentos (PAA), que estão cadastrados na proposta em vigência.</t>
  </si>
  <si>
    <t>Somatório dos produtores que venderam produtos para o PAA</t>
  </si>
  <si>
    <t>1127</t>
  </si>
  <si>
    <t>Ampliação do Abastecimento Alimentar</t>
  </si>
  <si>
    <t>i0016</t>
  </si>
  <si>
    <t>Quantidade de produtos provenientes do estado do Rio de Janeiro comercializada na central de abastecimento</t>
  </si>
  <si>
    <t>Quantidade de produtos que entram na CEASA/RJ e que tem sua origem no estado do Rio de Janeiro, permitindo o fomento e a promoção do escoamento e comercialização dos produtos da agricultura do estado.</t>
  </si>
  <si>
    <t>Somatório dos produtos do estado do Rio de Janeiro que entram na CEASA/RJ</t>
  </si>
  <si>
    <t>Toneladas</t>
  </si>
  <si>
    <t>&gt;=300000</t>
  </si>
  <si>
    <t>i0017</t>
  </si>
  <si>
    <t>Número de produtores rurais comercializando diretamente nas unidades da Ceasa</t>
  </si>
  <si>
    <t>Número de produtores rurais do estado do Rio de Janeiro que utilizam o pavilhão do produtor rural da CEASA/RJ.</t>
  </si>
  <si>
    <t>Somatorio dos produtores que comercializam seus produtos no pavilhão do produtor</t>
  </si>
  <si>
    <t>8251</t>
  </si>
  <si>
    <t>Gestão das Centrais de Abastecimento</t>
  </si>
  <si>
    <t>i0018</t>
  </si>
  <si>
    <t>Quantidade de produtos comercializados na central de abastecimento</t>
  </si>
  <si>
    <t>Volume de produtos em geral que é comercializado na CEASA/RJ.</t>
  </si>
  <si>
    <t>Somatório dos produtos comercializados por mês na CEASA/RJ</t>
  </si>
  <si>
    <t>8252</t>
  </si>
  <si>
    <t>Manutenção dos Bancos de Alimentos</t>
  </si>
  <si>
    <t>i0019</t>
  </si>
  <si>
    <t>Número de instituições atendidas</t>
  </si>
  <si>
    <t>Número de instituições sócio assistenciais cadastradas no banco de alimentos que recebem doações de alimentos.</t>
  </si>
  <si>
    <t>Somatório das instituições atendidas pelo Banco de Alimentos</t>
  </si>
  <si>
    <t>8253</t>
  </si>
  <si>
    <t xml:space="preserve">Monitoramento da Qualidade dos Alimentos Comercializados na CEASA-RJ </t>
  </si>
  <si>
    <t>i0020</t>
  </si>
  <si>
    <t>Percentual de produtos com resíduos de agrotóxicos</t>
  </si>
  <si>
    <t>O indicador visa demonstrar o percentual da amostra coletada para as análises de resíduos de agrotóxicos que foi identificado como satisfatório do ponto de vista da legislação.</t>
  </si>
  <si>
    <t>(Quantidade da amostra com limite de resíduos de agrotóxicos acima do que é permitido pela ANVISA / Quantidade total da amostra analisada)*100</t>
  </si>
  <si>
    <t>sem meta para comparação</t>
  </si>
  <si>
    <t>0442</t>
  </si>
  <si>
    <t>Ensino Superior</t>
  </si>
  <si>
    <t>40460</t>
  </si>
  <si>
    <t>CECIERJ</t>
  </si>
  <si>
    <t>2828</t>
  </si>
  <si>
    <t>Operacionalização do Curso Superior à Distância</t>
  </si>
  <si>
    <t>i0021</t>
  </si>
  <si>
    <t>Percentual de alunos que finalizaram a pós-graduação à distância, em todas as regiões do Estado</t>
  </si>
  <si>
    <t>Alunos matriculados nos Cursos de pós graduação, ofertados pelo CONSÓRCIO CEDERJ - Vaga Preenchida que se formaram</t>
  </si>
  <si>
    <t>(Somatório do número de alunos que finalizaram a Pós-Graduação à Distância / Somatório do número de Matrículas, por polo e por curso)*100</t>
  </si>
  <si>
    <t>&gt;=30%</t>
  </si>
  <si>
    <t>i0022</t>
  </si>
  <si>
    <t>Percentual de alunos que finalizaram o ensino superior à distância, em todas as regiões do Estado</t>
  </si>
  <si>
    <t>Alunos matriculados nos Cursos Superior, ofertados pelo CONSÓRCIO CEDERJ - Vaga Preenchida que se formaram.</t>
  </si>
  <si>
    <t>(Somatório do número de alunos que finalizaram o Ensino Superior à Distância / Somatório do número de matrículas, por polo e por curso)*100</t>
  </si>
  <si>
    <t>&gt;=25%</t>
  </si>
  <si>
    <t>0443</t>
  </si>
  <si>
    <t>Educação Básica</t>
  </si>
  <si>
    <t>2829</t>
  </si>
  <si>
    <t>Suporte para Acesso ao Ensino Superior – Pré-Vestibular Social</t>
  </si>
  <si>
    <t>i0023</t>
  </si>
  <si>
    <t>Percentual de alunos do pré-vestibular que ingressaram no vestibular</t>
  </si>
  <si>
    <t>Quantificar o número de alunos que conseguem ingressar nas universidades</t>
  </si>
  <si>
    <t>(Somatório dos alunos do CEDERJ que obtiveram aprovação no vestibular / Total de alunos que se concluíram o ano no CEDERJ)*100</t>
  </si>
  <si>
    <t>0440</t>
  </si>
  <si>
    <t>Desenvolvimento Científico, Tecnológico e Inovativo</t>
  </si>
  <si>
    <t>2830</t>
  </si>
  <si>
    <t>Divulgação e Popularização da Ciência</t>
  </si>
  <si>
    <t>i0024</t>
  </si>
  <si>
    <t>Atividades de divulgação científica desenvolvidas, em todas as regiões do estado</t>
  </si>
  <si>
    <t>Alcance populacional das atividades de Divulgação científica, em todas as regiões do Estado, considerando todos os produtos da ação.</t>
  </si>
  <si>
    <t>Somatório do público atendido, crianças, jovens e população adulta</t>
  </si>
  <si>
    <t>0476</t>
  </si>
  <si>
    <t>Gestão de Pessoas no Setor Público</t>
  </si>
  <si>
    <t>4456</t>
  </si>
  <si>
    <t>Capacitação de Servidores - CECIERJ</t>
  </si>
  <si>
    <t>i0025</t>
  </si>
  <si>
    <t>Percentual de servidores da Fundação Cecierj capacitados</t>
  </si>
  <si>
    <t>O Indicador visa mensurar o número de servidores capacitados no período.</t>
  </si>
  <si>
    <t>Número de servidores capacitados / Total de servidores da Fundação</t>
  </si>
  <si>
    <t>4457</t>
  </si>
  <si>
    <t>Implantação de Cursos de Nível Superior - EAD</t>
  </si>
  <si>
    <t>i0026</t>
  </si>
  <si>
    <t>Aumento do número de alunos matriculados nos cursos de ensino superior à distância</t>
  </si>
  <si>
    <t>O indicador visa mensurar o aumento do número de alunos a partir da criação de novos polos</t>
  </si>
  <si>
    <t>Número de matrículas total depois da implantação de novos polos - Número de matrículas total antes da implantação de novos polos</t>
  </si>
  <si>
    <t>´+1.500</t>
  </si>
  <si>
    <t>4462</t>
  </si>
  <si>
    <t>Implantação de Cursos à Distância</t>
  </si>
  <si>
    <t>i0027</t>
  </si>
  <si>
    <t>Formação continuada na plataforma EAD</t>
  </si>
  <si>
    <t>Número de alunos que concluem os cursos usando a plataforma EAD</t>
  </si>
  <si>
    <t>(Número de alunos concludentes dos cursos EAD / Número de alunos matriculados nos cursos EAD)*100</t>
  </si>
  <si>
    <t>4588</t>
  </si>
  <si>
    <t>Suporte a Estudantes e Pesquisadores</t>
  </si>
  <si>
    <t>i0028</t>
  </si>
  <si>
    <t xml:space="preserve">Número de pessoas atendidas pelas políticas de iniciação científica, tecnológica e inovativa </t>
  </si>
  <si>
    <t>Alcance populacional das atividades de niciação científica, tecnológica e inovativa , desenvolvidas em todas as regiões do Estado, considerando todos os produtos da ação.</t>
  </si>
  <si>
    <t>Somatório do público atendido nas atividades a serem desenvolvidas</t>
  </si>
  <si>
    <t>5637</t>
  </si>
  <si>
    <t>Realização de Concurso para Provimento de Cargos Públicos - CECIERJ</t>
  </si>
  <si>
    <t>i0029</t>
  </si>
  <si>
    <t>Preenchimento de cargos vagos através de concurso público</t>
  </si>
  <si>
    <t>Suprir as necessidades institucionais existentes em virtude de vagas não preenchidas em concursos anteriores.</t>
  </si>
  <si>
    <t>(Número de servidores contratados por concurso público / Número total de vagas ociosas)*100</t>
  </si>
  <si>
    <t>N/A</t>
  </si>
  <si>
    <t>8317</t>
  </si>
  <si>
    <t>Operacionalização do Museu Ciência e Vida</t>
  </si>
  <si>
    <t>i0030</t>
  </si>
  <si>
    <t>Alcance populacional do Museu Ciência e Vida</t>
  </si>
  <si>
    <t>O indicador aponta o quantitativo de público atentido por meio dos diversos produtos desenvolvidos no Museu Ciência e Vida.</t>
  </si>
  <si>
    <t>Somatório do público atendido com os produtos desenvolvidos no Museu Ciência e Vida</t>
  </si>
  <si>
    <t>8347</t>
  </si>
  <si>
    <t>Fortalecimento da Educação Básica - CEJA</t>
  </si>
  <si>
    <t>i0031</t>
  </si>
  <si>
    <t>Formação de Jovens e adultos no Ensino Médio e Fundamental</t>
  </si>
  <si>
    <t>Somatório do número de alunos que finalizam o ensino médio e fundamental</t>
  </si>
  <si>
    <t>(Número de alunos aprovados no CEJA / Número de alunos matriculados nos cursos CEJA)*100</t>
  </si>
  <si>
    <t>0437</t>
  </si>
  <si>
    <t>Saneamento Ambiental e Resíduos Sólidos</t>
  </si>
  <si>
    <t>21760</t>
  </si>
  <si>
    <t>CEDAE</t>
  </si>
  <si>
    <t>Implantação e Ampliação  de Sistema de Esgotamento Sanitário da RMRJ</t>
  </si>
  <si>
    <t>i0032</t>
  </si>
  <si>
    <t>População atendida após incremento das ligações prediais - Sistema de Esgotamento Sanitário da RMRJ</t>
  </si>
  <si>
    <t>Tal indicador visa medir o atendimento à população através do beneficiamento com ligações prediais. Este dado é de suma importância quando comparado com a população total, indicando evolução no sentido da universalização.</t>
  </si>
  <si>
    <t>Número de ligações x 3,4; onde 3,4 é o índice de habitantes por moradia</t>
  </si>
  <si>
    <t>1611</t>
  </si>
  <si>
    <t xml:space="preserve">Construção da Estação de Tratamento de Água do Novo Guandu </t>
  </si>
  <si>
    <t>i0033</t>
  </si>
  <si>
    <t>Vazão adicional após a conclusão do sistema Novo Guandu</t>
  </si>
  <si>
    <t>O indicador representa o acréscimo e disponibilidade de volume de água produzida, considerando a vazão atual do sistema e o acréscimo projetado.</t>
  </si>
  <si>
    <t>Vazão do sistema Guandu existente + Vazão do sistema Novo Guandu</t>
  </si>
  <si>
    <t>Litros por segundo</t>
  </si>
  <si>
    <t>Após conclusão</t>
  </si>
  <si>
    <t>1663</t>
  </si>
  <si>
    <t>Ampliação e Melhoria Operacional dos Sistemas Guandu e Imunana- Laranjal</t>
  </si>
  <si>
    <t>i0034</t>
  </si>
  <si>
    <t>Indicador de Qualidade da Água Tratada (IQAT)</t>
  </si>
  <si>
    <t>Indicador que caracteriza na escala de 0 a 100% a qualidade da água tratada na saída das Estações de Tratamento de Água do Guandu e Laranjal, sendo 100% a melhor nota, levando-se em consideração resultados diários de turbidez, cor, cloro, cloriformes totais, pH e flúor.</t>
  </si>
  <si>
    <t>IQAT = [IQAT(ETA Guandu) x 0,87] + [IQAT(ETA Laranjal) x 0,13]</t>
  </si>
  <si>
    <t>0438</t>
  </si>
  <si>
    <t>Preservação e Conservação Ambiental</t>
  </si>
  <si>
    <t>2309</t>
  </si>
  <si>
    <t>Política Institucional de Meio Ambiente da CEDAE</t>
  </si>
  <si>
    <t>i0035</t>
  </si>
  <si>
    <t>Número de mudas florestais distribuídas</t>
  </si>
  <si>
    <t>Distribuição de mudas florestais como política institucional de meio-ambiente da CEDAE</t>
  </si>
  <si>
    <t>Somatório do número de mudas florestais distribuídas</t>
  </si>
  <si>
    <t>3468</t>
  </si>
  <si>
    <t>Implantação e Ampliação  de Sistema de Abastecimento de Água da  RMRJ</t>
  </si>
  <si>
    <t>i0036</t>
  </si>
  <si>
    <t>População atendida após incremento das ligações prediais - Sistema de Abastecimento de Água da  RMRJ</t>
  </si>
  <si>
    <t>5352</t>
  </si>
  <si>
    <t>Implantação e Ampliação dos Sistemas de Saneamento no Interior</t>
  </si>
  <si>
    <t>i0037</t>
  </si>
  <si>
    <t>População atendida após incremento das ligações prediais com a ampliação da rede de distribuição distribuição do distrito de Anta, município de Sapucaia</t>
  </si>
  <si>
    <t>Número de ligações x 3,66; onde 3,66 é o índice de habitantes por moradia</t>
  </si>
  <si>
    <t>i0038</t>
  </si>
  <si>
    <t>População atendida após incremento das ligações prediais com a ampliação do sistema de abastecimento do município de Itacoara</t>
  </si>
  <si>
    <t>Número de ligações x 3,33; onde 3,33 é o índice de habitantes por moradia</t>
  </si>
  <si>
    <t>i0039</t>
  </si>
  <si>
    <t xml:space="preserve">População atendida após incremento das ligações prediais com a ampliação do sistema de abastecimento do município de Varre-Sai </t>
  </si>
  <si>
    <t>Número de ligações x 3,67; onde 3,67 é o índice de habitantes por moradia</t>
  </si>
  <si>
    <t>i0040</t>
  </si>
  <si>
    <t xml:space="preserve">População atendida após incremento das ligações prediais com a complementação das obras de implantação do sistema de abastecimento de água da localidade de Boa Esperança e Parque Andréa, município de Rio Bonito </t>
  </si>
  <si>
    <t>Número de ligações x 3,68; onde 3,68 é o índice de habitantes por moradia</t>
  </si>
  <si>
    <t>i0041</t>
  </si>
  <si>
    <t xml:space="preserve">População atendida após incremento das ligações prediais com a complementação das obras de implantação do sistema de abastecimento de água da localidade de Ponta Negra - município de Maricá </t>
  </si>
  <si>
    <t>Número de ligações x 3,48; onde 3,48 é o índice de habitantes por moradia</t>
  </si>
  <si>
    <t>i0042</t>
  </si>
  <si>
    <t>População atendida após incremento das ligações prediais com a implantação da rede distribuidora no município de Laje do Muriaé</t>
  </si>
  <si>
    <t>Número de ligações x 3,79; onde 3,79 é o índice de habitantes por moradia</t>
  </si>
  <si>
    <t>i0043</t>
  </si>
  <si>
    <t xml:space="preserve">População atendida após incremento das ligações prediais com a implantação de novo sistema de abastecimento no município de Piraí </t>
  </si>
  <si>
    <t>Número de ligações x 3,71; onde 3,71 é o índice de habitantes por moradia</t>
  </si>
  <si>
    <t>i0044</t>
  </si>
  <si>
    <t xml:space="preserve">Vazão adicional após a conclusão da ampliação da capacidade do sistema de tratamento de água do município de Rio das Ostras </t>
  </si>
  <si>
    <t>Vazão do sistema de Rio das Ostras existente + Vazão do sistema Ampliado</t>
  </si>
  <si>
    <t>i0045</t>
  </si>
  <si>
    <t>Vazão adicional após a conclusão da, da sede do município de Piraí</t>
  </si>
  <si>
    <t>Vazão do sistema de Piraí existente + Vazão do sistema Ampliado</t>
  </si>
  <si>
    <t>i0046</t>
  </si>
  <si>
    <t xml:space="preserve">Vazão adicional após a conclusão da  ampliação do sistema de abastecimento de água das localidades de Miguel Pereira e Paty do Alferes </t>
  </si>
  <si>
    <t>Vazão do sistema de Miguel Pereira e Paty do Alferes existente + Vazão do sistema Ampliado</t>
  </si>
  <si>
    <t>i0047</t>
  </si>
  <si>
    <t xml:space="preserve">Vazão adicional após a conclusão da  ampliação do sistema de abastecimento de água do município de Bom Jardim </t>
  </si>
  <si>
    <t>Vazão do Sistema Bom Jardim existente + Vazão do sistema ampliado</t>
  </si>
  <si>
    <t>i0048</t>
  </si>
  <si>
    <t xml:space="preserve">Vazão adicional após a conclusão da  ampliação do sistema de abastecimento de água tratada do município de Itaboraí </t>
  </si>
  <si>
    <t>Vazão do sistema de Itaboraí existente + Vazão do sistema Ampliado</t>
  </si>
  <si>
    <t>i0049</t>
  </si>
  <si>
    <t xml:space="preserve">Vazão adicional após a conclusão da  ampliação do sistema de abastecimento do município de Bom Jesus do Itabapoana </t>
  </si>
  <si>
    <t>Vazão do sistema Bom Jesus do Itabapoana existente + Vazão do sistema ampliado</t>
  </si>
  <si>
    <t>i0050</t>
  </si>
  <si>
    <t>Vazão adicional após a conclusão da  ampliação do sistema de abastecimento do município de Aperibé</t>
  </si>
  <si>
    <t>Vazão do Sistema de Aperibé existente + Vazão do sistema Ampliado</t>
  </si>
  <si>
    <t>6064</t>
  </si>
  <si>
    <t>Operação de Sistemas de Água e Esgoto</t>
  </si>
  <si>
    <t>i0051</t>
  </si>
  <si>
    <t>Percentual de hidrometração - aquisição de hidrômetros para instalação em clientes com consumo estimado</t>
  </si>
  <si>
    <t>Serão adquiridos  420.000 hidrômetros para que a CEDAE tenha 100% de seu parque hidrometrado.</t>
  </si>
  <si>
    <t>(Total de ligações hidrometradas/Total de ligações existentes na CEDAE)*100</t>
  </si>
  <si>
    <t>0459</t>
  </si>
  <si>
    <t>Gestão da Política Habitacional e Regularização Fundiária</t>
  </si>
  <si>
    <t>07720</t>
  </si>
  <si>
    <t>CEHAB-RJ</t>
  </si>
  <si>
    <t>1033</t>
  </si>
  <si>
    <t>Ampliação do Programa Minha Casa Minha Vida no ERJ</t>
  </si>
  <si>
    <t>i0052</t>
  </si>
  <si>
    <t>Número de famílias beneficiadas com o trabalho técnico social, a partir da participação do ERJ no programa Minha Casa Minha Vida no ERJ</t>
  </si>
  <si>
    <t>Número de famílias que participam das atividade de organização comunitária, educação sanitária, ambiental e patrimonial  antes, durante e após a entrega das unidades habitacionais. Esse indicador aponta o grau de sucesso na mobilização, informação e incentivo à participação dos representantes das unidades familiares nas atividades promovidas para a  melhoria da qualidade de vida e resgate de dignidade e cidadania das suas famílias, significando o alcance da sustentabilidade das ações e da auto gestão</t>
  </si>
  <si>
    <t>Somatório do número de famílias beneficiadas = Nº de unidades habitacionais construídas</t>
  </si>
  <si>
    <t>3526</t>
  </si>
  <si>
    <t>Produção de Unidades Habitacionais</t>
  </si>
  <si>
    <t>i0053</t>
  </si>
  <si>
    <t>Número de famílias atendidas com unidades habitacionais de interesse social</t>
  </si>
  <si>
    <t>Número de famílias atendidas pela Cehab, com a construção de unidades habitacionais de interesse social para atender a demanda habitacional do estado. Esse indicador revela a parcela da população menos favorecida que passa a ter acesso a moradia, medindo, por consequência, a diminuição do déficit habitacional do estado</t>
  </si>
  <si>
    <t>Somatório do número de famílias atendidas = Número de unidades habitacionais construídas</t>
  </si>
  <si>
    <t>3529</t>
  </si>
  <si>
    <t>Recuperação de Conjuntos Habitacionais</t>
  </si>
  <si>
    <t>i0054</t>
  </si>
  <si>
    <t>Número de famílias beneficiadas com a recuperação do conjunto habitacional</t>
  </si>
  <si>
    <t>Número de famílias beneficiadas com a recuperação, manutenção e melhorias de conjuntos habitacionais da Cehab, através do atendimento ágil às demandas de reparos dos conjuntos. Esse indicador contribui para a identificação do grau de preservação dos conjuntos habitacionais da CEHAB</t>
  </si>
  <si>
    <t>Somatório do número de famílias beneficiadas = Número de unidades habitacionais do conjunto recuperado</t>
  </si>
  <si>
    <t>i0055</t>
  </si>
  <si>
    <t>Número de Municípios beneficiados com a pavimentação de via apoiada</t>
  </si>
  <si>
    <t>Número de municípios beneficiados com a pavimentação de vias públicas não cadastradas, solicitada pelos municípios, através de doação pela Cehab. Esse indicador busca identificar a contribuição da Cehab aos municípios solicitantes deste apoio</t>
  </si>
  <si>
    <t>Somatório do número de municípios beneficiados com a pavimentação de vias</t>
  </si>
  <si>
    <t>3530</t>
  </si>
  <si>
    <t>Urbanização de Assentamentos Precários</t>
  </si>
  <si>
    <t>i0056</t>
  </si>
  <si>
    <t>Número de famílias beneficiadas com a urbanização do assentamento</t>
  </si>
  <si>
    <t>Número de famílias beneficiadas com a urbanização em assentamentos irregulares, através da implementação de saneamento básico, infra estrutura urbana e equipamentos comunitários, indicando a melhoria da qualidade de vida da população residente</t>
  </si>
  <si>
    <t>Somatório do número de famílias beneficiadas = Nº de lotes urbanizados</t>
  </si>
  <si>
    <t>3532</t>
  </si>
  <si>
    <t>Titulação de Imóveis dos Conjuntos Habitacionais da CEHAB</t>
  </si>
  <si>
    <t>i0057</t>
  </si>
  <si>
    <t>Número de famílias beneficiadas com o título de propriedade</t>
  </si>
  <si>
    <t>Famílias que serão beneficiadas com a regularização dos imóveis da CEHAB, que encontram-se pendentes de legalização</t>
  </si>
  <si>
    <t>Somatório do número de famílias beneficiadas = Nº de imóveis regularizados</t>
  </si>
  <si>
    <t>0435</t>
  </si>
  <si>
    <t>Modernização Tecnológica</t>
  </si>
  <si>
    <t>5401</t>
  </si>
  <si>
    <t>Gestão da Informação no Âmbito da CEHAB</t>
  </si>
  <si>
    <t>i0058</t>
  </si>
  <si>
    <t>Percentual de conjuntos habitacionais da CEHAB georreferenciados</t>
  </si>
  <si>
    <t>Revelar ao público interessado informação referente aos conjuntos da Cehab disponível em formato de Sistema de Informações Geográficas - SIG</t>
  </si>
  <si>
    <t xml:space="preserve">(Número de conjuntos georreferenciados / Número total de conjuntos da Cehab)*100 </t>
  </si>
  <si>
    <t>i0059</t>
  </si>
  <si>
    <t>Percentual do acervo documental da CEHAB digitalizado</t>
  </si>
  <si>
    <t>Revelar o número de informações organizadas em formato digital,   que contribuirão para aumentar a eficiência no atendimento interno e aos administradores públicos, sociedade civil, comunidade acadêmica e científica, imprensa, consultores, investidores e outros órgãos</t>
  </si>
  <si>
    <t>(Número de documentos digitalizados / Número total de documentos a digitalizar)*100</t>
  </si>
  <si>
    <t>i0060</t>
  </si>
  <si>
    <t>Projetos da CEHAB desenvolvidos em BIM</t>
  </si>
  <si>
    <t>Processo de implantação e implementação da nova tecnologia, por força do Decreto Nº 46.471, de 24 de outubro de 2018, com o apoio da Câmara Metropolitana</t>
  </si>
  <si>
    <t>Somatório dos projetos desenvolvidos, unitariamente</t>
  </si>
  <si>
    <t>5624</t>
  </si>
  <si>
    <t>Participação em Programas Habitacionais Federais no ERJ</t>
  </si>
  <si>
    <t>i0061</t>
  </si>
  <si>
    <t>Número de famílias atendidas com unidades habitacionais, a partir da participação do ERJ em programas federais de habitação</t>
  </si>
  <si>
    <t>Número de famílias que são contempladas em programas habitacionais federais. Esse indicador revela a parcela da população menos favorecida com acesso a programas habitacionais de interesse social, medindo, por consequência, a diminuição do déficit habitacional no ERJ</t>
  </si>
  <si>
    <t>Dentro do Esperado</t>
  </si>
  <si>
    <t>0470</t>
  </si>
  <si>
    <t>Fortalecimento da Gestão Pública</t>
  </si>
  <si>
    <t>5625</t>
  </si>
  <si>
    <t>Reestruturação Organizacional da CEHAB e Habilitação de Créditos - FCVS na CAIXA</t>
  </si>
  <si>
    <t>i0062</t>
  </si>
  <si>
    <t>Número de pessoas contratadas a partir de concurso público viabilizado pelo estudo técnico realizado</t>
  </si>
  <si>
    <t>Atualização da estrutura organizacional da Cehab para suprir as necessidades de recursos humanos</t>
  </si>
  <si>
    <t>Somatório do número de contratados</t>
  </si>
  <si>
    <t>i0063</t>
  </si>
  <si>
    <t>Total de recursos revertidos para o tesouro do estado, através da recuperação do Fundo de Compensação de Variações Salariais - FCVS, junto à Caixa Econômica Federal</t>
  </si>
  <si>
    <t xml:space="preserve">Indica recursos revertidos para o Tesouro do Estado, através da depuração e habiitação dos contratos dos mutuários da Cehab junto à Caixa Econômica Federal, para a recuperação do Fundo de Compensação de Variações Salariais - FCVS </t>
  </si>
  <si>
    <t>Somatório dos valores depurados dos contratos</t>
  </si>
  <si>
    <t>0469</t>
  </si>
  <si>
    <t>Mobilidade Urbana na Região Metropolitana</t>
  </si>
  <si>
    <t>31720</t>
  </si>
  <si>
    <t>CENTRAL</t>
  </si>
  <si>
    <t>1630</t>
  </si>
  <si>
    <t xml:space="preserve">Melhoria no Sistema de Transporte Ferroviário - PET 2 </t>
  </si>
  <si>
    <t>i0064</t>
  </si>
  <si>
    <t>Qualidade do transporte ferroviário de passageiros</t>
  </si>
  <si>
    <t xml:space="preserve">Índice apurado pela percepção do usuário através de pesquisas quanto aos quesitos de Acessibilidade e indicadores de produção dos serviços como: pontualidade, Regularidade, tempo de viagem etc.  Os dados obtidos são processados pelo modelo matemático (unidade de processamento), gerando-se indicadores. </t>
  </si>
  <si>
    <t>Técnicas de inteligência Artificial</t>
  </si>
  <si>
    <t>Nota (0 a 10)</t>
  </si>
  <si>
    <t>Trimestral</t>
  </si>
  <si>
    <t>3583</t>
  </si>
  <si>
    <t>Recuperação do Sistema de Bondes de Santa Teresa</t>
  </si>
  <si>
    <t>i0065</t>
  </si>
  <si>
    <t>Taxa de crescimento do número de passageiros transportados pelo sistema de bondes</t>
  </si>
  <si>
    <t>Índice mensal apurado pela relação entre o total de passageiros transportados no mês e o total de passageiros transportados no mês de referência ( Linha de base=2018)</t>
  </si>
  <si>
    <t xml:space="preserve"> ((Nº de Passageiros transportados/ Nº de Passageiros transportados Mês de referência) - 1) x 100.</t>
  </si>
  <si>
    <t>0434</t>
  </si>
  <si>
    <t>Gestão do Patrimônio Imóvel</t>
  </si>
  <si>
    <t>3586</t>
  </si>
  <si>
    <t>Regularização dos Imóveis da Central</t>
  </si>
  <si>
    <t>i0066</t>
  </si>
  <si>
    <t>Percentual de imóveis da malha ferroviária do ERJ regularizados</t>
  </si>
  <si>
    <t>Mensuração do percentual de imóveis pertencente à malha ferroviária da região mtropolitana do Rio de Janeiro efetivamente regularizados, considerando a meta total a ser atingida de 1708, que abrange os imóveis que precisarão de atualização do registro Geral de Imóveis (RGI) e tambem os imóveis que serão desapropriados.</t>
  </si>
  <si>
    <t>(Número de imóveis regularizados / Número total de imóveis com regularização pendente)*100</t>
  </si>
  <si>
    <t>6099</t>
  </si>
  <si>
    <t>Operacionalização do Sistema de Bondes de Santa Teresa</t>
  </si>
  <si>
    <t>i0067</t>
  </si>
  <si>
    <t>Passageiros transportados</t>
  </si>
  <si>
    <t>Passageiros transportados no Sistema de Bondes de Santa Teresa.</t>
  </si>
  <si>
    <t>Somatório do número de passageiros transportados</t>
  </si>
  <si>
    <t>8110</t>
  </si>
  <si>
    <t>Operacionalização de Sistema de Teleférico</t>
  </si>
  <si>
    <t>i0068</t>
  </si>
  <si>
    <t>Percentual de retomada do teleférico (P)</t>
  </si>
  <si>
    <t xml:space="preserve">P é um percentual que representa a quantidade de trabalhos concluídos visando a retomada do Sistema de Teleférico. O valor de 100% para P significa que o sitema está pronto para operação. O número é o parâmetro prático para monitoramento dos trabalhos de reativação do sistema. </t>
  </si>
  <si>
    <t>P = ((D*0,15) + (R*0,70) + (I*0,05) + (E*0,10)) x 100%, onde:        D = Diagnóstico das subestações, do sistema de bilhetagem/CFTV, das ERs/elevadores e o diagnóstico dinâmico dos sitemas eletromecânico POMA  (15%)        R = Recuperação das subestações, das ERs e elevadores, das estações e do sistema eletromecânico POMA (70%)  I = Regularização dos imóveis do teleférico (5%)  E = Estudo técnico para licitação (10%)   D, R, I e E variam de 0  a 1, onde 0 é a atividade não iniciada e 1 é a atividade concluída.</t>
  </si>
  <si>
    <t>21410</t>
  </si>
  <si>
    <t>CEPERJ</t>
  </si>
  <si>
    <t>4470</t>
  </si>
  <si>
    <t>Estudos e Pesquisas em Políticas Públicas e Desenvolvimento Econômico do ERJ</t>
  </si>
  <si>
    <t>i0069</t>
  </si>
  <si>
    <t>Número de municípios inscritos no sistema web para ICMS ecológico</t>
  </si>
  <si>
    <t xml:space="preserve">Contabilizar o número de inscritos no sistema do ICMS ecológico, disponibilizando mais informações sobre o programa, de forma com que alcance cada vez mais municípios. </t>
  </si>
  <si>
    <t>Somatório dos municípios inscritos no sistema web para ICMS ecológico</t>
  </si>
  <si>
    <t>i0070</t>
  </si>
  <si>
    <t xml:space="preserve">Número de temáticas tratadas nos relatórios socieconômicos </t>
  </si>
  <si>
    <t xml:space="preserve">Índice de temáticas tratadas nos relatórios socieconômicos a fim de auxiliar na criação de políticas públicas. </t>
  </si>
  <si>
    <t xml:space="preserve">Somatório das temáticas abrangidas nos relatórios socienômicos </t>
  </si>
  <si>
    <t>4471</t>
  </si>
  <si>
    <t>Promoção de Concurso Público e Processo Seletivo</t>
  </si>
  <si>
    <t>i0071</t>
  </si>
  <si>
    <t>Número de municípios que realizam concursos e processos seletivos através da CEPERJ</t>
  </si>
  <si>
    <t xml:space="preserve">Realizar, disponibilizar e executar concursos públicos e processos seletivos para as instituições do Estado do RJ e Municípios. </t>
  </si>
  <si>
    <t>Somatório dos municípios que tiveram concursos públicos e processos seletivos realizados pela Ceperj</t>
  </si>
  <si>
    <t>4472</t>
  </si>
  <si>
    <t>Formação e Valorização do Servidor Público</t>
  </si>
  <si>
    <t>i0072</t>
  </si>
  <si>
    <t>Monitoramento de capacitação de servidores através de cursos EAD</t>
  </si>
  <si>
    <t xml:space="preserve">Realizar  projetos visando à  capacitação para o desenvolvimento da gestão pública, através da oferta de cursos em diversas áreas de conhecimento, nas modalidades presencial e EAD. Além de credenciar a Ceperj para oferecimento de cursos de pós-graduação junto ao MEC, para além da autorização já recebida do Conselho Estadual de Educação, realizar convênios e contratos em parceria técnica e financeira com organizações públicas e privadas em busca da melhoria , da expansão dos cursos oferecidos e da ampliação da sua aceitação no mercado. </t>
  </si>
  <si>
    <t>Somatório do número de servidores capacitados através dos cursos EAD fornecidos pela CEPERJ</t>
  </si>
  <si>
    <t>i0073</t>
  </si>
  <si>
    <t xml:space="preserve">Número de inscritos nos cursos de pós graduação </t>
  </si>
  <si>
    <t xml:space="preserve">Contabilizar o número de inscritos nos cursos de pós graduação oferecidos pela Fundação Ceperj, a fim de demonstrar o alcance dos cursos oferecidos para a sociedade. </t>
  </si>
  <si>
    <t>Somatório dos discentes nos cursos de pós graduação</t>
  </si>
  <si>
    <t>i0074</t>
  </si>
  <si>
    <t>Número de servidores capacitados - CEPERJ</t>
  </si>
  <si>
    <t xml:space="preserve">Contabilizar o n´º de servidores capacitados através de cursos presenciais oferecidos pela Fundação Ceperj. </t>
  </si>
  <si>
    <t>Somatório dos servidores capacitados  pela CEPERJ</t>
  </si>
  <si>
    <t>5428</t>
  </si>
  <si>
    <t>Modernização da Infraestrutura CEPERJ</t>
  </si>
  <si>
    <t>i0075</t>
  </si>
  <si>
    <t xml:space="preserve">Ampliação da oferta de cursos na sede da fundação </t>
  </si>
  <si>
    <t xml:space="preserve">Com a implantação de novas salas de aula  na Ceperj, será possível o oferecimento de mais cursos na sede da fundação, ampliando o seu alcance. </t>
  </si>
  <si>
    <t xml:space="preserve">Somatório dos cursos oferecidos na sede da Fundação Ceperj </t>
  </si>
  <si>
    <t>5447</t>
  </si>
  <si>
    <t>Disseminação e Dinamização de Atividades Acadêmicas e Culturais</t>
  </si>
  <si>
    <t>i0076</t>
  </si>
  <si>
    <t>Alcance dos eventos culturais realizados na fundação CEPERJ</t>
  </si>
  <si>
    <t>Informar o número de pessoas que tiveram acesso a exposições e acervo cultural realizados na fundação ceperj</t>
  </si>
  <si>
    <t xml:space="preserve">Somatório do número de pessoas que participaram de eventos culturais promovidos pela Ceperj </t>
  </si>
  <si>
    <t>i0077</t>
  </si>
  <si>
    <t>Número de inscritos na biblioteca digital CEPERJ</t>
  </si>
  <si>
    <t xml:space="preserve">Contabilizar a quantidade de servidores inscritos na biblioteca digital da Ceperj e seu impacto. </t>
  </si>
  <si>
    <t xml:space="preserve">Somatório dos servidores inscritos na biblioteca digital </t>
  </si>
  <si>
    <t>5640</t>
  </si>
  <si>
    <t>Modernização Educacional Tecnológica</t>
  </si>
  <si>
    <t>i0078</t>
  </si>
  <si>
    <t>Funcionalidade do portal educacional</t>
  </si>
  <si>
    <t xml:space="preserve">Atualizar a plataforma de Educação a Distância EAD para implantar novas ferramentas educacionais e layout responsivo com acessibilidade, implantar um software de gestão educacional para acompanhamento de notas, histórico escolar, frequência dos alunos e utilizar de ferramentas tecnlógicas, como lousa interativa e material para gravação de video aula, proporcionando um  melhor aproveitamento do conhecimento prestado. </t>
  </si>
  <si>
    <t>Número de serviços realizados através da plataforma, que antes necessitavam da presença física do discente</t>
  </si>
  <si>
    <t>0454</t>
  </si>
  <si>
    <t>Coordenação Federativa e Desenvolvimento Territorial</t>
  </si>
  <si>
    <t>5642</t>
  </si>
  <si>
    <t>Promoção de Informações Estatísticas e Espaciais do ERJ</t>
  </si>
  <si>
    <t>i0079</t>
  </si>
  <si>
    <t>Número de municípios com base cartográfica atualizada</t>
  </si>
  <si>
    <t xml:space="preserve">Índice de municípios com base cartográfica atualizada, com o objetivo de poder proporcionar ao Estado cálculos de impostos mais precisos e uma representação mais precisa de sua propriedade. </t>
  </si>
  <si>
    <t>Somatório do número de municípios que possuem base cartográfica e cadastro técnico municipal realizado</t>
  </si>
  <si>
    <t>i0080</t>
  </si>
  <si>
    <t>Número de regiões mapeadas através do levantamento aerofotogramétrico</t>
  </si>
  <si>
    <t xml:space="preserve">Atualmente no país diversos municípios não contam com cadastros de imóveis que atendam as demandas existentes, até mesmo no que concerne à função fiscal. Neste sentido, em 2009 o Ministério das Cidades, por meio da Portaria nº 511  as diretrizes para o Cadastro Territorial Multifinalitário, que é designado como um processo aberto e evolutivo com o intuito de atender as diversas demandas na esfera municipal, com responsabilidade econômica, ambiental e social. Trata-se, portanto, de uma ferramenta capaz de propiciar justiça social e otimizar a arrecadação, além de ampliar a democratização da informação cadastral. Portanto, o indicador tem como  objetivo quantificar as regiões que já possuem o levantamento aerofotogramétrico e que já possuem seu cadastro multifinalitário atualizado, trazendo uma melhoria nas políticas públicas implantadas. </t>
  </si>
  <si>
    <t xml:space="preserve">Somatório das áreas mapeadas pelo levantamento aerofotogramétrico </t>
  </si>
  <si>
    <t>0475</t>
  </si>
  <si>
    <t>Transparência, Controle Interno e Integridade na Gestão Pública</t>
  </si>
  <si>
    <t>50010</t>
  </si>
  <si>
    <t>CGE</t>
  </si>
  <si>
    <t>4411</t>
  </si>
  <si>
    <t xml:space="preserve">Melhoria da Estrutura, Organização e Fortalecimento da CGE </t>
  </si>
  <si>
    <t>i0081</t>
  </si>
  <si>
    <t>Percentual de servidores capacitados em cursos de curta, média e longa duração pertinentes às competências necessárias à CGE  ( modelo CGU)</t>
  </si>
  <si>
    <t xml:space="preserve">O indicador avaliará, a partir do projeto de Mapeamento de Competências, o percentual de servidores que realizaram trilhas de capacitação nas competências necessárias à CGE.   </t>
  </si>
  <si>
    <t>(Somatório dos servidores capacitados (de acordo com o tipo de capacitação formal) / Total de servidores)*100</t>
  </si>
  <si>
    <t>4517</t>
  </si>
  <si>
    <t>Fortalecimento de Mecanismos de Prevenção, Detecção e Punição Anticorrupção</t>
  </si>
  <si>
    <t>i0082</t>
  </si>
  <si>
    <t>Índice de Processos Administrativo de Responsabilização (PAR)</t>
  </si>
  <si>
    <t>O indicador representa o nível de trabalho realizado pela Corregedoria  em relação ao total de processos administrativos de responsabilização instaurados e os concluídos por esta CGE . O PAR  apura a responsabilidade administrativa de pessoa jurídica que possa resultar na aplicação das sanções previstas no art. 6o da Lei no 12.846, de 2013.</t>
  </si>
  <si>
    <t xml:space="preserve">(Número de Processos Administrativos de Responsabilização finalizados/ Total de Processos Administrativos de Responsabilização instaurados)*100 </t>
  </si>
  <si>
    <t>i0083</t>
  </si>
  <si>
    <t xml:space="preserve">Percentual de processos disciplinares analisados  por esta CGE </t>
  </si>
  <si>
    <t xml:space="preserve">O indicador representa o nível de trabalho de análise correcional realizado pela Corregedoria  em relação ao total de processos administrativos ingressos nesta CGE. O alto valor - e o incremento deste indicador - evidenciam as ações desta CGE no sentido de assegurar o cumprimento da Legislação de Pessoal do Estado do Rio de Janeiro.     </t>
  </si>
  <si>
    <t>(Total de processos analisados/ Total de Processos Disciplinares que ingressam na Corregedoria)*100</t>
  </si>
  <si>
    <t>4522</t>
  </si>
  <si>
    <t>Promoção Integridade Pública e Privada e Implementação Acordos de Leniência ERJ</t>
  </si>
  <si>
    <t>i0084</t>
  </si>
  <si>
    <t>Índice de ações voltadas ao fomento da integridade pública realizadas pela CGE e entidades ou órgãos</t>
  </si>
  <si>
    <t>O indicador representa o nível de implementação de medidas que envolvem o fortalecimento da Integridade Pública no âmbito do Governo do ERJ.</t>
  </si>
  <si>
    <t>(Somatório das ações implementadas pela CGE nas entidades e nos órgãos públicos do ERJ / Total das ações estabelecidas)*100</t>
  </si>
  <si>
    <t>i0085</t>
  </si>
  <si>
    <t xml:space="preserve">Índice de acordos de leniência formalizados </t>
  </si>
  <si>
    <t>O indicador representa o nível de celebração de acordos de leniência pela CGE, com base no disposto no inciso XXI do artigo 8º da Lei Estadual nº 7.989/2018.</t>
  </si>
  <si>
    <t>(Somatório dos acordos de leniência celebrados / quantidade de propostas de acordos de leniência encaminhadas para a CGE)*100</t>
  </si>
  <si>
    <t>i0086</t>
  </si>
  <si>
    <t>Índice de capacitação para avaliação do programa de integridade privada</t>
  </si>
  <si>
    <t xml:space="preserve">O indicador representa o nível de habilitação dos órgãos e das entidades do ERJ em avaliar Programas de Integridade Privada, quanto à sua existência e aplicação, no âmbito das pessoas jurídicas alcançadas pela Lei Estadual nº 7.753/2017. </t>
  </si>
  <si>
    <t>(Somatório dos órgãos e entidades do ERJ habilitados  a avaliar Programas de Integridade Privada / Total dos órgãos e entidades do ERJ)*100</t>
  </si>
  <si>
    <t>5582</t>
  </si>
  <si>
    <t xml:space="preserve">Fortalecimento da Atividade de Auditoria Interna na Administração Estadual     </t>
  </si>
  <si>
    <t>i0087</t>
  </si>
  <si>
    <t>Indice das auditorias em temas relevantes executadas</t>
  </si>
  <si>
    <t xml:space="preserve">O indicador representa o nível de Execução das Auditorias em Temas relevantes e é obtido por meio da análise das Auditorias em Temas Relevantes realizadas em relação ao total de Auditoria em Temas Relevantes previstas.O alto valor - e o incremento deste indicador - evidencia as ações desta CGE no sentido de aprimorar a excelência de seus servidores e de seus métodos e procedimentos.    </t>
  </si>
  <si>
    <t>(Auditorias em temas relevantes executadas/Total das auditorias programadas)*100</t>
  </si>
  <si>
    <t>i0088</t>
  </si>
  <si>
    <t>Índice das auditorias permanentes em contratos executadas</t>
  </si>
  <si>
    <t xml:space="preserve">O indicador representa o nível de execução das Auditorias Permanentes em Contratos e é obtido por meio da análise das Auditorias Permanentes realizadas em relação ao total de auditorias Permanentes previstas. O alto valor - e o incremento deste indicador - evidencia as ações desta CGE no sentido de aprimorar a excelência de seus servidores e de seus métodos e procedimentos.     </t>
  </si>
  <si>
    <t>(Auditorias Permanentes em Contrato executadas/ Total de Auditorias Permanentes em Contrato programadas)*100</t>
  </si>
  <si>
    <t>5583</t>
  </si>
  <si>
    <t>Aproximação do Estado com o Cidadão</t>
  </si>
  <si>
    <t>i0089</t>
  </si>
  <si>
    <t xml:space="preserve">Índice de manifestações procedentes de ouvidoria respondidas no prazo </t>
  </si>
  <si>
    <t xml:space="preserve">O indicador representa a quantidade de respostas, positivas ou negativas, encaminhadas pela Ouvidoria ao cidadão-usuário, relativamente às manifestações procedentes registradas no Sistema de Ouvidoria, nos prazos definidos na Lei no 13.460/2017. É obtido por meio do monitoramento das manifestações procedentes respondidas no prazo. 
</t>
  </si>
  <si>
    <t>(Somatório das manifestações de ouvidoria respondidas no prazo / Total de manifestações recebidas)*100</t>
  </si>
  <si>
    <t>i0090</t>
  </si>
  <si>
    <t xml:space="preserve">Índice de solicitações de acesso à informação respondidas no prazo  </t>
  </si>
  <si>
    <t xml:space="preserve">O indicador representa a quantidade de respostas encaminhadas pela Ouvidoria ao cidadão-usuário,  relativamente às solicitações de informação registradas no Sistema, nos prazos definidos no Decreto 4.6475/2018, e na Lei 1.2527/11 É obtido por meio do monitoramento das solicitações procedentes respondidas no prazo. </t>
  </si>
  <si>
    <t>(Somatório das solicitações de acesso à informação respondidas no prazo / Total de solicitações de acesso à informação recebidas)*100</t>
  </si>
  <si>
    <t>5677</t>
  </si>
  <si>
    <t>Implementação do Plano de Desenvolvimento Institucional</t>
  </si>
  <si>
    <t>i0091</t>
  </si>
  <si>
    <t>Taxa de satisfação com os projetos implementados pela CGE</t>
  </si>
  <si>
    <t xml:space="preserve">Este indicador permite a mensuração da efetividade/qualidade dos projetos implementados, por meio de aplicação de uma pesquisa de satisfação, por meio de um formulário padrão que permita a mensuração do grau de satisfação dos usuários - público interno ou externo com os projetos entregues (órgãos e entidades da Administração Pública Estadual).  </t>
  </si>
  <si>
    <t>(Somátorio dos itens avaliados com 'ótimo', 'muito bom' e 'bom' dos projetos implementados pela Assessoria / Total de itens avaliados)*100</t>
  </si>
  <si>
    <t>&gt;75%</t>
  </si>
  <si>
    <t>&gt;=80%</t>
  </si>
  <si>
    <t>&gt;=95%</t>
  </si>
  <si>
    <t>&gt;=98%</t>
  </si>
  <si>
    <t>A577</t>
  </si>
  <si>
    <t>Fortalecimento da Transparência na Gestão Pública</t>
  </si>
  <si>
    <t>A578</t>
  </si>
  <si>
    <t>Aprimoramento da Gestão Pública na Área de Controle Interno</t>
  </si>
  <si>
    <t>A580</t>
  </si>
  <si>
    <t>Aprimoramento e Desenvolvimento de Instrumentos de Combate à Corrupção</t>
  </si>
  <si>
    <t>A581</t>
  </si>
  <si>
    <t>Fortalecimento Integridade Pública e Privada e Implementação Acordos Leniência</t>
  </si>
  <si>
    <t>A585</t>
  </si>
  <si>
    <t xml:space="preserve">Aprimoramento e Difusão de Boas Práticas na Área de Auditoria Pública  </t>
  </si>
  <si>
    <t>0451</t>
  </si>
  <si>
    <t>Mobilidade Regional</t>
  </si>
  <si>
    <t>31710</t>
  </si>
  <si>
    <t>CODERTE</t>
  </si>
  <si>
    <t>1004</t>
  </si>
  <si>
    <t>Implantação e Reforma de Terminais e Estacionamentos</t>
  </si>
  <si>
    <t>i0092</t>
  </si>
  <si>
    <t>Média das notas de satisfação dos usuários dos terminais com a qualidade dos serviços e instalações</t>
  </si>
  <si>
    <t>Informação indicando se o serviço prestado e as instalações estão adequados</t>
  </si>
  <si>
    <t>Somatório das notas atribuídas / Total de questionários</t>
  </si>
  <si>
    <t>6098</t>
  </si>
  <si>
    <t>Operacionalização de Terminais e Estacionamentos</t>
  </si>
  <si>
    <t>i0093</t>
  </si>
  <si>
    <t>Quantidade de passageiros embarcados</t>
  </si>
  <si>
    <t>Informação de número de passageiros embarcados significando que o Terminal está sendo operacionalizado normalmente ou não para atendimento da demanda do município.</t>
  </si>
  <si>
    <t>Somatório do número de passageiros embarcados</t>
  </si>
  <si>
    <t>0453</t>
  </si>
  <si>
    <t>Atração de Investimentos e Desenvolvimento Econômico</t>
  </si>
  <si>
    <t>22710</t>
  </si>
  <si>
    <t>CODIN</t>
  </si>
  <si>
    <t>2861</t>
  </si>
  <si>
    <t>Desenvolvimento dos Distritos Industriais e Logísticos da CODIN</t>
  </si>
  <si>
    <t>i0094</t>
  </si>
  <si>
    <t xml:space="preserve">Taxa de área de industrial ocupada em operação </t>
  </si>
  <si>
    <t>Este indicador possui a finalidade de estabelecer a taxa de ocupação total dos Distritos Industriais da CODIN. Para tal, considera-se a razão entre o somatório da área total (m2) ocupada com empresas em operação nos Distritos e a o somatório da área (m2) de todos os Distritos Industriais.</t>
  </si>
  <si>
    <t xml:space="preserve"> Taxa de área ocupada por área total = ∑n i=1  Área ocupada por empresas em operação / ∑n i=1  Área total dos Distritos Industriais</t>
  </si>
  <si>
    <t>2862</t>
  </si>
  <si>
    <t>Atração de Investimentos para os Municípios Fluminenses</t>
  </si>
  <si>
    <t>i0095</t>
  </si>
  <si>
    <t>Taxa de atendimento aos municípios</t>
  </si>
  <si>
    <t>O indicador tem como objetivo mensurar a relação entre as demandas dos órgãos da administração municipal que foram encaminhadas ou resolvidas, em relação ao total de demandas municipais que foram apresentadas.</t>
  </si>
  <si>
    <t>(Número de demandas dos municípios encaminhadas ou resolvidas / Número total de demandas municipais apresentadas)*100</t>
  </si>
  <si>
    <t>2863</t>
  </si>
  <si>
    <t>Apoio ao Investidor na Identificação de Benefícios Fiscais e Tributários</t>
  </si>
  <si>
    <t>i0096</t>
  </si>
  <si>
    <t>Taxa de análise e encaminhamento de pleitos de investidores para deliberação</t>
  </si>
  <si>
    <t>Este indicador possui a finalidade de estabelecer a taxa de análise pleitos recebidos pela Companhia e encaminhados para deliberação. Para tal, considera-se a razão entre o número total de pleitos que foram analisados e encaminhados para deliberação e o número total de pleitos a serem analisados na CODIN. Vale ressaltar que ambos os números se referem ao total de quatro meses, uma vez que o indicador é quadrimestral.</t>
  </si>
  <si>
    <t>(Número de pleitos analisados analisados e encaminhados para deliberação / Estoque de pleitos a serem analisados)*100</t>
  </si>
  <si>
    <t>5411</t>
  </si>
  <si>
    <t>Fortalecimento Institucional</t>
  </si>
  <si>
    <t>i0097</t>
  </si>
  <si>
    <t>Taxa de prospecção de empresas em feiras em eventos</t>
  </si>
  <si>
    <t>O indicador mede a relação entre o número empresas contatadas pela CODIN, em feiras e eventos, que foram atendidas pela alta direção ou pela área técnica da Companhia, em relação ao total de empresas contatadas, também por iniciativa da Companhia nos referidos eventos e feiras.</t>
  </si>
  <si>
    <t>(Número de empresas contatadas em feiras e eventos que foram atendidas pela alta direção ou pela área técnica da Companhia / Número de empresas contatadas em feiras e eventos)*100</t>
  </si>
  <si>
    <t>0449</t>
  </si>
  <si>
    <t xml:space="preserve">Promoção e Garantia dos Direitos da Criança e do Adolescente </t>
  </si>
  <si>
    <t>18020</t>
  </si>
  <si>
    <t>DEGASE</t>
  </si>
  <si>
    <t>1023</t>
  </si>
  <si>
    <t>Descentralização das Unidades de Atendimento Socioeducativo</t>
  </si>
  <si>
    <t>i0098</t>
  </si>
  <si>
    <t>Taxa de ocupação das vagas no sistema socioeducativo</t>
  </si>
  <si>
    <t>O indicador monitora a ocupação das vagas do sistema socioeducativo.</t>
  </si>
  <si>
    <t xml:space="preserve">(Número de jovens e adolescentes em cumprimento de medida socioeducativa / número total de vagas)*100  </t>
  </si>
  <si>
    <t>5611</t>
  </si>
  <si>
    <t>Apoio a Programas e Projetos Socioeducativos - FISED</t>
  </si>
  <si>
    <t>8190</t>
  </si>
  <si>
    <t>Reequipamento das Unidades de Atendimento Socioeducativo</t>
  </si>
  <si>
    <t>i0099</t>
  </si>
  <si>
    <t>Percentual de unidades do DEGASE com infraestrutura física e operacional adequadas</t>
  </si>
  <si>
    <t>O indicador acompanha o processo de adequação da infraestrutura física e operacional das unidades do Degase à legislação vigente.</t>
  </si>
  <si>
    <t>(Número de unidades do Degase com infraestrutura física e operacional adequadas/Número total de unidades do Degase)*100</t>
  </si>
  <si>
    <t>8191</t>
  </si>
  <si>
    <t>Manutenção das Unidades de Atendimento Socioeducativo</t>
  </si>
  <si>
    <t>8302</t>
  </si>
  <si>
    <t xml:space="preserve">Fornecimento de Refeição Preparada </t>
  </si>
  <si>
    <t>i0100</t>
  </si>
  <si>
    <t>Avaliação de fornecimento de alimentação preparada</t>
  </si>
  <si>
    <t>O indicador monitora a avaliação das refeições preparadas oferecidas a partir de quesitos reunidos em 4 grupos: qualidade das refeições servidas (6 quesitos de avaliação);  conservação, higiene e asseio dos equipamentos e utensílios utilizados (3 quesitos); conservação e asseio dos ambientes utilizados (4 quesitos); e a conforminade com as normas legais (5 quesitos).
Cada quesito possui cinco opções de resposta: péssimo, ruim, regular, bom e excelente. A partir das respostas dos quesitos, é apurada a média para cada grupo. A partir da média dos grupos, é apurada a média geral do fornecimento de alimentação preparada.
O resultado do indicador pode variar de péssimo a excelente.</t>
  </si>
  <si>
    <t>Soma das notas médias apuradas em cada grupo de quesitos de avaliação da refeição / Número de grupos de quesitos</t>
  </si>
  <si>
    <t>Média</t>
  </si>
  <si>
    <t>8303</t>
  </si>
  <si>
    <t>Assistência à Saúde Integral do Adolescente em Conflito com a Lei</t>
  </si>
  <si>
    <t>i0101</t>
  </si>
  <si>
    <t xml:space="preserve">Número de jovens e adolescentes em cumprimento de medida socioeducativa que rceberam um ou mais atendimentos de saúde
</t>
  </si>
  <si>
    <t>O indicador acompanha o número de jovens e adolescentes que receberam um ou mais atendimentos de saúde.</t>
  </si>
  <si>
    <t>Somatório do número de jovens e adolescentes em cumprimento de medida socioeducativa que receberam um ou mais atendimentos de saúde</t>
  </si>
  <si>
    <t>8311</t>
  </si>
  <si>
    <t>Qualificação do Servidor do Degase</t>
  </si>
  <si>
    <t>i0102</t>
  </si>
  <si>
    <t xml:space="preserve">Número de servidores públicos concluintes em uma ou mais capacitações, formação inicial e/ou formações continuadas </t>
  </si>
  <si>
    <t>O indicador demonstra o número de servidores públicos que concluíram uma ou mais capacitações,  formação inicial e/ou formações continuadas.</t>
  </si>
  <si>
    <t>Somatório do número de servidores públicos que concluíram uma ou mais capacitações, formação inicial e/ou formações continuadas no ano</t>
  </si>
  <si>
    <t>8312</t>
  </si>
  <si>
    <t>Oferta de Oportunidades para Profissionalização</t>
  </si>
  <si>
    <t>i0103</t>
  </si>
  <si>
    <t>Percentual de jovens e adolescentes em cumprimento de medida socioeducativa matriculados em cursos profissionalizantes</t>
  </si>
  <si>
    <t>O indicador acompanha a capacitação profissional dos jovens e adolescentes em cumprimento de medida socioeducativa  e o aproveitamentos das vagas em cursos profissionalizantes.</t>
  </si>
  <si>
    <t>(Número de jovens e adolescentes em cumprimento de medida socioeducativa matriculados em cursos profissionalizantes/Número total de jovens e adolescentes em cumprimento de medida socioeducativa)*100</t>
  </si>
  <si>
    <t>8313</t>
  </si>
  <si>
    <t xml:space="preserve">Oferta de Atividades Culturais, Desportivas e de Lazer </t>
  </si>
  <si>
    <t>i0104</t>
  </si>
  <si>
    <t>Percentual de jovens e adolescentes em cumprimento de medida socioeducativa participantes de um ou mais eventos culturais, desportivos e/ou educativos realizados</t>
  </si>
  <si>
    <t>O indicador acompanha a participação dos jovens e adolescentes em cumprimento de medida socioeducativa  a atividades e eventos culturais, desportivos e/ou educativos.</t>
  </si>
  <si>
    <t>(Número de jovens e adolescentes em cumprimento de medida socioeducativa participantes de um ou mais eventos culturais, desportivos e/ou educativos realizados/Número total de jovens e adolescentes em cumprimento de medida socioeducativa)*100</t>
  </si>
  <si>
    <t>A523</t>
  </si>
  <si>
    <t>Oferta de Educação Básica</t>
  </si>
  <si>
    <t>i0105</t>
  </si>
  <si>
    <t>Número de adolescentes em cumprimento de medida socioeducativa matriculados na educação básica</t>
  </si>
  <si>
    <t>O indicador demonstra o número de adolescentes em cumprimento de medida socioeducativa matriculados na educação básica.</t>
  </si>
  <si>
    <t>Somatório do número de adolescentes em cumprimento de medida socioeducativa matriculados na educação básica</t>
  </si>
  <si>
    <t>A524</t>
  </si>
  <si>
    <t>Oferta de Capacitação Profissional - CVT</t>
  </si>
  <si>
    <t>i0106</t>
  </si>
  <si>
    <t>Percentual de jovens e adolescentes em cumprimento de medida socioeducativa matriculados em cursos profissionalizantes no centro de vocacional tecnológico</t>
  </si>
  <si>
    <t>O indicador acompanha a capacitação profissional dos jovens e adolescentes em cumprimento de medida socioeducativa  e o aproveitamentos as vagas em cursos profissionalizantes oferecidos pelo Centro de Vocacional Tecnológico - CVT.</t>
  </si>
  <si>
    <t>(Número de jovens e adolescentes em cumprimento de medida socioeducativa matriculados em cursos profissionalizantes oferecidos pelo Centro de Vocacional Tecnológico - CVT / Número total de jovens e adolescentes em cumprimento de medida socioeducativa)*100</t>
  </si>
  <si>
    <t>08410</t>
  </si>
  <si>
    <t>DER-RJ</t>
  </si>
  <si>
    <t>3047</t>
  </si>
  <si>
    <t>Implantação, Restauração e Melhoria de Rodovias</t>
  </si>
  <si>
    <t>i0107</t>
  </si>
  <si>
    <t>Média de rodovias restauradas ou melhoradas no ERJ</t>
  </si>
  <si>
    <t>Em decorrência do desgaste natural do sistema rodoviário e com o objetivo de proporcionar segurança aos usuários das vias do ERJ, tornou-se necessária a melhoria das condições de tráfego através de obras e intervenções.</t>
  </si>
  <si>
    <t>Número de rodovias restauradas ou melhoradas no ERJ / Total de rodovias do ERJ</t>
  </si>
  <si>
    <t>3090</t>
  </si>
  <si>
    <t>Contenção de Encostas e Taludes</t>
  </si>
  <si>
    <t>i0108</t>
  </si>
  <si>
    <t>Média das Rodovias com contenção de encostas no ERJ</t>
  </si>
  <si>
    <t>Em decorrência do desgaste natural do sistema rodoviário e com o objetivo de proporcionar segurança aos usuários das vias do ERJ, tornou-se necessário a melhoria das condições de tráfego atrvés de obras e intervenções.</t>
  </si>
  <si>
    <t>Número de rodovias com contenção de encostas no ERJ / Total de rodovias do ERJ</t>
  </si>
  <si>
    <t>3099</t>
  </si>
  <si>
    <t>Renovação de Equipamento Rodoviário e Patrulha Mecanizada</t>
  </si>
  <si>
    <t>i0109</t>
  </si>
  <si>
    <t>Média das Rodovias Conservadas no ERJ</t>
  </si>
  <si>
    <t>Em decorrência do desgaste natural do sistema rodoviário e com o objetivo de proporcionar segurança aos usuários das vias do ERJ, tornou-se necessário a melhoria das condições de tráfego através de obras e intervenções.</t>
  </si>
  <si>
    <t>Número de rodovias conservadas no ERJ / Total de rodovias do ERJ</t>
  </si>
  <si>
    <t>0464</t>
  </si>
  <si>
    <t>Desenvolvimento Urbano e Rural</t>
  </si>
  <si>
    <t>3122</t>
  </si>
  <si>
    <t>Execução de Obras Civis e Urbanização</t>
  </si>
  <si>
    <t>i0110</t>
  </si>
  <si>
    <t>Percentual de comunidades carentes do ERJ beneficiadas com obras civis</t>
  </si>
  <si>
    <t>O presente indicador visa o acompanhamento das comunidades carentes beneficiadas com obras viárias executadas em função do desgaste natural dos equipamentos urbanos e a necessidade de atenção às comunidades carentes em situação de exclusão social.</t>
  </si>
  <si>
    <t>Quantidade de comunidades carentes beneficiadas com obras civis no ano / total de comunidades carentes</t>
  </si>
  <si>
    <t>3124</t>
  </si>
  <si>
    <t>Apoio à Realização de Obras Municipais de Infraestrutura</t>
  </si>
  <si>
    <t>i0111</t>
  </si>
  <si>
    <t>Número de municípios apoiados com obras de infraestrutura</t>
  </si>
  <si>
    <t>Melhorar as condições das comunidades de baixa renda, levando infraestrutura aos municípios.</t>
  </si>
  <si>
    <t>Somatório do número de municípios atendidos</t>
  </si>
  <si>
    <t>4007</t>
  </si>
  <si>
    <t>Conservação e Operação de Rodovias</t>
  </si>
  <si>
    <t>4070</t>
  </si>
  <si>
    <t>Operacionalização de Equipamentos Rodoviários</t>
  </si>
  <si>
    <t>4110</t>
  </si>
  <si>
    <t>Sinalização de Rodovias</t>
  </si>
  <si>
    <t>i0112</t>
  </si>
  <si>
    <t>Média das rodovias sinalizadas no ERJ</t>
  </si>
  <si>
    <t>Em decorrência do desgaste natural do sistema rodoviário e com o objetivo de proporcionar segurança aos usuários do ERJ, tornou-se necessário a melhoria das condições de tráfego através de obras e intervenções.</t>
  </si>
  <si>
    <t>Número de rodovias sinalizadas no ERJ/Total de rodovias do ERJ</t>
  </si>
  <si>
    <t>0479</t>
  </si>
  <si>
    <t>Segurança no Trânsito</t>
  </si>
  <si>
    <t>08330</t>
  </si>
  <si>
    <t>DETRAN-RJ</t>
  </si>
  <si>
    <t>3010</t>
  </si>
  <si>
    <t>Educação no Trânsito</t>
  </si>
  <si>
    <t>i0113</t>
  </si>
  <si>
    <t>Pesquisa de satisfação</t>
  </si>
  <si>
    <t>Colher informações, por meio de perguntas com peso para cada resposta, sobre a visão do aluno em relação à relevância do conteúdo, domínio e didática do ministrador do curso, se a forma de abordagem levará o condutor a uma prática mais consciente no trânsito, sugestões, dentre outros. Este método se faz necessário a fim de aperfeiçoar metodologias utilizadas, visto que o êxito da ação reduz acidentes e vítimas no trânsito. Após o resultado na avaliação de cada aluno, será realializada uma média por turma para a apuração da qualidade daquele módulo.</t>
  </si>
  <si>
    <t>Atribuição de notas para cada resposta marcada, atribuindo-se os seguintes valores: Superou a expectativa (5 pts); Excelente (4 pts); Bom (3 pts); Regular (2 pts); Ruim (1 pts); Péssimo (0 pts).</t>
  </si>
  <si>
    <t>&gt;=3</t>
  </si>
  <si>
    <t>0471</t>
  </si>
  <si>
    <t>Gestão das Unidades de Atendimento ao Cidadão</t>
  </si>
  <si>
    <t>3836</t>
  </si>
  <si>
    <t>Modernização e Reequipamento das Unidades Operacionais do DETRAN</t>
  </si>
  <si>
    <t>i0114</t>
  </si>
  <si>
    <t>Atendimento das reclamações - Unidades Operacionais</t>
  </si>
  <si>
    <t>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t>
  </si>
  <si>
    <t>(Quantidade de reclamações respondidas/Quantidade de reclamações registradas)*100</t>
  </si>
  <si>
    <t>4111</t>
  </si>
  <si>
    <t>Atendimento do Serviço de Registro de Veículos</t>
  </si>
  <si>
    <t>i0115</t>
  </si>
  <si>
    <t>Atendimento das reclamações - Serviço de Registro de Veículos</t>
  </si>
  <si>
    <t>4119</t>
  </si>
  <si>
    <t>Atendimento do Serviço de Identificação Civil</t>
  </si>
  <si>
    <t>i0116</t>
  </si>
  <si>
    <t>Atendimento das reclamações - Serviço de Identificação Civil</t>
  </si>
  <si>
    <t>4120</t>
  </si>
  <si>
    <t>Atendimento do Serviço de Habilitação de Motoristas</t>
  </si>
  <si>
    <t>i0117</t>
  </si>
  <si>
    <t>Atendimento das reclamações - Serviço de Habilitação de Motorista</t>
  </si>
  <si>
    <t>4442</t>
  </si>
  <si>
    <t>Fiscalização no Trânsito</t>
  </si>
  <si>
    <t>i0118</t>
  </si>
  <si>
    <t>Atendimento das reclamações - Fiscalização no Trânsito</t>
  </si>
  <si>
    <t>5620</t>
  </si>
  <si>
    <t>Modernização Tecnológica e Reestruturação do DETRAN</t>
  </si>
  <si>
    <t>i0119</t>
  </si>
  <si>
    <t>Índice de satisfação dos usuários internos de TIC</t>
  </si>
  <si>
    <t>Por meio de uma pesquisa de opinião, o usuário interno mensura a satisfação com o atendimento técnico, infraestrutura e sistema mantidos pela Diretoria de Tecnologia da Informação e Comunicação.</t>
  </si>
  <si>
    <t>Nota Apurada / Nota Máxima que pode ser alcançada no questionário</t>
  </si>
  <si>
    <t>31330</t>
  </si>
  <si>
    <t>DETRO-RJ</t>
  </si>
  <si>
    <t>2916</t>
  </si>
  <si>
    <t xml:space="preserve">Gestão e Fiscalização do Transporte Rodoviário Intermunicipal </t>
  </si>
  <si>
    <t>i0120</t>
  </si>
  <si>
    <t>Capacitação de vistoriadores</t>
  </si>
  <si>
    <t>Medir os vistoriadores para atualização da Legislação, maior rapidez nas vistorias e olhar mais apurado quanto a itens de segurança.</t>
  </si>
  <si>
    <t>(Número de vistoriadores treinados / Total de vistoriadores)*100</t>
  </si>
  <si>
    <t>i0121</t>
  </si>
  <si>
    <t>Carros irregulares retirados de circulação</t>
  </si>
  <si>
    <t>Conhecer a quantidade da frota que está em condições de circulação dentro dos quesitos legais.</t>
  </si>
  <si>
    <t>Somatório de carros retirados de circulação</t>
  </si>
  <si>
    <t>i0122</t>
  </si>
  <si>
    <t>Evolução do número de linhas de ônibus concedidas</t>
  </si>
  <si>
    <t>O indicador permite acompanhar o aumento das linhas disponibilizadas para a população.</t>
  </si>
  <si>
    <t>[(Qtde de linhas concedidas no ano t+1 / Qtde de linhas atuais) - 1]*100</t>
  </si>
  <si>
    <t>´+10%</t>
  </si>
  <si>
    <t>i0123</t>
  </si>
  <si>
    <t>Percentual de multas administrativas da alínea 4.3</t>
  </si>
  <si>
    <t>Identificar a participação das multas adminitrativas de frota minima, dentre o total de multas emitidas pelo DETRO.</t>
  </si>
  <si>
    <t>(Quantidade de multas da alinea 4.3 / Quantidade de multas)*100</t>
  </si>
  <si>
    <t>i0124</t>
  </si>
  <si>
    <t>Multas de acessibilidade aplicadas</t>
  </si>
  <si>
    <t>Conhecer o percentual de carros em funcionamento com acessibilidade conforme a legislação.</t>
  </si>
  <si>
    <t>Somatório de veículos com multa de acessibilidade aplicada</t>
  </si>
  <si>
    <t>i0125</t>
  </si>
  <si>
    <t>Percentual da frota vistoriada</t>
  </si>
  <si>
    <t>Saber a quantidade de frota cadastrada pelas empresas de transporte e fretamento que foi vistoriada e qual a abrangência de atuação do DETRO.</t>
  </si>
  <si>
    <t>(Quantidade de vistorias em veículos realizadas / Frota cadastrada)*100</t>
  </si>
  <si>
    <t>0439</t>
  </si>
  <si>
    <t>Gestão Integrada de Recursos Hídricos</t>
  </si>
  <si>
    <t>22350</t>
  </si>
  <si>
    <t>DRM</t>
  </si>
  <si>
    <t>Gestão e Ampliação do Conhecimento de Águas Subterrâneas</t>
  </si>
  <si>
    <t>i0126</t>
  </si>
  <si>
    <t>Percentual de dados atualizados sobre águas subterrâneas</t>
  </si>
  <si>
    <t>Disponibilização de informações de captação e uso de águas subterrâneas para possibilitar a gestão do recurso e evitar a superexplotação.</t>
  </si>
  <si>
    <t>(Somatório das regiões hidrográficas mapeadas / Quantidade total de regiões do estado)*100</t>
  </si>
  <si>
    <t>2850</t>
  </si>
  <si>
    <t>Regularização da Atividade Mineral</t>
  </si>
  <si>
    <t>i0127</t>
  </si>
  <si>
    <t>Expansão das campanhas de fiscalização do setor mineral</t>
  </si>
  <si>
    <t>Através da implantação de ferramentas digitais nas rotinas de fiscalização, o DRM-RJ otimizará suas visitas técnicas, aumentando assim a quantidade de empreendimentos fiscalizados.</t>
  </si>
  <si>
    <t>(Quantidade de campanhas de fiscalização no ano atual - Quantidade de campanhas de fiscalização no ano anterior) / Quantidade de campanhas de fiscalização no ano anterior)*100</t>
  </si>
  <si>
    <t>2855</t>
  </si>
  <si>
    <t>Ampliação e Difusão do Conhecimento do Petróleo e do Meio Físico</t>
  </si>
  <si>
    <t>i0128</t>
  </si>
  <si>
    <t>Número de entidades capacitadas para difusão do conhecimento geológico</t>
  </si>
  <si>
    <t>Melhorar a difusão do conhecimento do meio físico junto às entidades públicas e civis.</t>
  </si>
  <si>
    <t>Somatório das entidades capacitadas</t>
  </si>
  <si>
    <t>0444</t>
  </si>
  <si>
    <t>Prevenção e Resposta ao Risco e Recuperação de Áreas Atingidas por Catástrofes</t>
  </si>
  <si>
    <t>4638</t>
  </si>
  <si>
    <t xml:space="preserve">Prevenção de Desastres Geológicos e Gestão de Risco Geológico </t>
  </si>
  <si>
    <t>i0129</t>
  </si>
  <si>
    <t xml:space="preserve">Capacitação dos municípios sobre risco geológico </t>
  </si>
  <si>
    <t>Divulgar a importância do conhecimento sobre risco geológico e do cumprimento da legislação aplicável.</t>
  </si>
  <si>
    <t>Somatório dos municípios capacitados</t>
  </si>
  <si>
    <t>4639</t>
  </si>
  <si>
    <t>Atração de Novas Empresas do Setor Mineral</t>
  </si>
  <si>
    <t>i0130</t>
  </si>
  <si>
    <t>Abertura de processos de novos empreendimentos do setor mineral</t>
  </si>
  <si>
    <t>A quantidade de abertura de processos de novos empreendimentos possibilita mensurar o desenvolvimento do setor mineral, mesmo com a crise financeira do estado do Rio de Janeiro.</t>
  </si>
  <si>
    <t>Somatório dos processos abertos</t>
  </si>
  <si>
    <t>5398</t>
  </si>
  <si>
    <t>Modernização e Reestruturação do DRM-RJ</t>
  </si>
  <si>
    <t>i0131</t>
  </si>
  <si>
    <t>Transformação digital DRM</t>
  </si>
  <si>
    <t>O indicador mede a porcentagem do grau de implementação da transformação digital da autarquia para aceleração e eficiência no atendimento ao público.</t>
  </si>
  <si>
    <t>(Quantidade de certificados emitidos on line / Quantidade de certificados total)*100</t>
  </si>
  <si>
    <t>0455</t>
  </si>
  <si>
    <t>Desenvolvimento Agropecuário, Pesqueiro e Aquícola Sustentável</t>
  </si>
  <si>
    <t>13530</t>
  </si>
  <si>
    <t>EMATER</t>
  </si>
  <si>
    <t>2036</t>
  </si>
  <si>
    <t>Manutenção e Recuperação de Estradas Vicinais</t>
  </si>
  <si>
    <t>i0132</t>
  </si>
  <si>
    <t>Estradas vicinais recuperadas/mantidas em relação ao quantitativo de produtores rurais existentes no ERJ</t>
  </si>
  <si>
    <t>Este índice medirá a atuação da EMATER-RIO, na manutenção e recuperação de estradas vicinais, em relação ao quantitativo de produtores rurais existentes no ERJ. Quanto maior este relação, maior o número de produtores beneficiados.</t>
  </si>
  <si>
    <t>Total de km de estradas vicinais recuperadas ou mantidas /Número de produtores rurais existentes no ERJ</t>
  </si>
  <si>
    <t>Km/produtor</t>
  </si>
  <si>
    <t>2175</t>
  </si>
  <si>
    <t>Atividades de Assistência Técnica e Extensão Rural - EMATER-RIO</t>
  </si>
  <si>
    <t>i0133</t>
  </si>
  <si>
    <t xml:space="preserve">Número de produtores rurais, pescadores artesanais e organizações rurais assistidos </t>
  </si>
  <si>
    <t xml:space="preserve">Este indicador informará o número de produtores rurais e pescadores artesanais, suas famílias (Jovens rurais e mulheres rurais) e suas organizações, assistidos pela EMATER-RIO  quadrimestralmente. </t>
  </si>
  <si>
    <t xml:space="preserve">Número absoluto de produtores rurais, pescadores artesanais e organizações rurais assistidos.  </t>
  </si>
  <si>
    <t>i0134</t>
  </si>
  <si>
    <t>Percentual de agricultores familiares (AF) assistidos pela EMATER-RIO em relação ao público total assistido</t>
  </si>
  <si>
    <t>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80% da agricultura familiar em relação ao público total assistido, este indicador permitirá avaliar o grau de comprometimento e cumprimento desta importante meta da empresa.</t>
  </si>
  <si>
    <t>(Número de agricultores familiares assistidos / Público total assistido)*100</t>
  </si>
  <si>
    <t>i0135</t>
  </si>
  <si>
    <t>Percentual de jovens rurais (JR) assistidos pela EMATER-RIO em relação ao público total assistido</t>
  </si>
  <si>
    <t>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10% de jovens rurais em relação ao público total assistido, este indicador permitirá avaliar o grau de comprometimento e cumprimento desta importante meta da empresa.</t>
  </si>
  <si>
    <t>(Número de jovens rurais assitidos / Público total assistido)*100</t>
  </si>
  <si>
    <t>i0136</t>
  </si>
  <si>
    <t>Percentual de mulheres rurais assistidas pela EMATER-RIO em relação ao público total assistido</t>
  </si>
  <si>
    <t>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30% de mulheres rurais em relação ao público total assistido, este indicador permitirá avaliar o grau de comprometimento e cumprimento desta importante meta da empresa.</t>
  </si>
  <si>
    <t>(Número de mulheres rurais assitidas / Público total assistido)*100</t>
  </si>
  <si>
    <t>i0137</t>
  </si>
  <si>
    <t>Produtores rurais portadores de documentos de qualificação emitidos pela EMATER-RIO em relação ao total de produtores rurais assistidos</t>
  </si>
  <si>
    <t>Este indicador medirá a atuação da EMATER-RIO na qualificação das atividades agropecuárias exercidas pelo produtor rural e na habilitação de documentos necessários ao acesso às politicas públicas.</t>
  </si>
  <si>
    <t>(Número de produtores rurais portadores de documentos emitidos pela EMATER-RIO / Total de produtores rurais assistidos) x 100</t>
  </si>
  <si>
    <t>40440</t>
  </si>
  <si>
    <t>FAETEC</t>
  </si>
  <si>
    <t>2253</t>
  </si>
  <si>
    <t>Nutrição Escolar</t>
  </si>
  <si>
    <t>i0138</t>
  </si>
  <si>
    <t>Fornecimento de refeições e lanches  nas unidades da FAETEC</t>
  </si>
  <si>
    <t>Fornecer refeições balanceadas aos discentes das unidades da Rede FAETEC, suprindo suas necessidades nutricionais durante a permanência na escola, visando a manutenção de sua saúde, para um melhor desempenho escolar. Nos lanches, consideram-se os secos e os manuseados</t>
  </si>
  <si>
    <t>Somatório de lanches e refeições servidos no ano</t>
  </si>
  <si>
    <t>4531</t>
  </si>
  <si>
    <t>Incentivo à Permanência e Conclusão do Ensino Superior</t>
  </si>
  <si>
    <t>i0139</t>
  </si>
  <si>
    <t>Taxa de reprovação e abandono no Ensino Superior</t>
  </si>
  <si>
    <t>O indicador mensura a taxa de reprovação e abandono nos cursos.</t>
  </si>
  <si>
    <t>(Somatório de Reprovações e Abandonos / Somatório dos alunos matriculados)*100</t>
  </si>
  <si>
    <t>i0140</t>
  </si>
  <si>
    <t>Número de alunos</t>
  </si>
  <si>
    <t>O indicador mensura o número de alunos com matrículas ativas na FAETEC.</t>
  </si>
  <si>
    <t>Somatório do número de alunos com matrícula ativa na FAETEC</t>
  </si>
  <si>
    <t>i0141</t>
  </si>
  <si>
    <t>Número de cursos oferecidos</t>
  </si>
  <si>
    <t>O indicador mensura o número de cursos oferecidos pela FAETEC.</t>
  </si>
  <si>
    <t>Somatório dos cursos oferecidos nas unidades de ensino FAETEC</t>
  </si>
  <si>
    <t>i0142</t>
  </si>
  <si>
    <t>Número de bolsas concedidas</t>
  </si>
  <si>
    <t>O indicador mensura o número de bolsas aos alunos concedidas pela FAETEC.</t>
  </si>
  <si>
    <t>Somatório dos cursos de qualificação profissional oferecidos nas unidades de ensino FAETEC</t>
  </si>
  <si>
    <t>0445</t>
  </si>
  <si>
    <t>Geração de Emprego e Renda e Formação para o Mercado de Trabalho</t>
  </si>
  <si>
    <t>4532</t>
  </si>
  <si>
    <t>Desenvolvimento do Ensino Profissional</t>
  </si>
  <si>
    <t>i0143</t>
  </si>
  <si>
    <t>Número de cursos profissionalizantes oferecidos pela FAETEC</t>
  </si>
  <si>
    <t>O indicador mensura o número de cursos profissionalizantes oferecidos pela FAETEC.</t>
  </si>
  <si>
    <t>i0144</t>
  </si>
  <si>
    <t xml:space="preserve">Número de cursos de qualificação </t>
  </si>
  <si>
    <t>O indicador mensura o número de cursos de qualificação profissional oferecidos pela FAETEC.</t>
  </si>
  <si>
    <t>4534</t>
  </si>
  <si>
    <t>Incentivo à Permanência e Conclusão Escolar do Ensino Médio/Técnico</t>
  </si>
  <si>
    <t>i0145</t>
  </si>
  <si>
    <t>Taxa de reprovação e abandono no Ensino Médio</t>
  </si>
  <si>
    <t>O indicador mensura a taxa de reprovação e abandono nos cursos de nível médio técnico.</t>
  </si>
  <si>
    <t>i0146</t>
  </si>
  <si>
    <t>Número de projetos de extensão</t>
  </si>
  <si>
    <t>O indicador mensura o número de projetos de extensão realizados pelas unidades de ensino da FAETEC</t>
  </si>
  <si>
    <t>Somatório de projetos de extensão ativos nas unidades de ensino da FAETEC</t>
  </si>
  <si>
    <t>4535</t>
  </si>
  <si>
    <t>Intercâmbio e Internacionalização da Educação Básica/Técnica</t>
  </si>
  <si>
    <t>i0147</t>
  </si>
  <si>
    <t>Expansão do número de docentes, gestores e discentes da FAETEC assistidos em intercâmbios internacionais</t>
  </si>
  <si>
    <t>O Indicador mensura o crescimento percentual do número de docentes, gestores e discentes da FAETEC assistidos em intercâmbios internacionais.</t>
  </si>
  <si>
    <t>[(Número de docentes, gestores e discentes da FAETEC assistidos em intercâmbios internacionais no ano t - Número de docentes, gestores e discentes da FAETEC assistidos em intercâmbios internacionais no ano t-1) / Número de docentes, gestores e discentes da FAETEC assistidos em intercâmbios internacionais no ano t-1]*100</t>
  </si>
  <si>
    <t>4536</t>
  </si>
  <si>
    <t>Monitoramento do Desempenho Acadêmico da Educação Básica/Técnica</t>
  </si>
  <si>
    <t>i0148</t>
  </si>
  <si>
    <t>Avaliação padronizada de desempenho dos alunos da FAETEC por instituição externa</t>
  </si>
  <si>
    <t>O indicador mensura o desempenho obtido pelo aluno da FAETEC nas avaliações padronizadas por instituição externa nas áreas do conhecimento estipuladas (por ex.: matemática, português, e eixos de cursos técnicos).</t>
  </si>
  <si>
    <t>(Média ponderada do somatório de acertos / Somatório do valor das questões das avaliações realizadas)*100</t>
  </si>
  <si>
    <t>4537</t>
  </si>
  <si>
    <t>Realização de Atividades de Integração Curricular da Educação Básica/Técnica</t>
  </si>
  <si>
    <t>i0149</t>
  </si>
  <si>
    <t>Número de participantes em atividades de integração da FAETEC</t>
  </si>
  <si>
    <t>Eventos integradores permitem que os discentes desenvolvam competências e habilidades a partir da compreensão de temas que perpassam diversas áreas do saber e disciplinas curriculares.</t>
  </si>
  <si>
    <t>Somatório das pessoas atingidas pela ação de integração</t>
  </si>
  <si>
    <t>4538</t>
  </si>
  <si>
    <t>Aprimoramento e Efetividade do Ensino Público na Educação Básica/Técnica</t>
  </si>
  <si>
    <t>i0150</t>
  </si>
  <si>
    <t>Taxa de renovação e implantação das matrizes curriculares dos cursos de educação básica e técnica</t>
  </si>
  <si>
    <t>O Indicador mensura o número de matrizes curriculares renovadas e implantadas na FAETEC.</t>
  </si>
  <si>
    <t>(Matrizes Renovadas e Implantadas / Matrizes existentes)*100</t>
  </si>
  <si>
    <t>i0151</t>
  </si>
  <si>
    <t>Número de cursos técnicos</t>
  </si>
  <si>
    <t>O indicador mensura o número de cursos técnicos oferecidos pela FAETEC.</t>
  </si>
  <si>
    <t>Somatório dos cursos técnicos oferecidos nas unidades de ensino FAETEC</t>
  </si>
  <si>
    <t>4545</t>
  </si>
  <si>
    <t>Educação Inclusiva na Rede FAETEC</t>
  </si>
  <si>
    <t>i0152</t>
  </si>
  <si>
    <t>Taxa de crescimento do número de alunos com deficiência matriculados na FAETEC</t>
  </si>
  <si>
    <t>O indicador mensura a taxa de crescimento do número de alunos com deficiência matriculados na FAETEC.</t>
  </si>
  <si>
    <t>[(Matrículas da educação especial no ano t - Matrículas da educação especial no ano t-1) / Matrículas da educação especial no ano t-1]*100</t>
  </si>
  <si>
    <t>4546</t>
  </si>
  <si>
    <t>Formação Continuada do Servidor Público</t>
  </si>
  <si>
    <t>i0153</t>
  </si>
  <si>
    <t>Número de servidores necessários para reposição do quadro efetivo e permanente</t>
  </si>
  <si>
    <t>Manter o atendimento adequado e proporcional ao dimensionamento da demanda da sociedade aos cursos da FAETEC, a partir do quantitativo de quadros efetivos e permanentes de servidores, como docentes, supervisores, instrutores, entre outros.</t>
  </si>
  <si>
    <t>Somatório dos servidores efetivos e permanentes aposentados, falecidos, exonerados, vacância</t>
  </si>
  <si>
    <t>i0154</t>
  </si>
  <si>
    <t>Percentual de servidores do quadro efetivo permanente capacitados</t>
  </si>
  <si>
    <t>O indicador mesura o percentual de servidores do quadro efetivo permanente capacitados.</t>
  </si>
  <si>
    <t>(Número de servidores do quadro efetivo permanente capacitados / Total de servidores do quadro efetivo e permanente)*100</t>
  </si>
  <si>
    <t>Pessoa/Unidade</t>
  </si>
  <si>
    <t>0441</t>
  </si>
  <si>
    <t>Infraestrutura das Unidades Educacionais</t>
  </si>
  <si>
    <t>8307</t>
  </si>
  <si>
    <t>Manutenção de Unidades Educacionais e Tecnológicas FAETEC</t>
  </si>
  <si>
    <t>i0155</t>
  </si>
  <si>
    <t>Número de unidades educacionais</t>
  </si>
  <si>
    <t>O indicador mensura o número de unidades educacionais ativas na FAETEC.</t>
  </si>
  <si>
    <t>Somatório das Unidades educacionais ativas da FAETEC</t>
  </si>
  <si>
    <t>i0156</t>
  </si>
  <si>
    <t>Número de municípios atendidos</t>
  </si>
  <si>
    <t>O indicador mensura o número de município com unidades de ensino da FAETEC.</t>
  </si>
  <si>
    <t>Somatório dos municípios com unidade de ensino da FAETEC</t>
  </si>
  <si>
    <t>40410</t>
  </si>
  <si>
    <t>FAPERJ</t>
  </si>
  <si>
    <t>Fomento à Inovação Tecnológica</t>
  </si>
  <si>
    <t>i0157</t>
  </si>
  <si>
    <t>Número de pesquisas por área em que a FAPERJ tem atuação por meio do apoio aos seus pesquisadores</t>
  </si>
  <si>
    <t>As áreas de pesquisa, referentes às áreas do conhecimento determinadas pelo CNPq, indicam os principais campos científicos/tecnológicos de atuação do pesquisador e onde desenvolveu seu projeto.</t>
  </si>
  <si>
    <t>Somatório de pesquisas por área em que a Fundação atua</t>
  </si>
  <si>
    <t>2153</t>
  </si>
  <si>
    <t>Fomento para Estudos e Pesquisas da UERJ</t>
  </si>
  <si>
    <t>i0158</t>
  </si>
  <si>
    <t>Bolsas concedidas - UERJ</t>
  </si>
  <si>
    <t>Nesta ação, a FAPERJ descentraliza recursos para a UERJ para a concessão de bolsas a alunos de pós-graduação e pesquisadores.</t>
  </si>
  <si>
    <t>Somatório de bolsas concedidas</t>
  </si>
  <si>
    <t xml:space="preserve"> Bolsas concedidas</t>
  </si>
  <si>
    <t>2157</t>
  </si>
  <si>
    <t>Fomento para Estudos e Pesquisas da UENF</t>
  </si>
  <si>
    <t>i0159</t>
  </si>
  <si>
    <t>Bolsas concedidas- UENF</t>
  </si>
  <si>
    <t>Nesta Ação, a FAPERJ descentraliza recursos para a UENF para a concessão de bolsas a alunos de pós-graduação e pesquisadores.</t>
  </si>
  <si>
    <t>2223</t>
  </si>
  <si>
    <t>Fomento para Estudos e Pesquisas da UEZO</t>
  </si>
  <si>
    <t>i0160</t>
  </si>
  <si>
    <t>Bolsas concedidas - UEZO</t>
  </si>
  <si>
    <t>Nesta ação, a FAPERJ descentraliza recursos para o UEZO para a concessão de bolsas a alunos de graduaçãoe pós-graduação.</t>
  </si>
  <si>
    <t>2232</t>
  </si>
  <si>
    <t>Desenvolvimento de Estudos e Pesquisas através da FAPERJ</t>
  </si>
  <si>
    <t>i0161</t>
  </si>
  <si>
    <t>Anais de eventos impresso ou on line dos pesquisadores apoiados pela FAPERJ</t>
  </si>
  <si>
    <t>Anais de eventos são documentos que compilam todo o conteúdo gerado, debatido, produzido e apresentado em um evento. O documento inclui, além dos trabalhos, os nomes de autores, avaliadores e participantes que contribuíram de alguma forma para que aquele conteúdo fosse gerado.Visa comprovar a realização de um evento (reunião científica/tecnológica).</t>
  </si>
  <si>
    <t>Somatório de anais de eventos em que o pesquisador comprova a realização</t>
  </si>
  <si>
    <t>i0162</t>
  </si>
  <si>
    <t xml:space="preserve">Artigos publicados em periódicos indexados por pesquisadores apoiados pela FAPERJ </t>
  </si>
  <si>
    <t>Artigos científicos publicados em uma base de dados através do serviço de indexação e resumo. O Artigo científico é o trabalho acadêmico ou científico que apresenta e discute ideias, métodos, técnicas, processos e resultados sucintos de uma pesquisa realizada de acordo com o método científico ou inferência conforme o a hermenêutica das humanidades, cujo conhecimento produzido é aceito por uma comunidade de pesquisadores. O artigo científico é um meio fundamental para a divulgação e desenvolvimento da ciência.</t>
  </si>
  <si>
    <t>Somatório de artigos publicados em periódicos indexados</t>
  </si>
  <si>
    <t>i0163</t>
  </si>
  <si>
    <t xml:space="preserve">Capítulos de livros indexados com ISBN (International Standard Book Number) produzidos por pesquisadores apoiados pela FAPERJ </t>
  </si>
  <si>
    <t>Capítulos de livros produzidos pelo pesquisador. Estas publicações devem ser indexadas com ISBN (International Standard Book Number).</t>
  </si>
  <si>
    <t>Somatório dos capítulos de livros</t>
  </si>
  <si>
    <t>i0164</t>
  </si>
  <si>
    <t>Laboratórios envolvidos</t>
  </si>
  <si>
    <t>Os laboratórios constituem espaços com infraestrutura para ensino e pesquisa  nas dependências de Instituições, destinados a promover a interação entre diferentes pesquisadores, de modo a incentivar o desenvolvimento de metodologias.</t>
  </si>
  <si>
    <t>Somatório de laboratórios envolvidos</t>
  </si>
  <si>
    <t>i0165</t>
  </si>
  <si>
    <t xml:space="preserve">Livros indexados com ISBN (International Standard Book Number)  publicados por pesquisadores apoiados pela FAPERJ </t>
  </si>
  <si>
    <t>Livros produzidos pelo pesquisador. Estas publicações devem ser indexadas com ISBN (International Standard Book Number).</t>
  </si>
  <si>
    <t>Somatório de livros publicados</t>
  </si>
  <si>
    <t>i0166</t>
  </si>
  <si>
    <t xml:space="preserve">Mapas produzidos por pesquisadores apoiados pela FAPERJ </t>
  </si>
  <si>
    <t xml:space="preserve">Mapas, fotogramas, aerofotogramas, entre outros produtos cartográficos produzidos pelo pesquisador. </t>
  </si>
  <si>
    <t>Somatório de mapas produzidos</t>
  </si>
  <si>
    <t>i0167</t>
  </si>
  <si>
    <t xml:space="preserve">Maquetes produzidos por pesquisadores apoiados pela FAPERJ </t>
  </si>
  <si>
    <t xml:space="preserve">Confecção de maquetes que tenham sido realizadas como produção técnica pelo pesquisador. </t>
  </si>
  <si>
    <t>Somatório de maquetes produzidas</t>
  </si>
  <si>
    <t>i0168</t>
  </si>
  <si>
    <t xml:space="preserve">Partituras produzidas por pesquisadores apoiados pela FAPERJ </t>
  </si>
  <si>
    <t xml:space="preserve">Confecção de partituras escritas para canto, coral ou orquestra que tenham sido realizadas como produção técnica pelo pesquisador. </t>
  </si>
  <si>
    <t>Somatório de partituras produzidas</t>
  </si>
  <si>
    <t>i0169</t>
  </si>
  <si>
    <t xml:space="preserve">Patentes concedidas aos pesquisadores apoiados pela FAPERJ </t>
  </si>
  <si>
    <t>Depois de devidamente analisada, chama-se a Patente Depositada de Patente Concedida.</t>
  </si>
  <si>
    <t>Somatório de patentes concedidas</t>
  </si>
  <si>
    <t>i0170</t>
  </si>
  <si>
    <t xml:space="preserve">Patentes depositadas por pesquisadores apoiados pela FAPERJ </t>
  </si>
  <si>
    <t xml:space="preserve">Patente é um título de propriedade temporária sobre uma invenção ou modelo de utilidade, outorgado pelo Estado aos inventores, autores ou outras pessoas físicas ou jurídicas detentoras de direitos sobre a criação. Corresponde à  fase de análise do INPI. </t>
  </si>
  <si>
    <t>Somatório de patentes depositadas</t>
  </si>
  <si>
    <t>i0171</t>
  </si>
  <si>
    <t xml:space="preserve">Pesquisadores e empreendedores envolvidos apoiados pela FAPERJ </t>
  </si>
  <si>
    <t>Pesquisadores e empreendedores recebem recursos da FAPERJ para o desenvolvimento de pesquisas relevantes e obtenção de novas tecnologias fundamentais para o crescimento econômico e social do Estado do Rio de Janeiro.</t>
  </si>
  <si>
    <t>Somatório de pesquisadores e empreendedores envolvidos</t>
  </si>
  <si>
    <t>i0172</t>
  </si>
  <si>
    <t xml:space="preserve">Processos desenvolvidos por pesquisadores apoiados pela FAPERJ </t>
  </si>
  <si>
    <t>O indicador apresenta o somatório de processos ou técnicas de transformação envolvendo bens e/ou serviços em que foram incluídas atividades de pesquisa e desenvolvimento. De acordo com o CNPq, o indicador "processos desenvolvidos" concentra toda produção relacionada a publicação de um trabalho técnico, em que foram incluídas atividades de pesquisa e desenvolvimento.</t>
  </si>
  <si>
    <t>Somatório de processos desenvolvidos</t>
  </si>
  <si>
    <t>i0173</t>
  </si>
  <si>
    <t xml:space="preserve">Programas de excelência em pós-graduação envolvidos em projetos apoiados pela FAPERJ </t>
  </si>
  <si>
    <t>Programas de pós-graduação stricto sensu com nota 6 ou 7 com padrão internacional avaliados pela Comissão de Avaliação da Área de Educação (CAED) da Coordenação de Aperfeiçoamento de Pessoal de Nível Superior (CAPES). Tais programas são pertencentes a instituições jurídicas de direito público e privado que possuem projetos apoiados pela FAPERJ.</t>
  </si>
  <si>
    <t xml:space="preserve">Somatório de Programas de Excelência em Pós-Graduação envolvidos em projetos apoiados pela FAPERJ </t>
  </si>
  <si>
    <t>i0174</t>
  </si>
  <si>
    <t xml:space="preserve">Projetos apoiados pela FAPERJ </t>
  </si>
  <si>
    <t>Projetos contemplados através dos Editais e Programas da FAPERJ.</t>
  </si>
  <si>
    <t xml:space="preserve">Somatório de projetos apoiados pela FAPERJ </t>
  </si>
  <si>
    <t>2265</t>
  </si>
  <si>
    <t>Apoio ao Pesquisador na Empresa</t>
  </si>
  <si>
    <t>i0175</t>
  </si>
  <si>
    <t>Empresas  apoiadas</t>
  </si>
  <si>
    <t>Esta ação busca financiar pesquisas de desenvolvimento tecnológico e de inovação desenvolvidas por empresas, e indução de empresas de inovação, em áreas de interesse do Estado do Rio de Janeiro, segundo suas políticas de desenvolvimento social e econômico.</t>
  </si>
  <si>
    <t>Somatório de empresas apoiadas</t>
  </si>
  <si>
    <t>Empresas apoiadas</t>
  </si>
  <si>
    <t>3014</t>
  </si>
  <si>
    <t>i0176</t>
  </si>
  <si>
    <t>Empresas criadas</t>
  </si>
  <si>
    <t>Empresa é toda entidade constituída sob qualquer forma jurídica para exploração de uma atividade econômica, seja mercantil, industrial, agrícola ou de prestação de serviços. Através deste indicador mediremos a quantidade de Empresas Criadas através dos projetos contemplados.</t>
  </si>
  <si>
    <t>Somatório de empresas criadas</t>
  </si>
  <si>
    <t>Número de empresas criadas</t>
  </si>
  <si>
    <t>i0177</t>
  </si>
  <si>
    <t>Cultivar protegida</t>
  </si>
  <si>
    <t>Uma cultivar é resultado de melhoramento em uma variedade de planta que a torne diferente das demais em sua coloração, porte, resistência a doenças. A proteção de Cultivares é uma forma de propriedade intelectual pela qual os melhoristas de plantas podem proteger suas novas cultivares, obtendo determinados direitos exclusivos sobre elas.</t>
  </si>
  <si>
    <t>Somatório de cultivares protegidas</t>
  </si>
  <si>
    <t>i0178</t>
  </si>
  <si>
    <t xml:space="preserve">Cultivar registrada no Registro Nacional de Cultivares (RNC) </t>
  </si>
  <si>
    <t xml:space="preserve">Uma cultivar é resultado de melhoramento em uma variedade de planta que a torne diferente das demais em sua coloração, porte, resistência a doenças. A inscrição da cultivar no Registro Nacional de Cultivares (RNC) tem o propósito de habilitá-la para produção e comercialização. O registro de uma cultivar não garante ao requerente/mantenedor o direito de exclusividade sobre a cultivar. </t>
  </si>
  <si>
    <t>Somatório de cultivares registradas</t>
  </si>
  <si>
    <t>i0179</t>
  </si>
  <si>
    <t xml:space="preserve">Número de softwares desenvolvidos por pesquisadores apoiados pela FAPERJ </t>
  </si>
  <si>
    <t>Desenvolvimento de qualquer sistema computacional, programa ou conjunto de programas que instrui o hardware sobre a maneira como ele deve executar uma tarefa, inclusive sistemas operacionais, processadores de textos e programas de aplicação.</t>
  </si>
  <si>
    <t>Somatório de softwares desenvolvidos</t>
  </si>
  <si>
    <t>i0180</t>
  </si>
  <si>
    <t xml:space="preserve">Número de startups criadas por inventores independentes apoiados pela FAPERJ </t>
  </si>
  <si>
    <t xml:space="preserve">Contabiliza a quantidade de startups criadas pelo inventor independente através da parceria com o Programa Startup Rio. Startup é uma empresa recém-criada ainda em fase de desenvolvimento que é normalmente de base tecnológica.   </t>
  </si>
  <si>
    <t>Somatório de startups criadas</t>
  </si>
  <si>
    <t>Somatório dos pesquisadores e empreendedores envolvidos</t>
  </si>
  <si>
    <t>i0181</t>
  </si>
  <si>
    <t xml:space="preserve">Produtos desenvolvidos por pesquisadores apoiados pela FAPERJ </t>
  </si>
  <si>
    <t>Desenvolvimento de protótipos, projetos (concepção) ou pilotos pelo pesquisador.</t>
  </si>
  <si>
    <t>Somatório de produtos desenvolvidos</t>
  </si>
  <si>
    <t>i0182</t>
  </si>
  <si>
    <t xml:space="preserve">Topografia de circuito registrada por pesquisadores apoiados pela FAPERJ </t>
  </si>
  <si>
    <t>Topografias de Circuito Integrado são imagens relacionadas, construídas ou codificadas sob qualquer meio ou forma, que represente a configuração tridimensional das camadas que compõem um circuito integrado (Fonte:INPI). Cada imagem representa a disposição geométrica ou arranjos da superfície do circuito integrado. Em outras palavras, é o desenho de um chip.</t>
  </si>
  <si>
    <t>Somatório de topografias de circuito registradas</t>
  </si>
  <si>
    <t>5379</t>
  </si>
  <si>
    <t>Promoção de Intercâmbio para Estudo e Pesquisa</t>
  </si>
  <si>
    <t>i0183</t>
  </si>
  <si>
    <t>Ações resultantes de acordos com instituições estrangeiras</t>
  </si>
  <si>
    <t>Estas ações consistem em apoio a projetos de pesquisa conjunta com organismos internacionais, apoio a mobilidade de pesquisadores, participação/realização em workshops internacionais.</t>
  </si>
  <si>
    <t>Somatório de ações realizadas</t>
  </si>
  <si>
    <t>8038</t>
  </si>
  <si>
    <t>Fomento à Formação Superior à Distância - CECIERJ</t>
  </si>
  <si>
    <t>i0184</t>
  </si>
  <si>
    <t>Bolsas concedidas - CECIERJ</t>
  </si>
  <si>
    <t>Nesta ação, a FAPERJ descentraliza recursos para o CECIERJ para a concessão de bolsas a alunos de graduação.</t>
  </si>
  <si>
    <t>49412</t>
  </si>
  <si>
    <t>FIA-RJ</t>
  </si>
  <si>
    <t>1079</t>
  </si>
  <si>
    <t>Modernização da Gestão da FIA</t>
  </si>
  <si>
    <t>i0185</t>
  </si>
  <si>
    <t>Percentual de unidades da FIA com ligação em rede informatizada</t>
  </si>
  <si>
    <t>O indicador pretende averiguar a segurança e agilidade nas informações, necessária para o atendimento técnico à população.</t>
  </si>
  <si>
    <t>(Unidades da FIA com ligação de rede informatizada /Total de unidades da FIA) * 100</t>
  </si>
  <si>
    <t>2163</t>
  </si>
  <si>
    <t>Proteção Integral a Crianças e Adolescentes com Deficiência</t>
  </si>
  <si>
    <t>i0186</t>
  </si>
  <si>
    <t>Número de crianças e adolescentes atendidas em atendimento dia</t>
  </si>
  <si>
    <t>Apresenta o total de crianças e adolescentes atendidos em convivência dia e acolhimento institucional  em oferta de Serviços de Proteção e Defesa dos Direitos de Crianças e Adolescentes com Deficiência, através de instituições conveniadas.</t>
  </si>
  <si>
    <t>Somatório de crianças e adolescentes atendidos</t>
  </si>
  <si>
    <t>4057</t>
  </si>
  <si>
    <t>Identificação e Localização de Crianças e Adolescentes Desaparecidos</t>
  </si>
  <si>
    <t>i0187</t>
  </si>
  <si>
    <t xml:space="preserve">Número de crianças e adolescentes localizados pelo Programa </t>
  </si>
  <si>
    <t>O indicador mensura o percentual de crianças e adolescentes desaparecidos que foram localizados pelo Programa.</t>
  </si>
  <si>
    <t>(Total de crianças localizadas no ano / Total de crianças cadastradas no programa) * 100</t>
  </si>
  <si>
    <t>i0188</t>
  </si>
  <si>
    <t>Municipios apoiados na prevenção ao desaparecimento de crianças e adolescentes</t>
  </si>
  <si>
    <t>Realizar atividades de prevenção ao risco de desaparecimento, palestras e distribuição de pulseiras de identificação.</t>
  </si>
  <si>
    <t>Somatório de municípios atendidos</t>
  </si>
  <si>
    <t>4176</t>
  </si>
  <si>
    <t>Proteção a Crianças e Adolescentes em Situação de Vulnerabilidade Social</t>
  </si>
  <si>
    <t>i0189</t>
  </si>
  <si>
    <t>Número de adolescentes qualificados para estágio laborativo</t>
  </si>
  <si>
    <t>Acompanha o número de crianças e adolescentes qualificados para estágio laborativo, através de Instituições Conveniadas e Próprias, facilitando o seu acesso posterior ao mercado de trabalho. A qualificação é oferecida duas vezes ao ano (semestralmente).</t>
  </si>
  <si>
    <t>Somatório de adolescentes que concluíram a qualificação</t>
  </si>
  <si>
    <t>i0190</t>
  </si>
  <si>
    <t>Percentual dos adolescentes que concluíram o curso de qualificação encaminhados para estágio</t>
  </si>
  <si>
    <t>Percentual de adolescentes que concluiram curso de qualificação e foram encaminhados à rede conveniada para estágio laborativo.</t>
  </si>
  <si>
    <t>(Adolescentes encaminhados para estágio laborativo / Adolescentes que concluíram curso de qualificação) * 100</t>
  </si>
  <si>
    <t>4348</t>
  </si>
  <si>
    <t>Proteção Integral a Crianças e Adolescentes Vítimas de Violência</t>
  </si>
  <si>
    <t>i0191</t>
  </si>
  <si>
    <t>Número de crianças, adolescentes e seus familiares atendidos por abrigos e Núcleos de Atendimento a Criança e ao Adolescente (NACA’s)</t>
  </si>
  <si>
    <t>Apresentar o total de Crianças e Adolescentes e seus familiares atendidos em NACA’s e Abrigos.</t>
  </si>
  <si>
    <t>Somatório de pessoas atendidas</t>
  </si>
  <si>
    <t>Pessoas</t>
  </si>
  <si>
    <t>4633</t>
  </si>
  <si>
    <t xml:space="preserve">Apoio a Programas e Projetos da Infância e Adolescência </t>
  </si>
  <si>
    <t>Somatório do número de adolescentes que concluíram a qualificação</t>
  </si>
  <si>
    <t>13410</t>
  </si>
  <si>
    <t>FIPERJ</t>
  </si>
  <si>
    <t>2839</t>
  </si>
  <si>
    <t>Monitoramento da Pesca e Aquicultura</t>
  </si>
  <si>
    <t>i0192</t>
  </si>
  <si>
    <t>Empreendimentos aquícolas monitorados</t>
  </si>
  <si>
    <t>Medir a abrangência dos empreendimentos aquicolas monitorados.</t>
  </si>
  <si>
    <t>(Número de empreendimentos monitorados/Total de empreendimentos com produção aquícola) * 100</t>
  </si>
  <si>
    <t>i0193</t>
  </si>
  <si>
    <t>Percentual de municípios costeiros monitorados</t>
  </si>
  <si>
    <t>Medir a abrangência do monitoramento pesqueiro.</t>
  </si>
  <si>
    <t>(Número de municípios costeiros monitorados/total de municipios costeiros)*100</t>
  </si>
  <si>
    <t>0456</t>
  </si>
  <si>
    <t>Defesa Agropecuária</t>
  </si>
  <si>
    <t>4628</t>
  </si>
  <si>
    <t>Promoção da Defesa Sanitária na Pesca e Aquicultura</t>
  </si>
  <si>
    <t>i0195</t>
  </si>
  <si>
    <t>Percentual de municipios alcançados pelo apoio da Fiperj às ações de defesa sanitaria</t>
  </si>
  <si>
    <t>Medir a abrangenciado apoio pela Fiperj às ações da defesa sanitaria</t>
  </si>
  <si>
    <t>(Numero de municipios apoiados/numero de municipios participantes do programa de defesa sanitária)*100</t>
  </si>
  <si>
    <t>A591</t>
  </si>
  <si>
    <t>Estatistica Pesqueira da Bacia de Campos</t>
  </si>
  <si>
    <t>i0196</t>
  </si>
  <si>
    <t>Percentual de municípios costeiros monitorados na Bacia de campos</t>
  </si>
  <si>
    <t>Medir a abrangência do monitoramento pesqueiro na Bacia de campos</t>
  </si>
  <si>
    <t>(Número de municípios costeiros monitorados na bacia de campos/total de municipios costeiros da bacia de campos)*100</t>
  </si>
  <si>
    <t>8184</t>
  </si>
  <si>
    <t>Fomento à Aquicultura e Pesca</t>
  </si>
  <si>
    <t>i0197</t>
  </si>
  <si>
    <t xml:space="preserve">Percentual de produtores beneficiados com o fornecimento de formas jovens </t>
  </si>
  <si>
    <t>Mensurar o número de pessoas participantes dos eventos técnicos e científicos realizadospela Fiperj.</t>
  </si>
  <si>
    <t>Somátorio de participantes nos eventos</t>
  </si>
  <si>
    <t>i0198</t>
  </si>
  <si>
    <t>Número de pescadores e aquicultores assistidos com assistencia tecnica e extensão rural</t>
  </si>
  <si>
    <t>Medir o numero de pescadores e aquicultores atendidos pela Fiperj  em todo o Estado</t>
  </si>
  <si>
    <t>Somatório de pescadores e aquicultores atendidos pela Fiperj  em todo o Estado</t>
  </si>
  <si>
    <t>i0199</t>
  </si>
  <si>
    <t>Extratos de produção emitidos</t>
  </si>
  <si>
    <t>Emissão de documento oficial sobre atuação do pescador na atividade pesqueira.</t>
  </si>
  <si>
    <t>Somatório de extratos emitidos</t>
  </si>
  <si>
    <t>Número de participantes em eventos de pesca e aquicultura</t>
  </si>
  <si>
    <t>A551</t>
  </si>
  <si>
    <t xml:space="preserve">Monitoramento da Atividade Pesqueira </t>
  </si>
  <si>
    <t>0450</t>
  </si>
  <si>
    <t>Gestão do SUAS, Proteção Social e Redução da Pobreza</t>
  </si>
  <si>
    <t>08411</t>
  </si>
  <si>
    <t>FLXIII</t>
  </si>
  <si>
    <t>2220</t>
  </si>
  <si>
    <t>Desenvolvimento e Integração Social</t>
  </si>
  <si>
    <t>i0200</t>
  </si>
  <si>
    <t>Incremento na emissão de documentação civil básica pela Fundação Leão XIII</t>
  </si>
  <si>
    <t>Mensurar a ampliação do acesso a documentação cívil básica pela população, através das unidades de atendimento da Fundação Leão XIII.</t>
  </si>
  <si>
    <t>[(Número de Isenções e RGs emitidos na Vigiência Atual - Número de Isenções e RGs emitidos na Vigiência Anterior) / Número de Isenções e RGs emitidos na Vigiência Anterior]*100</t>
  </si>
  <si>
    <t>i0201</t>
  </si>
  <si>
    <t>Percentual de adesão entre usuários acompanhados pelo projeto promotores do envelhecimento saudável</t>
  </si>
  <si>
    <t>Mensurar a efetividade do Projeto Promotores do Envelhecimento Saudável em vincular usuários ao projeto e assegurando modificações duradouras em hábitos de vida.</t>
  </si>
  <si>
    <t>(Número de usuários com participação superior a 4 encontros / Número de usuários inscritos)*100</t>
  </si>
  <si>
    <t>i0202</t>
  </si>
  <si>
    <t>Percentual de fornecimento de óculos entre usuários examinados pelo projeto Novo Olhar</t>
  </si>
  <si>
    <t>Este indicador busca avaliar a efetividade das Ações do Projeto Novo Olhar em assegurar o acesso a óculos de grau para a população com déficits na acuidade visual, minimizando perdas nas entregas e na seleção do público alvo.</t>
  </si>
  <si>
    <t xml:space="preserve">(Número de Usuários com Óculos Entregues / Número de Usuários Examinados)*100 </t>
  </si>
  <si>
    <t>4078</t>
  </si>
  <si>
    <t>Proteção Social Especial à População de Rua</t>
  </si>
  <si>
    <t>i0203</t>
  </si>
  <si>
    <t>Percentual de usuários acolhidos com Plano Individual de Acompanhamento atualizado nos últimos 3 meses</t>
  </si>
  <si>
    <t>Este indicador busca avaliar a efetividade das Ações do Plano Político-Pedagógico dos Centros de Recuperação Social, assegurando melhor qualidade da assistência aos usuários acolhidos.</t>
  </si>
  <si>
    <t>(Número de Usuários com Plano Individual de Acompanhamento atualizado nos últimos 3 meses / Número de Usuários sob acolhimento nos CRS)*100</t>
  </si>
  <si>
    <t>4443</t>
  </si>
  <si>
    <t>Proteção Social à População em Situação de Vulnerabilidade</t>
  </si>
  <si>
    <t>i0204</t>
  </si>
  <si>
    <t>Percentual de fornecimento de aparelhos auditivos entre usuários examinados na unidade modelo da Fundação Leão XIII</t>
  </si>
  <si>
    <t>Este indicador busca avaliar a efetividade das Ações desenvolvidas na Unidade Modelo da Fundação Leão XIII, com previsão de inauguração em 2020,  em assegurar o acesso a aparelhos auditivos para a população com déficits auditivos, minimizando perdas nas entregas e na seleção do público alvo.</t>
  </si>
  <si>
    <t xml:space="preserve">(Número de Usuários com Aparelho Auditivo Entregue / Número de Usuários Examinados)*100 </t>
  </si>
  <si>
    <t>0463</t>
  </si>
  <si>
    <t>Gestão dos Equipamentos Culturais</t>
  </si>
  <si>
    <t>15440</t>
  </si>
  <si>
    <t>FMIS</t>
  </si>
  <si>
    <t>4464</t>
  </si>
  <si>
    <t>Operacionalização dos Equipamentos Culturais do FMIS</t>
  </si>
  <si>
    <t>i0205</t>
  </si>
  <si>
    <t>Acesso a unidades culturais - FMIS</t>
  </si>
  <si>
    <t>Busca mensurar a quantidade de público presente nas unidade da FMIS</t>
  </si>
  <si>
    <t>Quantidade de público presente nas unidades da FMIS</t>
  </si>
  <si>
    <t>FSCABRINI</t>
  </si>
  <si>
    <t>1203</t>
  </si>
  <si>
    <t>Modernização da Área de Tecnologia da Informação</t>
  </si>
  <si>
    <t>i0206</t>
  </si>
  <si>
    <t>Percentual de pecúlios pagos através do sistema Gestão Trabalho Prisional -GTP</t>
  </si>
  <si>
    <t>Esse indicador visa monitorar a efetividade do pagamento do pecúlio referente ao trabalho do preso.</t>
  </si>
  <si>
    <t>[(TT PEC AC - TT PEC PG)/TT PEC AC]*100 ou TT PECS PG *100, sendo PEC AC= Pecúlio Acumulado e PEC PG: Pecúlio Pago.</t>
  </si>
  <si>
    <t>0477</t>
  </si>
  <si>
    <t>Gestão do Sistema Prisional e Ressocialização dos Custodiados</t>
  </si>
  <si>
    <t>8296</t>
  </si>
  <si>
    <t>Qualificação Profissional de Apenados</t>
  </si>
  <si>
    <t>i0207</t>
  </si>
  <si>
    <t xml:space="preserve">Apenados qualificados nas capacitações </t>
  </si>
  <si>
    <t xml:space="preserve">Esse indicador visa monitorar as atividades de  qualificação profissional  ofertadas pela Fundação para as  pessoas em cumprimento de pena e egressos, com vistas   a preparação dessses  individuos para o retorno à sociedade e sua inclusão social.  </t>
  </si>
  <si>
    <t>Somátorio de Apenados Qualificados no ano</t>
  </si>
  <si>
    <t>8297</t>
  </si>
  <si>
    <t>Incentivo às Oportunidades Laborativas do Apenado</t>
  </si>
  <si>
    <t>i0208</t>
  </si>
  <si>
    <t>Apenado inserido no mercado de trabalho</t>
  </si>
  <si>
    <t>Esse indicador visa monitorar o desempenho do Programa da Gestão Prisional através da quantidade de apenados inseridos no mercado de trabalho</t>
  </si>
  <si>
    <t>Somatório de apenados inseridos no mercado de trabalho</t>
  </si>
  <si>
    <t>8298</t>
  </si>
  <si>
    <t>Gestão e Monitoramento das Atividades Desenvolvidas pelos Apenados</t>
  </si>
  <si>
    <t>i0209</t>
  </si>
  <si>
    <t>Apenado inserido em atividade administrativa</t>
  </si>
  <si>
    <t>Esse indicador visa monitorar a quantidade de apenados inseridos em atividades administrativas, com vistas à redução de sua ociosidade como também à manutenção e conservação dos equipamentos públicos.</t>
  </si>
  <si>
    <t>Somatório de apenados inseridos em atividade administrativa</t>
  </si>
  <si>
    <t>8299</t>
  </si>
  <si>
    <t>Reforma e Ampliação das Unidades de Desenvolvimento Profissional dos Apenados</t>
  </si>
  <si>
    <t>i0210</t>
  </si>
  <si>
    <t xml:space="preserve">Custo percentual das adequações das unidades laborativas e de qualificação  </t>
  </si>
  <si>
    <t>Esse indicador visa dimensionar o investimento financeiro realizado nas reformas  e reaparelhamento dos  espaços fisicos, com o intuito de otimizar sua utilização pelos apenados seja no desenvolvimento de suas atividades como em sua qualificação .</t>
  </si>
  <si>
    <t xml:space="preserve">[(Valor Empenhado anual/número de alunos certificados)/valor empenhado anual]*100 </t>
  </si>
  <si>
    <t>8301</t>
  </si>
  <si>
    <t>Realização de Eventos Promocionais</t>
  </si>
  <si>
    <t>i0211</t>
  </si>
  <si>
    <t xml:space="preserve">Variação percentual de atendimentos concluídos realizados pela ouvidoria da Fundação </t>
  </si>
  <si>
    <t xml:space="preserve">Esse indicador visa monitorar a identificação e a satisfação do público em relação a  Fundação Santa Cabrini.  </t>
  </si>
  <si>
    <t>((Quantidade média de atendimentos concluidos ao longo do Ano2 - Quantidade média de atendimentos concluidos ao longo do Ano1) / Quantidade média de atendimentos concluidos  ao longo do Ano1)*100</t>
  </si>
  <si>
    <t>´+70%</t>
  </si>
  <si>
    <t>i0212</t>
  </si>
  <si>
    <t xml:space="preserve">Variação percentual de Revistas Cabrini vendidas </t>
  </si>
  <si>
    <t xml:space="preserve">Esse indicador visa monitorar a disseminação da revista CABRINI,  da  Fundação Santa Cabrini à sociedade, cuja venda é realizada por apenados e seus familiares e  a renda da venda é revertida para os próprios, proporcionando um ganho mensal e uma atividade produtiva.    </t>
  </si>
  <si>
    <t>[(Quantidade de revistas vendidas ao longo do Ano2 - Quantidade de revista vendidas no Ano1) / Quantidade de revistas vendidas no ano Ano1]*100</t>
  </si>
  <si>
    <t>0461</t>
  </si>
  <si>
    <t>Atenção à Saúde</t>
  </si>
  <si>
    <t>29420</t>
  </si>
  <si>
    <t>FSERJ</t>
  </si>
  <si>
    <t>2912</t>
  </si>
  <si>
    <t>Gestão e Apoio às Unidades de Saúde Conforme Contrato de Gestão</t>
  </si>
  <si>
    <t>i0213</t>
  </si>
  <si>
    <t xml:space="preserve">Índice de alcance geral de metas do contrato de gestão </t>
  </si>
  <si>
    <t>O indicador é um condensado de metas de todos os indicadores e metas pactuadas no contrato de gestão e representa a execução do contrato. Esse indicador é acompanhado durante os 12 meses de vigência de cada contrato, de fevereiro de um ano até janeiro do ano seguinte.</t>
  </si>
  <si>
    <t xml:space="preserve">(Número de indicadores com metas alcançadas dentro dos limites definidos no plano de trabalho do contrato de gestão/Número de indicadores com  metas pactuadas no contrato de gestão)*100 </t>
  </si>
  <si>
    <t>&gt;=90%</t>
  </si>
  <si>
    <t>i0214</t>
  </si>
  <si>
    <t>Evolução de nível de gestão em premiações de qualidade</t>
  </si>
  <si>
    <t>Este indicador tem como objetivo apresentar a melhoria na qualidade da gestão considerando a evolução em níveis em premiações de qualidade. O resultado desse indicador subsidiará a análise da efetividade da gestão da FS no que tange a melhoria de processos organizacionais, resultando assim, no aperfeiçoamento do cuidado nas unidades de saúde.</t>
  </si>
  <si>
    <t>(Número de participantes que evoluíram de nível de gestão em premiações de qualidade/ Número de unidades sob gestão avançada)*100</t>
  </si>
  <si>
    <t>&gt;=50%</t>
  </si>
  <si>
    <t>&gt;=60%</t>
  </si>
  <si>
    <t>&gt;=70%</t>
  </si>
  <si>
    <t>15430</t>
  </si>
  <si>
    <t>FTMRJ</t>
  </si>
  <si>
    <t>1104</t>
  </si>
  <si>
    <t>Modernização das Unidades Culturais da FTMRJ</t>
  </si>
  <si>
    <t>i0215</t>
  </si>
  <si>
    <t>Variação de público nas unidades culturais modernizadas</t>
  </si>
  <si>
    <t>Buscar mensurar o crescimento da quantidade de público presente nas unidades da  FTMRJ</t>
  </si>
  <si>
    <t xml:space="preserve">[(Público presente (ano t)/Público presente (ano t-1)-1)*100
</t>
  </si>
  <si>
    <t>4491</t>
  </si>
  <si>
    <t>Operacionalização do Teatro Municipal</t>
  </si>
  <si>
    <t>i0216</t>
  </si>
  <si>
    <t>Acesso a unidades culturais - FTMRJ</t>
  </si>
  <si>
    <t>Busca mensurar a quantidade de público através do número total de pessoas presente nas unidades da Fundação Theatro Municipal do Rio Janeiro (Visita guiada, Espetáculos realizados, Oficinas e outros).</t>
  </si>
  <si>
    <t>Quantidade de público presente nas unidades da FTMRJ</t>
  </si>
  <si>
    <t>4492</t>
  </si>
  <si>
    <t>Operacionalização da Nova Central técnica de Produções</t>
  </si>
  <si>
    <t>i0217</t>
  </si>
  <si>
    <t>Número de produções realizadas - Fábrica de Espetáculos</t>
  </si>
  <si>
    <t>Busca mensurar a quantidade de produções realizadas pela Nova Central</t>
  </si>
  <si>
    <t xml:space="preserve">Somatório das produções realizadas </t>
  </si>
  <si>
    <t>15410</t>
  </si>
  <si>
    <t>FUNARJ</t>
  </si>
  <si>
    <t>1088</t>
  </si>
  <si>
    <t>Modernização das Unidades Culturais da FUNARJ</t>
  </si>
  <si>
    <t>i0218</t>
  </si>
  <si>
    <t>Variação do público nos espaços culturais da FUNARJ modernizados</t>
  </si>
  <si>
    <t>Busca mensurar a variação de publico com efeito das modernizações realizadas pela FUNARJ</t>
  </si>
  <si>
    <t>[(Público presente (ano t)/Público presente (ano t-1)-1)*100</t>
  </si>
  <si>
    <t>4469</t>
  </si>
  <si>
    <t>Operacionalização dos Equipamentos Culturais da FUNARJ</t>
  </si>
  <si>
    <t>i0219</t>
  </si>
  <si>
    <t>Acesso a unidades culturais - FUNARJ</t>
  </si>
  <si>
    <t>Busca mensurar a quantidade de público presente nas unidade da FUNARJ</t>
  </si>
  <si>
    <t>Somatório do público presente nas unidades da FUNARJ</t>
  </si>
  <si>
    <t>0465</t>
  </si>
  <si>
    <t>Oferta de Bens Culturais e Fomento à Cultura</t>
  </si>
  <si>
    <t>8214</t>
  </si>
  <si>
    <t>Produções Culturais nos Teatros</t>
  </si>
  <si>
    <t>i0220</t>
  </si>
  <si>
    <t>Número de produções realizadas</t>
  </si>
  <si>
    <t>Busca mensurar a quantidade de espectadores nas produções realizadas nos espaços culturais da FUNARJ</t>
  </si>
  <si>
    <t>sendo PEC AC= Pecúlio Acumulado e PEC PG: Pecúlio Pago.</t>
  </si>
  <si>
    <t>8216</t>
  </si>
  <si>
    <t>Dinamização e Preservação do Acervo dos Museus</t>
  </si>
  <si>
    <t>i0221</t>
  </si>
  <si>
    <t xml:space="preserve">Acervo Preservado e Dinamizado </t>
  </si>
  <si>
    <t>Busca mensurar as atividades (exposição, seminários,cursos, workshops) museológicas</t>
  </si>
  <si>
    <t xml:space="preserve">Atividades museológicas dos acervos </t>
  </si>
  <si>
    <t>06010</t>
  </si>
  <si>
    <t>GSI</t>
  </si>
  <si>
    <t>4561</t>
  </si>
  <si>
    <t>Valorização e Capacitação dos Servidores do GSI</t>
  </si>
  <si>
    <t>i0222</t>
  </si>
  <si>
    <t>Percentual dos funcionários do GSI satisfeitos em relação aos  cursos, worshops, palestras e estágios realizados</t>
  </si>
  <si>
    <t xml:space="preserve">O indicador indica o percentual dos funcionários do GSI satisfeitos, em relação aos  cursos, worshops, palestras e estágios realizados com o objetivo de melhor o desenvolvimento de suas atividades profissionais.  </t>
  </si>
  <si>
    <t>(Número de funcionários do GSI satisfeitos em relação aos cursos, workshops, palestras e estágios / Total de funcionários que realizaram os cursos, workshops, palestras e estágios) * 100</t>
  </si>
  <si>
    <t>4562</t>
  </si>
  <si>
    <t>Aquisição de Recursos de Informática e Tecnologia da Informação para o GSI</t>
  </si>
  <si>
    <t>i0223</t>
  </si>
  <si>
    <t>Percentual dos funcionários do GSI satisfeitos em relação aos  recursos de informática e TI adquiridos para assessoria do governador do Estado</t>
  </si>
  <si>
    <t>O indicador possibilita indicar o percentual de funcionários do GSI, satisfeitos, em relação aos  recursos de informática e TI dquiridos, para assessoria do Governador do Estado, em assuntos de natureza estratégica e de segurança</t>
  </si>
  <si>
    <t>(Número de funcionários do GSI satisfeitos em relação aos recursos de informática e TI adquiridos / Total de funcionários do GSI usuários de recursos de informática e TI adquiridos) * 100</t>
  </si>
  <si>
    <t>4563</t>
  </si>
  <si>
    <t>Reforma e Ampliação da Estrutura do GSI</t>
  </si>
  <si>
    <t>i0224</t>
  </si>
  <si>
    <t>Percentual dos funcionários do GSI satisfeitos em relação aos  serviços de reforma e ampliação na estrutura física do órgão</t>
  </si>
  <si>
    <t>O indicador refere-se ao percentual dos funcionários do GSI satisfeitos, em relação aos  serviços de reforma e ampliação na estrutura física do órgão</t>
  </si>
  <si>
    <t>(Número de funcionários do GSI satisfeitos em relação aos  serviços de reforma e ampliação na estrutura física do órgão / Total de funcionários do GSI ) * 100</t>
  </si>
  <si>
    <t>4564</t>
  </si>
  <si>
    <t>Operacionalização das Lanchas do GSI</t>
  </si>
  <si>
    <t>i0225</t>
  </si>
  <si>
    <t>Número de dias de indisponibilidade das lanchas do GSI</t>
  </si>
  <si>
    <t>O indicador expressa o número de dias em que as lanchas do GSI permaneceram indisponíveis, sem possibilidade de transporte seguro para ilha de Brocoió.</t>
  </si>
  <si>
    <t>Somatório dos dias de indisponibilidade das lanchas</t>
  </si>
  <si>
    <t>07310</t>
  </si>
  <si>
    <t>IEEA</t>
  </si>
  <si>
    <t>4573</t>
  </si>
  <si>
    <t>Formação e Qualificação dos Servidores do IEEA</t>
  </si>
  <si>
    <t>i0226</t>
  </si>
  <si>
    <t>Percentual de servidores capacitados - IEEA</t>
  </si>
  <si>
    <t>Qualificação do servidor visando aumento de eficiência e produtividade.</t>
  </si>
  <si>
    <t>(Quantitativo de servidores ativos qualificados / Quantitativo de servidores ativos)*100</t>
  </si>
  <si>
    <t>24320</t>
  </si>
  <si>
    <t>INEA</t>
  </si>
  <si>
    <t>Controle de Recursos Hídricos</t>
  </si>
  <si>
    <t>i0227</t>
  </si>
  <si>
    <t xml:space="preserve">Obra implantada para proteção da captação de água da ETA do Guandu </t>
  </si>
  <si>
    <t>Dique implantado para segregar as águas altamente poluídas dos afluentes do Rio Guandu, justamente no ponto de captação da ETA Guandu.</t>
  </si>
  <si>
    <t>Somatório da obra implantada</t>
  </si>
  <si>
    <t>2954</t>
  </si>
  <si>
    <t>Realização de Pesquisa e Controle Ambiental</t>
  </si>
  <si>
    <t>i0228</t>
  </si>
  <si>
    <t>Número de amostragens realizadas em corpos hídricos</t>
  </si>
  <si>
    <t>O monitoramento de qualidade das águas é realizado sistematicamente por meio de campanhas de amostragem dos corpos hídricos do Estado do Rio de Janeiro. As campanhas de monitoramento  fornecem informações relevantes para subsidiar a gestão ambiental estadual, possibilitando a priorização de ações e projetos para a melhoria ambental, bem como apoiando ações de controle.</t>
  </si>
  <si>
    <t>Somatório de amostragem realizada por meio de campanhas de monitoramento de qualidade da água</t>
  </si>
  <si>
    <t>i0229</t>
  </si>
  <si>
    <t>Operacionalidade da rede automática e semi-automática de qualidade do ar</t>
  </si>
  <si>
    <t xml:space="preserve">O monitoramento de qualidade do ar, no Inea, é realizado por meio de uma rede de estações automáticas e semiautomáticas, que quantificam a concentração de material particulado, gases poluentes e parâmetros meteorológicos na atmosfera. A adoção de critérios para a representatividade dos dados é de extrema relevância em um sistema de monitoramento, sendo que o não atendimento a estes critérios, para uma determinada estação ou período, incorrem em falhas de medição e comprometem a interpretação dos resultados obtidos. Desta forma, a operacionalidade da rede será medida pela quantidade de dados válidos gerados durante o período de operação das estações. </t>
  </si>
  <si>
    <t>(Dados válidos / Dados gerados)*100</t>
  </si>
  <si>
    <t>3979</t>
  </si>
  <si>
    <t>Cidades Sustentáveis</t>
  </si>
  <si>
    <t>i0230</t>
  </si>
  <si>
    <t>Obras implantadas de infraestrutura</t>
  </si>
  <si>
    <t>A implantação de obras de infraestrutura visam o desenvolvimentos sustentável dos municípios do Estado.</t>
  </si>
  <si>
    <t xml:space="preserve">Somatório das obras implantadas </t>
  </si>
  <si>
    <t>4473</t>
  </si>
  <si>
    <t>Desenvolvimento de Pessoas</t>
  </si>
  <si>
    <t>i0231</t>
  </si>
  <si>
    <t>Percentual de servidores capacitados - INEA</t>
  </si>
  <si>
    <t>O indicador serve para verificar se a meta pretendida foi atingida, se aumentou a  curva de evasão com base em outras ofertas similares  e com isso pensar em novos formatos de oferta de formações.</t>
  </si>
  <si>
    <t>(Número de servidores concluintes/Número de servidores inscritos)*100</t>
  </si>
  <si>
    <t>18 meses</t>
  </si>
  <si>
    <t>5457</t>
  </si>
  <si>
    <t>Fortalecimento da Gestão Participativa e Instrumentos de Gestão das Águas</t>
  </si>
  <si>
    <t>i0232</t>
  </si>
  <si>
    <t>Percentual de vistorias em barramentos prioritários</t>
  </si>
  <si>
    <t xml:space="preserve">A segurança de barragens se apresenta como uma das vertentes de segurança hídrica, no tocante a gestão dos riscos associados à água. Cabe ao Instituto Estadual do Ambiente (Inea) fiscalizar a segurança das barragens de usos múltiplos e de resíduos industriais nos corpos hídricos de domínio do Estado do Rio de Janeiro.  Nesse sentido, uma das formas de fiscalização é a realização de vistorias in loco em barramentos considerados prioritários, para reconhecimento e verificação de suas condições atuais, sendo esperada a realização de 24 vistorias anuais. </t>
  </si>
  <si>
    <t>(Nº de vistorias no ano / Total de barragens (24)) * 100</t>
  </si>
  <si>
    <t>5463</t>
  </si>
  <si>
    <t>Proteção da Biodiversidade e dos Sistemas Florestais</t>
  </si>
  <si>
    <t>i0233</t>
  </si>
  <si>
    <t>Número de Visitantes nos Parques Estaduais</t>
  </si>
  <si>
    <t>Execução de ações visando ao incremento da visitação nos Parques estaduais, por meio de recreação em contato com a natureza e do turismo ecológico, em observância aos objetivos básicos desta categoria de unidade de conservação previstos na Lei Federal 9.985/00, proporcionando o aumento da consciência ambiental e, consequentemente, da qualidade da visitação nas UCs.</t>
  </si>
  <si>
    <t>SOMA DOS REGISTROS DOS ECOCONTADORES, LIVRO DE VISITANTES E CONTAGEM POR DENSIDADE</t>
  </si>
  <si>
    <t>i0234</t>
  </si>
  <si>
    <t>Área Restaurada</t>
  </si>
  <si>
    <t>Acompanhamento dos compromissos de restauração florestal oriundos de obrigações legais e das ações voluntárias, gerando o aumento da cobertura florestal do estado do Rio de Janeiro e dos serviços ecossistêmicos prestados.</t>
  </si>
  <si>
    <t>SOMATÓRIO DOS HECTARES RESTAURADOS (meta cumulativa)</t>
  </si>
  <si>
    <t>Hectares</t>
  </si>
  <si>
    <t>5617</t>
  </si>
  <si>
    <t xml:space="preserve">Gestão de Risco e Reparação de Acidentes e Catástrofes </t>
  </si>
  <si>
    <t>i0235</t>
  </si>
  <si>
    <t>Número de benfeitorias indenizadas e removidas de áreas de risco em função de obras de recuperação ambiental</t>
  </si>
  <si>
    <t xml:space="preserve">Verificar se o total de Avaliar as benfeitorias que precisam ser realocadas, apontado pelos projetos de obras de recuperação ambiental, foi totalmente atingido para eficiência das intervenções. </t>
  </si>
  <si>
    <t>Número de benfeitorias indenizadas ou removidas</t>
  </si>
  <si>
    <t>i0236</t>
  </si>
  <si>
    <t>Obras implantadas de controle de inundação e recuperação ambiental</t>
  </si>
  <si>
    <t>As obras implantadas ao longo dos rios e das suas margens tem o objetivo de controlar e mitigar a inundação e/ou recuperar os trechos atingidos pelas cheias.</t>
  </si>
  <si>
    <t>i0237</t>
  </si>
  <si>
    <t>Volume de Material Desassoreado dos Corpos Hídricos (Limpa Rio)</t>
  </si>
  <si>
    <t>O material desassoreado do corpos hídricos proporciona o reestabelecimento da capacidade de escoamentos de suas calhas em períodos de altos índices pluviométricos.</t>
  </si>
  <si>
    <t>Somatório da Quantidade de Material Desassoreado dos Corpos Hídricos do Estado do Rio de Janeiro</t>
  </si>
  <si>
    <t>m³</t>
  </si>
  <si>
    <t>5618</t>
  </si>
  <si>
    <t>Gestão de Resíduos Sólidos e Saneamento Ambiental</t>
  </si>
  <si>
    <t>i0238</t>
  </si>
  <si>
    <t>Percentual de Esgoto Tratado</t>
  </si>
  <si>
    <t>O volume de esgoto tratado minimiza a degradação de corpos hídricos, melhorando as condições sanitárias ofertadas à população e reduzindo o risco de doenças advindas da má qualidade da água.</t>
  </si>
  <si>
    <t>Volume de Esgoto Tratado / Volume de Esgoto Gerado</t>
  </si>
  <si>
    <t>i0239</t>
  </si>
  <si>
    <t>Quantidade de Lixo Flutuante Coletado</t>
  </si>
  <si>
    <t xml:space="preserve">O lixo flutuante retido pelas ecobarreiras e encaminhado aos aterros sanitários devidamente licenciados minimiza o impacto ambiental negativo da sua dispersão nos corpos hídricos. </t>
  </si>
  <si>
    <t>Somatário da Quantidade de Lixo Flutuante Coletado nas Ecobarreiras</t>
  </si>
  <si>
    <t>5619</t>
  </si>
  <si>
    <t>Infraestrutura Tecnológica para o Desenvolvimento</t>
  </si>
  <si>
    <t>i0240</t>
  </si>
  <si>
    <t>SAG - Aumento da oferta de Soluções de Apoio a Gestão Ambiental e à População</t>
  </si>
  <si>
    <t xml:space="preserve">Onde: QSolFin = Quantidade Soluções em produção final de período; QSolAt= quantidade de soluções em produção início período   -  Onde Solução indicam o desenvolvimento ou melhoria em: Portal; Programas; Sistemas; App; Ferramentas; Bases de dados. </t>
  </si>
  <si>
    <t>SAG = (QSolFin - QSolAt/QSolAt) x 100</t>
  </si>
  <si>
    <t>A545</t>
  </si>
  <si>
    <t>Pró - Unidades de Conservações</t>
  </si>
  <si>
    <t>0480</t>
  </si>
  <si>
    <t>Direitos do Consumidor</t>
  </si>
  <si>
    <t>40380</t>
  </si>
  <si>
    <t>IPEM-RJ</t>
  </si>
  <si>
    <t>2858</t>
  </si>
  <si>
    <t>Manutenção, Criação e Acreditação de Laboratórios</t>
  </si>
  <si>
    <t>i0241</t>
  </si>
  <si>
    <t>Percentual de laboratórios acreditados</t>
  </si>
  <si>
    <t xml:space="preserve">O Programa de acreditação de laboratórios voltados a Metrologia Legal e Metrologia Industrial consiste na Implantação do Sistema de Gestão da Qualidade, nos requisitos da ABNT NBR ISO/IEC 17.025:2017, que representa o reconhecimento formal, nacional e internacionalmente, da competência técnica do laboratório e das condições técnico-organizacionais pelo único Organismo de Acreditação no Brasil, CGCRE – Coordenação Geral de Acreditação, do Inmetro.
</t>
  </si>
  <si>
    <t>(Número de laboratórios acreditados / Total de laboratórios com atual potêncial de acreditação)*100</t>
  </si>
  <si>
    <t>4142</t>
  </si>
  <si>
    <t xml:space="preserve">Normas de Verificação da Conformidade de Produtos e Serviços </t>
  </si>
  <si>
    <t>i0242</t>
  </si>
  <si>
    <t>Percentual de empresas fiscalizadas e consideradas irregulares pelo IPEM-RJ</t>
  </si>
  <si>
    <t>A fiscalização de empresas e estabelecimentos comerciais pela Diretoria da Conformidade do IPEM/RJ é uma atividade finalística e visa garantir a conformidade dos produtos comercializados com as especificações técnicas estabelecidas pelos Orgãos competentes. Visando dar maior segurança aos usuários destes produtos e garantir maior confiabilidade nas relações de consumo.Este indicador é do tipo "menor é melhor".</t>
  </si>
  <si>
    <t>(Número de empresas consideradas irregulares / Total de empresas visitadas)*100</t>
  </si>
  <si>
    <t>0446</t>
  </si>
  <si>
    <t>Rio Capital da Energia</t>
  </si>
  <si>
    <t>4466</t>
  </si>
  <si>
    <t>Metrologia de Produção de Óleo e Gás na Jurisdição do Estado do Rio de Janeiro</t>
  </si>
  <si>
    <t>i0243</t>
  </si>
  <si>
    <t>Percentual de unidades de produção fiscalizadas</t>
  </si>
  <si>
    <t>A fiscalização das unidades de produção de óleo e gás é uma atividade finalística do IPEM/RJ, que está em fase de implementação, com previsão de início em 2020.  Sabe-se que atualmente o Estado do Rio de Janeiro possui 48 destas unidades e que a meta se atinge através do controle metrológico legal realizado naquelas unidades.</t>
  </si>
  <si>
    <t>(Número de unidades de produção fiscalizadas / Total de unidades de produção em operação)*100</t>
  </si>
  <si>
    <t>8348</t>
  </si>
  <si>
    <t>Serviço Metrológico</t>
  </si>
  <si>
    <t>i0244</t>
  </si>
  <si>
    <t>Percentual de reprovação de balanças comerciais</t>
  </si>
  <si>
    <t>A fiscalização de balanças comérciais é uma atividade finalística do IPEM/RJ de grande impacto social e econômico. O seu monitoramento visa garantir um baixo índice de irregularidas e garantir maior confiabilidade nas relações de consumo no Estado do Rio de Janeiro. Este indicador é do tipo "menor é melhor".</t>
  </si>
  <si>
    <t>(Número de balanças comerciais reprovadas / Número de balanças comerciais fiscalizadas)*100</t>
  </si>
  <si>
    <t>i0245</t>
  </si>
  <si>
    <t>Percentual de reprovação de bombas medidoras de combustível</t>
  </si>
  <si>
    <t>A fiscalização de bombas medidoras de combustível é uma atividade finalística do IPEM/RJ de grande impacto social e econômico. O seu monitoramento visa garantir um baixo índice de irregularidas e garantir maior confiabilidade nas relações de consumo no Estado do Rio de Janeiro. Este indicador é do tipo "menor é melhor".</t>
  </si>
  <si>
    <t>(Número de bombas medidoras reprovadas / Número de bombas medidoras fiscalizadas)*100</t>
  </si>
  <si>
    <t>i0246</t>
  </si>
  <si>
    <t>Percentual de reprovação de cronotacógrafos</t>
  </si>
  <si>
    <t>A fiscalização de cronotacógrafos é uma atividade finalística do IPEM/RJ de grande impacto social. O seu monitoramento visa reduzir o número de acidentes e vítimas nas estradas, além de acelerar a elucidação das investigações de acidentes. Este indicador é do tipo "menor é melhor".
* Cronotacógrafo é o instrumento ou conjunto de instrumentos destinado a indicar e registrar, de forma simultânea, inalterável e instantânea, a velocidade e a distância percorrida pelo veículo, em função do tempo decorrido, assim como os parâmetros relacionados com o condutor do veículo, tais como: o tempo de trabalho e os tempos de parada e de direção.
Os veículos de carga com peso bruto acima de 4.536 quilogramas e os veículos de passageiros com mais de 10 lugares são obrigados pelo Código de Trânsito Brasileiro a possuir cronotacógrafo. Através dele, é possível monitorar o deslocamento do veículo. O disco diagrama, de papel especial, colocado no cronotacógrafo, registra dados importantes, como as velocidades desenvolvidas pelo veículo, intervalos de tempo parado e em deslocamento e distâncias percorridas. São informações aceitas legalmente como prova em caso de acidentes ou denúncias de má condução do veículo.</t>
  </si>
  <si>
    <t>(Número de cronotacógrafos reprovados / Número de cronotacógrafos fiscalizados)*100</t>
  </si>
  <si>
    <t>53310</t>
  </si>
  <si>
    <t>ITERJ</t>
  </si>
  <si>
    <t>1557</t>
  </si>
  <si>
    <t>Assentamento e Reassentamento de Familias</t>
  </si>
  <si>
    <t>i0247</t>
  </si>
  <si>
    <t>Número de famílias beneficiadas com moradia digna</t>
  </si>
  <si>
    <t>As famílias beneficiadas com moradia digna são aquelas atendidas com construção de unidades habitacionais em processos de assentamento/reassentamento. Sua importância é medir o quanto o Iterj proporciona o desenvolvimento sustentável das comunidades urbanas e rurais por ele assistidas.</t>
  </si>
  <si>
    <t>Número absoluto de famílias beneficiadas com moradia digna</t>
  </si>
  <si>
    <t>2710</t>
  </si>
  <si>
    <t>Regularização Fundiária de Interesse Social</t>
  </si>
  <si>
    <t>i0248</t>
  </si>
  <si>
    <t>Número de comunidades beneficiadas com regularização fundiária</t>
  </si>
  <si>
    <t xml:space="preserve">As comunidades beneficiadas com regularização fundiária são aquelas que receberam os procedimentos do processo de RF e estão inseridas em áreas particulares e públicas, o que garante a segurança na posse em razão da emissão/concessão de instrumentos de regularização fundiária ou de termos administrativos de reconhecimento de posse e moradia. </t>
  </si>
  <si>
    <t>Somatório de comunidades beneficiadas com regularização fundiária</t>
  </si>
  <si>
    <t>4505</t>
  </si>
  <si>
    <t>Fomento Socioprodutivo dos Assentamentos Rurais e Urbanos</t>
  </si>
  <si>
    <t>i0249</t>
  </si>
  <si>
    <t xml:space="preserve">Número de famílias atendidas com ações e/ou projetos de apoio socioprodutivo implementados nos assentamentos/comunidades, por parte do Iterj. </t>
  </si>
  <si>
    <t>A ação de apoio ao fomento socioprodutivo dos assentamentos urbanos e rurais, será mensurada a partir da quantificação das famílias atendidas com ações/projetos de apoio socioprodutivo implementados nos assentamentos/comunidades, por parte do Iterj, tendo como norte a sustentabilidade das práticas locais e o incremento dos níveis de renda, da qualidade de vida e da promoção da segurança alimentar das famílias beneficiadas.</t>
  </si>
  <si>
    <t xml:space="preserve">Número absoluto de famílias atendidas com ações e/ou projetos de apoio socioprodutivo, implementados nos assentamentos/comunidades, por parte do Iterj. </t>
  </si>
  <si>
    <t>5652</t>
  </si>
  <si>
    <t>Financiamento de Projetos pelo Fundo de Terras - FUNTERJ</t>
  </si>
  <si>
    <t>i0250</t>
  </si>
  <si>
    <t xml:space="preserve">Número de assentamentos/comunidades beneficiados com equipamentos e obras via recursos do Funterj </t>
  </si>
  <si>
    <t>Trata-se de mensurar os resultados dos investimentos oriundos do Funterj para a agricultura familiar do estado do Rio de Janeiro, cuja importância reside no fato de contribuir para o incremento da produção agrícola, segurança alimentar e consolidação dos assentamentos.</t>
  </si>
  <si>
    <t>Somatório de assentamentos/comunidades que tenham sido beneficiados com equipamentos ou obras via recursos do Funterj no período considerado</t>
  </si>
  <si>
    <t>5653</t>
  </si>
  <si>
    <t>Fomento Socioprodutivo dos Assentamentos Rurais e Urbanos-Cooperação BNDES</t>
  </si>
  <si>
    <t>i0251</t>
  </si>
  <si>
    <t>Número de famílias atendidas com ações e/ou projetos de apoio socioprodutivo implementados nos assentamentos/comunidades, a partir do convênio BNDES/ITERJ</t>
  </si>
  <si>
    <t xml:space="preserve">A ação de apoio ao fomento socioprodutivo dos assentamentos urbanos e rurais, através da cooperação BNDES/ITERJ, será mensurada a partir da quantificação das famílias atendidas com ações/projetos de apoio socioprodutivo implementados nos assentamentos/comunidades, tendo como norte a sustentabilidade das práticas locais e o incremento dos níveis de renda, da qualidade de vida e da promoção da segurança alimentar das famílias beneficiadas. </t>
  </si>
  <si>
    <t>Somatório de famílias atendidas com ações e/ou projetos de apoio socioprodutivo, implementados nos assentamentos/comunidades, a partir do convênio BNDES/ITERJ</t>
  </si>
  <si>
    <t>8040</t>
  </si>
  <si>
    <t>Registro da Memória Histórica da Luta pela Terra e Moradia no ERJ</t>
  </si>
  <si>
    <t>i0252</t>
  </si>
  <si>
    <t>Número de trabalhos analíticos relativos à memória da luta por terra e moradia produzidos</t>
  </si>
  <si>
    <t>A produção analítica dos pesquisadores do Instituto é resultado esperado da ação de registro da memória da luta por terra e moradia, contribuindo para a compreensão acerca dos fenômenos que constituem o universo social com o qual o órgão trabalha, valorizando os personagens e histórias implicados nessas lutas. Serão considerados artigos, livros, livretes, vídeos, guias, mapas, etc.</t>
  </si>
  <si>
    <t>Somatório de trabalhos analíticos produzidos</t>
  </si>
  <si>
    <t>A567</t>
  </si>
  <si>
    <t>Assistência Técnica,Extensão Rural e Assessoria para Desenvolvimento Sustentável</t>
  </si>
  <si>
    <t>i0253</t>
  </si>
  <si>
    <t>Número de famílias atendidas com assessoria, assistência técnica ou extensão rural</t>
  </si>
  <si>
    <t>A quantificação das famílias atendidas visa mensurar o acesso das famílias integrantes dos assentamentos/comunidades que são beneficidas com ações de assessoria, assistência técnica ou extensão rural , especialmente no incremento da produção rural e para o desenvolvimento sustentável das áreas em questão, que impactam positivamente na qualidade de vida e na segurança alimentar das populações atendidas.</t>
  </si>
  <si>
    <t>Somatório de famílias que tenham sido atendidas com ações de assessoria, assistência técnica ou extensão rural no período considerado</t>
  </si>
  <si>
    <t>A568</t>
  </si>
  <si>
    <t>Cooperação e Assessoria Técnica em Regularização Fundiária de Interesse Social</t>
  </si>
  <si>
    <t>i0254</t>
  </si>
  <si>
    <t xml:space="preserve">Número de municípios beneficiados com assessorias em regularização fundiária de interesse social </t>
  </si>
  <si>
    <t>Esse indicador pretende mensurar a abrangência e a interiorização da cooperação técnica em Regularização Fundiária de Interesse Social realizada pelo Iterj, bem como o protagonismo dos municípios na questão fundiária e gestão de seus territórios.</t>
  </si>
  <si>
    <t xml:space="preserve">Somatório dos municípios beneficiados com assessorias em regularização fundiária de interesse social </t>
  </si>
  <si>
    <t>29710</t>
  </si>
  <si>
    <t>IVB</t>
  </si>
  <si>
    <t>2924</t>
  </si>
  <si>
    <t>Apoio à Produção Industrial e Distribuição de Medicamentos do IVB</t>
  </si>
  <si>
    <t>i0255</t>
  </si>
  <si>
    <t>Imunobiológicos distribuídos</t>
  </si>
  <si>
    <t>Desenvolver de novas formulações e distribuição de ampolas de soros hiperimunes para tratamento e combate a intoxicações e doenças na população.</t>
  </si>
  <si>
    <t>Somatório de ampolas distribuídas</t>
  </si>
  <si>
    <t>i0256</t>
  </si>
  <si>
    <t>Medicamentos distribuídos para o SUS</t>
  </si>
  <si>
    <t xml:space="preserve">Distribuir cápsulas/comprimidos de medicamento para atender a demanda do SUS. </t>
  </si>
  <si>
    <t>Somatório de comprimidos distribuídos</t>
  </si>
  <si>
    <t>8319</t>
  </si>
  <si>
    <t>Promoção de Eventos Científicos e Modernização de Espaços Científicos Culturais</t>
  </si>
  <si>
    <t>i0257</t>
  </si>
  <si>
    <t>Número de participantes em curso e eventos realizados</t>
  </si>
  <si>
    <t>Disseminação do conhecimento científico à população através de Treinamentos e Fóruns, e realização de eventos para a promoção do conhecimento científico através de Congressos, Simpósios, Palestras e Lançamentos de Livros.</t>
  </si>
  <si>
    <t>Somatório do número de participantes em cursos e eventos realizados</t>
  </si>
  <si>
    <t>8345</t>
  </si>
  <si>
    <t>Desenvolvimento Tecnológico, Produção Industrial e Distribuição de Medicamentos</t>
  </si>
  <si>
    <t>i0258</t>
  </si>
  <si>
    <t>Número de tiras de glicose distribuída</t>
  </si>
  <si>
    <t>Fornecer tiras de Glicosímetro.</t>
  </si>
  <si>
    <t>Somatório de tiras distribuídas</t>
  </si>
  <si>
    <t>22320</t>
  </si>
  <si>
    <t>JUCERJA</t>
  </si>
  <si>
    <t>2856</t>
  </si>
  <si>
    <t>Serviço de Registro Empresarial</t>
  </si>
  <si>
    <t>i0259</t>
  </si>
  <si>
    <t>Tempo médio de abertura de empresas</t>
  </si>
  <si>
    <t>Otimização do fluxo na abertura de empresas.</t>
  </si>
  <si>
    <t>Média do tempo gasto na abertura de empresas</t>
  </si>
  <si>
    <t>Minutos</t>
  </si>
  <si>
    <t>&lt;=120</t>
  </si>
  <si>
    <t>3639</t>
  </si>
  <si>
    <t>Modernização do Sistema de Registro  Empresarial - SRE</t>
  </si>
  <si>
    <t>i0260</t>
  </si>
  <si>
    <t>Percentual de processos protocolizados pela internet</t>
  </si>
  <si>
    <t xml:space="preserve">Criar facilidade e otimização nos procedimentos do registro empresarial no Estado do Rio de Janeiro. </t>
  </si>
  <si>
    <t>(Somatório do número  de processos protocolizados pelos usuários via internet / Total de processos protocolizados para certificação e registro empresarial)*100</t>
  </si>
  <si>
    <t>A438</t>
  </si>
  <si>
    <t>Implementação do Sistema REGIN-RJ nos Municípios e Secretarias de Estado</t>
  </si>
  <si>
    <t>i0261</t>
  </si>
  <si>
    <t>Taxa de adesão dos municípios ao sistema REGIN-RJ</t>
  </si>
  <si>
    <t>O indicador reflete o amparo da desburocratização e facilidade para o empreendedor.</t>
  </si>
  <si>
    <t>(Número de municípios aderentes ao REGIN/Número total de municípios do Estado do RJ)*100</t>
  </si>
  <si>
    <t>A439</t>
  </si>
  <si>
    <t>Implantação e Operacionalização das Delegacias Regionais e Protocolos Avançados</t>
  </si>
  <si>
    <t>i0262</t>
  </si>
  <si>
    <t>Número de servidores treinados</t>
  </si>
  <si>
    <t>Descentralização dos serviços prestados pela JUCERJA, através de Unidades Regionais nos municípios do ERJ.</t>
  </si>
  <si>
    <t>Somatório do número  de servidores treinados</t>
  </si>
  <si>
    <t>i0263</t>
  </si>
  <si>
    <t>Percentual de municípios com unidades capacitadas</t>
  </si>
  <si>
    <t>(Número de municípos cujas unidades regionais foram capacitadas/Número total de municípios)*100</t>
  </si>
  <si>
    <t>22340</t>
  </si>
  <si>
    <t>LOTERJ</t>
  </si>
  <si>
    <t>4028</t>
  </si>
  <si>
    <t>Pagamento de Prêmios</t>
  </si>
  <si>
    <t>i0264</t>
  </si>
  <si>
    <t>Crescimento do valor financeiro global das premiações</t>
  </si>
  <si>
    <t>Estabelecer o crescimento do valor financeiro global das premiações.</t>
  </si>
  <si>
    <t>[(Somatório das premiações entregues no período t / Somatório das premiações entregues no período t-1) - 1]*100</t>
  </si>
  <si>
    <t>Abaixo do Esperado</t>
  </si>
  <si>
    <t>4030</t>
  </si>
  <si>
    <t>Subvenções Sociais</t>
  </si>
  <si>
    <t>i0265</t>
  </si>
  <si>
    <t>Número de pessoas carentes e em situação de risco atendidas pelas doações da LOTERJ para os projetos sociais cadastrados</t>
  </si>
  <si>
    <t>Estimar as demandas das Entidades cadastradas e a capacidade da LOTERJ em atender este público alvo</t>
  </si>
  <si>
    <t>Somatório do número de pessoas carentes e em situação de risco atendidas pelas doações da LOTERJ para os projetos sociais cadastrados</t>
  </si>
  <si>
    <t>8372</t>
  </si>
  <si>
    <t>Loterj Já - Mais Autonomia</t>
  </si>
  <si>
    <t>i0266</t>
  </si>
  <si>
    <t>Número de pessoas com deficiências atendidas pelas doações da LOTERJ para os projetos sociais cadastrados</t>
  </si>
  <si>
    <t>Estimar as demandas das Entidades cadastradas e a capacidade da LOTERJ em atender este publico alvo</t>
  </si>
  <si>
    <t xml:space="preserve">Somatório do número de pessoas com deficiências atendidas pelas doações da LOTERJ para os projetos sociais cadastrados </t>
  </si>
  <si>
    <t>8373</t>
  </si>
  <si>
    <t>Mobilidade com Qualidade</t>
  </si>
  <si>
    <t>i0267</t>
  </si>
  <si>
    <t xml:space="preserve">Número de pessoas  atendidas pelos veículos doados pela LOTERJ </t>
  </si>
  <si>
    <t>Estimar as demandas das OSCIP/Orgãos Públicos cadastrados e a capacidade da LOTERJ em atender este publico alvo</t>
  </si>
  <si>
    <t xml:space="preserve">Somatório do número de pessoas atendidas pelos veículos doados pela LOTERJ </t>
  </si>
  <si>
    <t>13540</t>
  </si>
  <si>
    <t>PESAGRO</t>
  </si>
  <si>
    <t>3489</t>
  </si>
  <si>
    <t>Desenvolvimento e Adaptação de Tecnologias Agropecuárias</t>
  </si>
  <si>
    <t>i0268</t>
  </si>
  <si>
    <t>Número de produtores utilizando tecnologias desenvolvidas e adaptadas pela Pesagro</t>
  </si>
  <si>
    <t>Este indicador é importante pois aponta a quantidade de produtores que modificam as condições atuais nos sistemas de produção  do agricultor - Tecnologia adaptada -,  quantidade de produtores que fazem adaptações da tecnologia em função das condições socioeconômicas do agricultor que possibilite ganho de diversidade de produção, produtividade ou qualidade dos produtos.</t>
  </si>
  <si>
    <t>Somatório de produtores utilizando tecnologias desenvolvidas e adapatadas pela Pesagro</t>
  </si>
  <si>
    <t>4450</t>
  </si>
  <si>
    <t>Serviços Laboratoriais e Estatísticos para o Desenvolvimento Agropecuário</t>
  </si>
  <si>
    <t>i0269</t>
  </si>
  <si>
    <t>Número de solicitantes de exames e diagnósticos laboratoriais</t>
  </si>
  <si>
    <t xml:space="preserve">Esse indicador é importante pois representa dados sobre sanidade animal  no estado acometidas pelos animais e seus possíveis controles, como também sobre a qualidade de água e de produtos  lácteos consumidos pela população  e seus possíveis controles para segurança alimentar. </t>
  </si>
  <si>
    <t>Somatório do número de solicitantes</t>
  </si>
  <si>
    <t>i0270</t>
  </si>
  <si>
    <t xml:space="preserve">Quantidade de dowloads dos boletins do sítio eletrônico da Pesagro </t>
  </si>
  <si>
    <t xml:space="preserve">Esse indicador é importante para mostrar as oportunidades de oferta da produção para produtores e consumidores. Ele também é importante, pois apresenta dados sobre sanidade animal no estado acometidas pelos animais e seus possíveis controles, como também sobre a qualidade de água e de produtos  lácteos consumidos pela população  e seus possíveis controles para segurança alimentar. </t>
  </si>
  <si>
    <t>Somatório dos dowloads dos boletins da Pesagro</t>
  </si>
  <si>
    <t>4451</t>
  </si>
  <si>
    <t>Transferência de Tecnologia Através de Materiais Genéticos</t>
  </si>
  <si>
    <t>i0271</t>
  </si>
  <si>
    <t>Número de produtores utilizando o materiais genéticos e microorganismos disponibilizados pela Pesagro</t>
  </si>
  <si>
    <t xml:space="preserve">Este indicador é importante, pois aponta o número de produtores utilizando materiais genéticos mais produtivos e adequados transferindos e introduzidos em seus sistemas de produção. </t>
  </si>
  <si>
    <t>Somatório de produtores utilizando os materiais</t>
  </si>
  <si>
    <t>5628</t>
  </si>
  <si>
    <t>Modernização Tecnológica da PESAGRO-RIO</t>
  </si>
  <si>
    <t>i0272</t>
  </si>
  <si>
    <t>Links de comunicação disponibilizados</t>
  </si>
  <si>
    <t>Link é uma linha ou um canal através do qual os dados são transmitido entre diferentes locais Benefícios: demonstra a Pesagro Sede conectada com os Centros de Pesquisa do interior para melhor interação e velocidade de troca de informação.</t>
  </si>
  <si>
    <t>Somatório dos links de comunicação disponíveis</t>
  </si>
  <si>
    <t>09010</t>
  </si>
  <si>
    <t>PGE</t>
  </si>
  <si>
    <t>2124</t>
  </si>
  <si>
    <t>Operacionalização do CEJUR</t>
  </si>
  <si>
    <t>i0273</t>
  </si>
  <si>
    <t>Ingresso de estagiários e residentes de Direito no quadro da PGE</t>
  </si>
  <si>
    <t>Evidencia a entrada de estagiários e residentes em Direito na Procuradoria proporcionando o acesso ao conhecimento pela advocacia pública através das atividades desempenhadas com foco em ensino, pesquisa e extensão.</t>
  </si>
  <si>
    <t>Somatório de estagiários e residentes de Direito que ingressaram na PGE no ano através de exames de seleção.</t>
  </si>
  <si>
    <t>5511</t>
  </si>
  <si>
    <t>Modernização Tecnológica da PGE</t>
  </si>
  <si>
    <t>i0274</t>
  </si>
  <si>
    <t>Índice de Evolução do Sistema de Acompanhamento de Processos Judiciais</t>
  </si>
  <si>
    <t xml:space="preserve">O indicador visa a mensurar o avanço da implementação das melhorias e evoluções do sistema e medir o volume de demandas de melhoria  e evoluções sugeridas pelas áreas usuárias. Também possibilitará aferir o esforço despendido. </t>
  </si>
  <si>
    <t xml:space="preserve">(Quantidade de melhorias e evoluções realizadas/Quantidade de demandas de melhorias e evoluções em aberto)*100 </t>
  </si>
  <si>
    <t>8295</t>
  </si>
  <si>
    <t>Capacitação e Valorização do Corpo Funcional</t>
  </si>
  <si>
    <t>i0275</t>
  </si>
  <si>
    <t>Índice de capacitação em cursos patrocinados pela PGE</t>
  </si>
  <si>
    <t>Evidencia a capacitação intelectual através da formação de servidores e procuradores do Estado em cursos regulares, não regulares, seminários, congressos, cursos de idiomas, pós-graduação, mestrado, doutorado, no Brasil e no exterior, por meio de patrocínio da PGE, com o objetivo de qualificar o quadro técnico e funcional da Procuradoria.</t>
  </si>
  <si>
    <t>(Número de servidores-procuradores capacitados em cursos patrocinados pela PGE / Número total de servidores-procuradores na PGE )*100</t>
  </si>
  <si>
    <t>0436</t>
  </si>
  <si>
    <t>Defesa Jurídica do Estado</t>
  </si>
  <si>
    <t>A516</t>
  </si>
  <si>
    <t>Consultoria Jurídica</t>
  </si>
  <si>
    <t>i0276</t>
  </si>
  <si>
    <t>Representatividade anual de atendimentos jurídicos</t>
  </si>
  <si>
    <t>Evidencia o percentual anual de atendimentos jurídicos realizados pela PG15 em comparação ao total de atividades realizadas por ela. Ressalta o comprometimento da PG15 em atender às demandas do Estado solicitadas pelos órgãos da administração direta e indireta, atuando na prevenção de litígios, tendo como um dos objetivos principais, evitar a propositura de novas ações judiciais.</t>
  </si>
  <si>
    <t>(Número de atendimentos jurídicos realizados pela Coordenadoria, Consultoria e Advocacia Preventiva do Sistema Jurídico (PG15) / Total de atividades realizadas pela Coordenadoria, Consultoria e Advocacia Preventiva do Sistema Jurídico (PG15))*100</t>
  </si>
  <si>
    <t>A517</t>
  </si>
  <si>
    <t>Defesa Jurídica</t>
  </si>
  <si>
    <t>i0277</t>
  </si>
  <si>
    <t>Percentual de processos no polo passivo com decisões favoráveis ou parcialmente favoráveis - êxito total</t>
  </si>
  <si>
    <t xml:space="preserve">Tem por objetivo medir a atuação da PGE em sua atribuição de representação judicial do Estado, controlando as sentenças em que a decisão foi totalmente ou parcialmente a favor do Estado. Nesse indicador são consideradas as sentenças das procuradorias especializadas e das procuradorias regionais. É de suma importância mensurar a atuação da PGE para melhor atendimento das demandas da sociedade e o aperfeiçoamento da representação judicial, com o objetivo de diminuir a litigiosidade contra o Estado.  </t>
  </si>
  <si>
    <t>(Número de processos no polo passivo com decisões favoráveis ou parcialmente favoráveis no período / Total de processos no polo passivo em que foram proferidas decisões no período)*100</t>
  </si>
  <si>
    <t>A529</t>
  </si>
  <si>
    <t>Controle da Dívida Ativa</t>
  </si>
  <si>
    <t>i0278</t>
  </si>
  <si>
    <t>Arrecadação de créditos inscritos na dívida ativa</t>
  </si>
  <si>
    <t>Objetiva acompanhar a recuperação da Dívida Ativa do Estado pela PGE, a fim de cumprir sua atribuição de promover a inscrição da Dívida Ativa do Estado e proceder à cobrança judicial e extrajudicial.</t>
  </si>
  <si>
    <t>Arrecadação Anual da Dívida Ativa sem Anistia e sem Termo de Ajuste de Conduta Tributária - TACT</t>
  </si>
  <si>
    <t>Reais</t>
  </si>
  <si>
    <t>A563</t>
  </si>
  <si>
    <t>Combate à Corrupção</t>
  </si>
  <si>
    <t>i0279</t>
  </si>
  <si>
    <t>Recuperação de ativos (impobridade, ilicitude e corrupção)</t>
  </si>
  <si>
    <t>Evidencia a recuperação de ativos (recursos financeiros) oriundos da prática de atos lesivos ao patrimônio público do ERJ tais como os atos de improbidade administrativa e de corrupção. O indicador servirá para destacar o papel da PGE nas ações públicas para a recuperação de ativos de origem ilícita, além de evidenciar recursos financeiros devolvidos aos cofres públicos do Estado.</t>
  </si>
  <si>
    <t>Somatório de ativos recuperados com indícios de ilicitude/improbidade/corrupção no período</t>
  </si>
  <si>
    <t>22360</t>
  </si>
  <si>
    <t>PROCON-RJ</t>
  </si>
  <si>
    <t>5439</t>
  </si>
  <si>
    <t>Modernização Administrativa e Ampliação de Atendimento ao Consumidor</t>
  </si>
  <si>
    <t>i0281</t>
  </si>
  <si>
    <t xml:space="preserve">Número de Postos de Atendimento implementados  </t>
  </si>
  <si>
    <t>O indicador acompanha o número de Postos do Procon-RJ implementados.</t>
  </si>
  <si>
    <t>Somatório dos Postos de Atendimentos implementados</t>
  </si>
  <si>
    <t>8271</t>
  </si>
  <si>
    <t>Promoção, Fiscalização e Assistência aos Direitos do Consumidor</t>
  </si>
  <si>
    <t>i0280</t>
  </si>
  <si>
    <t xml:space="preserve">Percentual de denúncias analisadas em relação às denúncias totais </t>
  </si>
  <si>
    <t>Número de autos de constatação e autos de infração emitidos.</t>
  </si>
  <si>
    <t>(Número de denúncias analisadas/Total de denúncias)*100</t>
  </si>
  <si>
    <t>i0282</t>
  </si>
  <si>
    <t>Número de atendimentos no app PROCON-RJ e no sítio eletrônico realizados</t>
  </si>
  <si>
    <t>Facilitar o acesso do consumidor aos serviços de atendimento não presencial apresentado pelo PROCON.</t>
  </si>
  <si>
    <t>Somatório dos atendimentos não presenciais</t>
  </si>
  <si>
    <t>i0283</t>
  </si>
  <si>
    <t>Número de conciliações realizadas</t>
  </si>
  <si>
    <t>Expressão numérica absoluta quantificando os resultados de soluções positivas ao consumidor.</t>
  </si>
  <si>
    <t>Somatório de conciliações realizadas</t>
  </si>
  <si>
    <t>i0284</t>
  </si>
  <si>
    <t>Número de consumidores e fornecedores certificados pelas palestras ministradas</t>
  </si>
  <si>
    <t>O indicador acompanhar a orientação e educação aos consumidores e aos fornecedores realizadas pelo Procon-RJ.</t>
  </si>
  <si>
    <t xml:space="preserve">Somatório dos certificados emitidos </t>
  </si>
  <si>
    <t>i0285</t>
  </si>
  <si>
    <t xml:space="preserve">Número de mutirões realizados </t>
  </si>
  <si>
    <t>Expressão numérica absoluta quantificando os mutirões de atendimento ao consumidor realizados pelo PROCON-RJ.</t>
  </si>
  <si>
    <t>Somatório de mutirões realizados</t>
  </si>
  <si>
    <t>21350</t>
  </si>
  <si>
    <t>PRODERJ</t>
  </si>
  <si>
    <t>1293</t>
  </si>
  <si>
    <t>Atualização Tecnológica do Parque Computacional</t>
  </si>
  <si>
    <t>i0286</t>
  </si>
  <si>
    <t>Atualização do Parque Tecnológico do Estado</t>
  </si>
  <si>
    <t>Quantificação da evolução pertinente à reestruturação tecnológica implantada.</t>
  </si>
  <si>
    <t>(Número de etapas de atualização realizadas /Total de etapas de atualização)*100</t>
  </si>
  <si>
    <t>1294</t>
  </si>
  <si>
    <t>Atualização Tecnológica dos Sistemas de Informações</t>
  </si>
  <si>
    <t>i0287</t>
  </si>
  <si>
    <t>Aumento dos portais atualizados/desenvolvidos e hospedados pelo PRODERJ.</t>
  </si>
  <si>
    <t>Quantificação da evolução do número de portais atualizados/desenvolvidos e hospedados pelo PRODERJ.</t>
  </si>
  <si>
    <t>[(Número de portais atualizados e/ou desenvolvidos e hospedados pelo PRODERJ no ano t - Número de portais atualizados e/ou desenvolvidos e hospedados pelo PRODERJ no ano t-1)/ Número de portais atualizados e/ou desenvolvidos e hospedados pelo PRODERJ no ano t-1]*100</t>
  </si>
  <si>
    <t>4133</t>
  </si>
  <si>
    <t>Gerenciamento de Processamento de Dados</t>
  </si>
  <si>
    <t>i0288</t>
  </si>
  <si>
    <t>Órgãos do governo do Estado atendidos pelo PRODERJ</t>
  </si>
  <si>
    <t>Explicita o progresso permanente por meio do número de Órgãos do Governo do Governo do Estado do Rio de Janeiro usuários dos Produtos de TIC oferecidos no catálogo de serviços do PRODERJ.</t>
  </si>
  <si>
    <t>Somatório de órgãos do Governo do Estado atendidos pelo PRODERJ</t>
  </si>
  <si>
    <t>4467</t>
  </si>
  <si>
    <t>Desenvolvimento Institucional do Proderj</t>
  </si>
  <si>
    <t>i0289</t>
  </si>
  <si>
    <t>Número de novos servidores aprovados e empossados por meio de concurso público no PRODERJ</t>
  </si>
  <si>
    <t>Explicita o  número de novos servidores aprovados/empossados por meio de concurso público.</t>
  </si>
  <si>
    <t>Somatório no número de servidores aprovados e empossados por meio de concurso público no período</t>
  </si>
  <si>
    <t>14322</t>
  </si>
  <si>
    <t>RIOMETROPOLE</t>
  </si>
  <si>
    <t>5631</t>
  </si>
  <si>
    <t>Fomento à Implantação Projetos Habitação Int Social em Imóveis Públicos - RMMJ</t>
  </si>
  <si>
    <t>i0290</t>
  </si>
  <si>
    <t>Redução do custo de implantação de habitação popular, a partir dos projetos do IRM</t>
  </si>
  <si>
    <t>O indicador irá mensurar a redução dos custos de implantação de projetos de habitação popular utilizando imóveis públicos em locais já dotados de infraestrutura.</t>
  </si>
  <si>
    <t>[(Custo de implantação de unidades habitacionais, a partir dos projetos do IRM - Custo de implantação de unidades habitacionais sem projetos do IRM) / Custo de implantação de unidades habitacionais sem projetos do IRM]*100</t>
  </si>
  <si>
    <t>&lt;10%</t>
  </si>
  <si>
    <t>5633</t>
  </si>
  <si>
    <t>Assessoramento aos Municípios da RMRJ na Elaboração Planos de Mobilidade Urbana</t>
  </si>
  <si>
    <t>i0291</t>
  </si>
  <si>
    <t>Adesão dos planos municipais de mobilidade urbana ao PEDUI, a partir do apoio do IRM</t>
  </si>
  <si>
    <t>Plano Municipal de Mobilidade Urbana apoiado. Embora seja de competência municipal, cabe à autoridade metropolitana apoiar os municípios na integração dos seus planos às diretrizes do PEDUI. Nota do cálculo: serão considerados 20 Municípios ao invés de 22 (Niterói e Rio de Janeiro já fizeram).</t>
  </si>
  <si>
    <t>(Número de planos Municipais de Mobilidade Urbana integrados ao PEDUI / Total de Municípios da RMRM)*100</t>
  </si>
  <si>
    <t>5634</t>
  </si>
  <si>
    <t>Elaboração do Plano Metropolitano de Saneamento</t>
  </si>
  <si>
    <t>i0292</t>
  </si>
  <si>
    <t>Adesão dos municípios da RMRJ ao plano metropolitano de saneamento, a partir do apoio do IRM</t>
  </si>
  <si>
    <t>Plano aprovado pelo Conselho Deliberativo da RMRJ em atendimento ao disposto na  Lei Complementar Estadual  nº 184/2018.</t>
  </si>
  <si>
    <t>(Número de municípios da RMRJ que aderiu ao Plano Metropolitano de Saneamento / Total de municípios da RMRJ)*100</t>
  </si>
  <si>
    <t>5636</t>
  </si>
  <si>
    <t xml:space="preserve">Fomento ao Conhecimento Técnico-Científico e Inovativo na RMRJ </t>
  </si>
  <si>
    <t>i0293</t>
  </si>
  <si>
    <t>Publicações sobre a temática metropolitana a partir de incentivos do IRM</t>
  </si>
  <si>
    <t>O indicador acompanha as publicações após o lançamento do Edital de Parceria Público Privada.</t>
  </si>
  <si>
    <t>Somatório de publicações sobre a temática metropolitana a partir de incentivos do IRM</t>
  </si>
  <si>
    <t>0472</t>
  </si>
  <si>
    <t>Gestão Previdenciária</t>
  </si>
  <si>
    <t>20340</t>
  </si>
  <si>
    <t>RIOPREVIDENCIA</t>
  </si>
  <si>
    <t>5438</t>
  </si>
  <si>
    <t>Centralização de Processos e Concessão de Aposentadorias</t>
  </si>
  <si>
    <t>i0294</t>
  </si>
  <si>
    <t>Centralizar os processos de aposentadoria nas instituições específicas</t>
  </si>
  <si>
    <t>Implantar o processo de concessão de aposentadorias</t>
  </si>
  <si>
    <t>Somatório dos órgãos com processos centralizados</t>
  </si>
  <si>
    <t>5680</t>
  </si>
  <si>
    <t>Criação da Carteira Própria de Investimentos do Rioprevidência</t>
  </si>
  <si>
    <t>i0295</t>
  </si>
  <si>
    <t>Redução de custos administrativos com a implantação da carteira própria</t>
  </si>
  <si>
    <t>O Indicador tem como finalidade mensurar a redução dos custos administrativos dos ativos do Rioprevidência obtida por meio da implantação da Carteira própria. 
Premissa do cálculo: O custo projetado foi baseado na taxa de administração média atual dos fundos de investimento cujas cotas integram a carteira de investimentos do Rioprevidência, que é de 0,20%aa.</t>
  </si>
  <si>
    <t>Custo projetado da carteira com taxa de administração de 0,20% a.a. descontado (-) Custo Efetivo com a carteira própria implementada</t>
  </si>
  <si>
    <t>A590</t>
  </si>
  <si>
    <t>Nova Prova de Vida</t>
  </si>
  <si>
    <t>i0296</t>
  </si>
  <si>
    <t>Provas de vida realizadas</t>
  </si>
  <si>
    <t>Apresenta os beneficiários que realizaram a prova de vida junto a instituição financeira responsável pelo procedimento no período</t>
  </si>
  <si>
    <t>Somatório do número de beneficiários que realizaram prova de vida</t>
  </si>
  <si>
    <t>0457</t>
  </si>
  <si>
    <t>Fortalecimento da Participação Popular e do Controle Social</t>
  </si>
  <si>
    <t>08320</t>
  </si>
  <si>
    <t>RIOSEGURANCA</t>
  </si>
  <si>
    <t>Coordenação dos Conselhos Comunitários de Segurança - CCS</t>
  </si>
  <si>
    <t>i0297</t>
  </si>
  <si>
    <t>Número de conselhos comunitários de segurança ativos</t>
  </si>
  <si>
    <t>Esta é uma medida essencial para mensurar o alcance e a continuidade dos Conselhos Comunitários de Segurança do estado do Rio de Janeiro ao longo dos anos.</t>
  </si>
  <si>
    <t>Somatório do número de Conselhos Comunitários de Segurança ativos</t>
  </si>
  <si>
    <t>0478</t>
  </si>
  <si>
    <t>Prevenção à Violência e Combate à Criminalidade</t>
  </si>
  <si>
    <t>Elaboração e Disseminação de Análises e Conhecimento sobre Segurança Pública ERJ</t>
  </si>
  <si>
    <t>i0298</t>
  </si>
  <si>
    <t>Número de acessos à plataforma interativa sobre incidências criminais</t>
  </si>
  <si>
    <t>Esta é uma medida essencial para mensurar a produtividade e o alcance do Instituto de Segurança Pública em sua função precípua de realização de pesquisas, construção de conhecimento e publicização de informações.</t>
  </si>
  <si>
    <t>Somatório do número de acessos às plataforma interativa sobre incidências criminais</t>
  </si>
  <si>
    <t>i0299</t>
  </si>
  <si>
    <t>Número de acessos aos relatórios analíticos divulgados</t>
  </si>
  <si>
    <t>Somatório do número de acessos aos relatórios analíticos divulgados</t>
  </si>
  <si>
    <t>i0300</t>
  </si>
  <si>
    <t>Número de acessos às estatísticas oficiais relativas à segurança pública</t>
  </si>
  <si>
    <t>Somatório do número de acessos às estatísticas oficiais relativas à segurança pública</t>
  </si>
  <si>
    <t>1008</t>
  </si>
  <si>
    <t>Desenvolvimento de Pesquisa para Subsidiar a Gestão da Segurança Pública</t>
  </si>
  <si>
    <t>i0301</t>
  </si>
  <si>
    <t>Número de relatórios e publicações produzidos a partir de análises desenvolvidas</t>
  </si>
  <si>
    <t xml:space="preserve">Esta é uma medida essencial para mensurar a produtividade do Instituto de Segurança Pública em sua função precípua de realização de pesquisas, construção de conhecimento e publicização de informações.
</t>
  </si>
  <si>
    <t>Somatório do número de relatórios e publicações produzidos a partir de análises desenvolvidas</t>
  </si>
  <si>
    <t>8197</t>
  </si>
  <si>
    <t>Gestão do Sistema Integrado de Metas</t>
  </si>
  <si>
    <t>i0302</t>
  </si>
  <si>
    <t>Número de ciclos de gestão do Sistema de Metas</t>
  </si>
  <si>
    <t>Esta é uma medida essencial para garantir a gestão dos ciclos do Sistema de Metas por parte do Instituto de Segurança Pública, em sua função precípua de organização de tal Sistema.</t>
  </si>
  <si>
    <t>Somatório do número de ciclos geridos</t>
  </si>
  <si>
    <t>31730</t>
  </si>
  <si>
    <t>RIOTRILHOS</t>
  </si>
  <si>
    <t>1029</t>
  </si>
  <si>
    <t>Implantação de Novas Linhas Metroviárias</t>
  </si>
  <si>
    <t>i0303</t>
  </si>
  <si>
    <t>Aumento da demanda no sistema metroviário - Alça Sul Antero de Quental - Gávea</t>
  </si>
  <si>
    <t>Trata-se de informação relevante que demonstra o resultado e o impacto da implantação do novo trecho no sistema metroviário devido a geração de novas viagens (Matriz Origem x Destino).</t>
  </si>
  <si>
    <t xml:space="preserve">[(Média mensal da demanda no sistema depois da estação implantada - Média mensal da demanda no sistema anterior à implantação)/ (Média mensal da demanda no sistema anterior à implantação)]*100 </t>
  </si>
  <si>
    <t>i0304</t>
  </si>
  <si>
    <t>Aumento da demanda no sistema metroviário - Estação Gávea</t>
  </si>
  <si>
    <t>Trata-se de informação relevante que demonstra o resultado e o impacto da implantação da nova estação no sistema metroviário devido a geração de novas viagens (Matriz Origem x Destino).</t>
  </si>
  <si>
    <t>i0305</t>
  </si>
  <si>
    <t>Aumento da demanda no sistema metroviário - Trecho Carioca - Praça XV</t>
  </si>
  <si>
    <t>25010</t>
  </si>
  <si>
    <t>SEAP</t>
  </si>
  <si>
    <t>2218</t>
  </si>
  <si>
    <t>Apoio às Unidades de Saúde do Sistema Penitenciário</t>
  </si>
  <si>
    <t>i0306</t>
  </si>
  <si>
    <t xml:space="preserve">Proporção de procedimentos ambulatoriais e hospitalares </t>
  </si>
  <si>
    <t>Prevenção e controle de doença, outros agravos e riscos à saúde da população carcerária.</t>
  </si>
  <si>
    <t>(Número de procedimentos realizados/ Total da população carcerária)*100</t>
  </si>
  <si>
    <t>4574</t>
  </si>
  <si>
    <t>Capacitação e Valorização do Agente Penitenciário</t>
  </si>
  <si>
    <t>i0307</t>
  </si>
  <si>
    <t>Número de inspetores por apenado</t>
  </si>
  <si>
    <t>Analisar a quantidade de inspetores para entender a demanda e definir estratégias de aplicação de regime adicional de serviço ou outra medida de gestão de pessoal.</t>
  </si>
  <si>
    <t>Quantidade de inspetores penitenciários / Número de apenados</t>
  </si>
  <si>
    <t>Proporção</t>
  </si>
  <si>
    <t>1/5</t>
  </si>
  <si>
    <t>5393</t>
  </si>
  <si>
    <t>Construção e Reforma do Sistema Prisional</t>
  </si>
  <si>
    <t>i0308</t>
  </si>
  <si>
    <t>Disponibilização de vagas</t>
  </si>
  <si>
    <t>Apresenta a relação percentual entre o número de vagas do sistema carcerário e a população carcerária. O acompanhamento desse indicador se mostra importante, pois essa relação impacta na melhoria das condições de cumprimento da pena, com base no princípio da dignidade da pessoa humana, visando a garantia dos direitos dos apenados.</t>
  </si>
  <si>
    <t>(Número de vagas existente/ Total da população carcerária)*100</t>
  </si>
  <si>
    <t>5682</t>
  </si>
  <si>
    <t>Suplementação a Projetos Penitenciários</t>
  </si>
  <si>
    <t>8227</t>
  </si>
  <si>
    <t>Fornecimento de Alimentação aos Custodiados</t>
  </si>
  <si>
    <t>i0309</t>
  </si>
  <si>
    <t>Número de refeições diárias fornecidas aos custodiados</t>
  </si>
  <si>
    <t>Atividade continua para provimento diariamente de alimentação ao apenado e os servidores do sistema penitenciário.</t>
  </si>
  <si>
    <t>Quantidade de refeições fornecidas a pessoas custodiadas / Quantidade de pessoas privadas de liberdade</t>
  </si>
  <si>
    <t>8228</t>
  </si>
  <si>
    <t>Promoção e Defesa de Direitos Humanos e Oferta de Serv. Públicos Assistenciais</t>
  </si>
  <si>
    <t>8232</t>
  </si>
  <si>
    <t>Gestão do Sistema Logístico Prisional</t>
  </si>
  <si>
    <t>i0310</t>
  </si>
  <si>
    <t>Percentual da população carcerária monitorada eletronicamente</t>
  </si>
  <si>
    <t>Medida alternativa diversa da prisão, que permite controlar e detectar à distância a presença ou ausência do monitorado.</t>
  </si>
  <si>
    <t>(Número de monitorados eletronicamente/Total da população carcerária)*100</t>
  </si>
  <si>
    <t>&gt;=10%</t>
  </si>
  <si>
    <t>i0311</t>
  </si>
  <si>
    <t>Transporte de presos</t>
  </si>
  <si>
    <t xml:space="preserve"> Realização de permutas, transferências de estabelecimentos prisionais, determinações impostas pelos Juízos e pela Administração Prisional, dado ao atual cenário de superlotação.</t>
  </si>
  <si>
    <t>[Total de apresentações executadas /(Total de apresentações pautadas + Total de apresentações extra pauta)]*100</t>
  </si>
  <si>
    <t>13010</t>
  </si>
  <si>
    <t>SEAPPA</t>
  </si>
  <si>
    <t>1050</t>
  </si>
  <si>
    <t>Promoção do Melhoramento Genético e Nutrição Animal - Rio Genética</t>
  </si>
  <si>
    <t>i0312</t>
  </si>
  <si>
    <t>Produção de Leite Bovino</t>
  </si>
  <si>
    <t>O indicador pretende monitorar a produção de leite bovino de rebanhos pecuários de produtores com atividades  atendidas pelo Programa Rio Genética de promoção do melhoramento genético e nutrição animal. Este monitoramento é importante para medirmos a evolução quantitativa da  produção de leite bovino no Estado do Rio de Janeiro com as intervenções propostas pelo Programa Rio Genética, uma vez que, o setor leiteiro exerce papel marcante no fortalecimento  da economia do interior do Estado.</t>
  </si>
  <si>
    <t>Quantidade de litros de leite de vaca dia * Número de animais * Número de dias ano</t>
  </si>
  <si>
    <t>Litros</t>
  </si>
  <si>
    <t>i0313</t>
  </si>
  <si>
    <t>Produtividade de leite bovino</t>
  </si>
  <si>
    <t>O indicador pretende monitorar a produtividade de leite bovino de rebanhos pecuários de produtores com atividades atendidos pelo Programa Rio Genética de promoção do melhoramento genético e nutrição animal. Este monitoramento é importante para medirmos a evolução quantitativa da  produção de leite bovino no Est. RJ com as intervenções propostas pelo Programa Rio Genética, uma vez que, o setor leiteiro exerce papel marcante no fortalecimento  da economia do interior do Estado.</t>
  </si>
  <si>
    <t xml:space="preserve">Quantidade de litros de leite de vaca dia * Dias do ano    </t>
  </si>
  <si>
    <t>1059</t>
  </si>
  <si>
    <t>Desenvolvimento das Cadeias Produtivas do Setor Agropecuário</t>
  </si>
  <si>
    <t>i0314</t>
  </si>
  <si>
    <t>Área de Cadeias Produtivas Apoiada</t>
  </si>
  <si>
    <t>Somatório das áreas das diversas culturas apoiadas pela Ação de Cadeias Produtivas (floricultura, fruticultura, cultivar orgânico).</t>
  </si>
  <si>
    <t xml:space="preserve">Somatório do número de hectares atendidos </t>
  </si>
  <si>
    <t>1118</t>
  </si>
  <si>
    <t>Apoio Financeiro a Projetos de Fomento</t>
  </si>
  <si>
    <t>i0315</t>
  </si>
  <si>
    <t>Produtor atendido</t>
  </si>
  <si>
    <t>O indicador acompanha o número de produtores atendidos com incentivos financeiros e/ou apoio a legalização das atividades da agroindústria.</t>
  </si>
  <si>
    <t>Somatório do número de produtores atendidos</t>
  </si>
  <si>
    <t>1625</t>
  </si>
  <si>
    <t>Desenvolvimento Rural Sustentável em Microbacias Hidrográficas - RIO RURAL</t>
  </si>
  <si>
    <t>i0316</t>
  </si>
  <si>
    <t xml:space="preserve">Produtor Familiar em transição para Sistema Produtivo Sustentável   </t>
  </si>
  <si>
    <t>O indicador apresenta a quantidade de produtores que receberam incentivos do programa Rio Rural acompanhado com objetivo de promover o Desenvolvimento Rural Sustentável do setor agropecuário fluminense (DRS).A Agricultura Familiar é a base do Setor Agropecuário do Estado do Rio de Janeiro, e para promover o desenvolvimento rural sustentável, há a necessidade de monitorar os agricultores que estão em processo de transição para o sistema produtivo sustentável.</t>
  </si>
  <si>
    <t>Somatório do número de produtores familiares</t>
  </si>
  <si>
    <t>2116</t>
  </si>
  <si>
    <t>Operacionalização do Sistema Unificado de Defesa Agropecuária</t>
  </si>
  <si>
    <t>i0317</t>
  </si>
  <si>
    <t>Fiscalização Sanitária realizada</t>
  </si>
  <si>
    <t>A quantidade de ações fiscais realizadas em propriedades, eventos agropecuários e agroindustrias em cumprimento as diretrizes dos Programas Nacionais do Ministério da Agricultura, Pecuária e Abastecimento - MAPA.</t>
  </si>
  <si>
    <t>Somatório de  fiscalizações realizadas</t>
  </si>
  <si>
    <t>3485</t>
  </si>
  <si>
    <t>Recuperação Emergencial da Rede de Estradas Vicinais</t>
  </si>
  <si>
    <t>i0318</t>
  </si>
  <si>
    <t>População beneficiada pela recuperação emergencial da Rede de Estradas Vicinais</t>
  </si>
  <si>
    <t>O indicador busca monitorar a quantidade de indivíduos beneficiados pela Recuperação Emergencial da Rede de Estradas Vicinais</t>
  </si>
  <si>
    <t>Somatório de indivíduos beneficiados pela Recuperação Emergencial da Rede de Estradas Vicinais</t>
  </si>
  <si>
    <t>4449</t>
  </si>
  <si>
    <t>Fortalecimento da Defesa Agropecuária do Estado do RJ</t>
  </si>
  <si>
    <t>i0319</t>
  </si>
  <si>
    <t>5627</t>
  </si>
  <si>
    <t>Estruturação de Sistemas Alimentares Sustentáveis</t>
  </si>
  <si>
    <t>i0320</t>
  </si>
  <si>
    <t>Número de agricultores familiares apoiados</t>
  </si>
  <si>
    <t>O indicador busca monitorar a quantidade de jovens agricultores familiares e mulheres agricultoras familiares apoiados através de unidades de produção e beneficiamento sustentável de alimentos agoecológicos - Quintais produtivos. O estado do Rio de Janeiro deverá deverá apoiar jovens agriculturores  e mulheres agriculturoras com as seguintes entregas: a) Diagnóstico de viabilidade; b) Capacitação do produtor e dos gestores; c) Oficinas temáticas; d) Implantação, adequação e Manejo; e) Visita de Monitoramento e f) Aquisição e distribuição de insumos e equipamentos para a produção e beneficiamento de alimentos agroecológicos.</t>
  </si>
  <si>
    <t xml:space="preserve">Somatório de jovens agriculturores familiares e mulheres agricultoras familiares apoiados </t>
  </si>
  <si>
    <t>24010</t>
  </si>
  <si>
    <t>SEAS</t>
  </si>
  <si>
    <t>5638</t>
  </si>
  <si>
    <t>Desenvolvimento Ambiental Sustentável</t>
  </si>
  <si>
    <t>i0321</t>
  </si>
  <si>
    <t>Relatórios de emissão de gases de efeito estufa</t>
  </si>
  <si>
    <t xml:space="preserve">Devido à falta de informações precisas sobre as emissões estaduais, é suma importância a instalação dos Cadastro das Emissões (CE) e Cadastro dos Sumidouros (CS), cadastros previsto na Lei de Mudança do Clima, art. 7º e art. 8º respectivamente. O INEA já disciplinou a entrega dos inventários de emissões industriais e seus respectivos planos de mitigação através das Resoluções n.ºs 64 e 65. O número de recebimento dos inventários vem crescendo anualmente tendo chegado a casa dos 120 entregues em 2016. Estima-se um crescimento de 25% para o ano de 2017. Portanto, nossa estimativa preliminar é de se ter até 200 industrias participando do Cadastro das Emissões. Este cadastro será a ferramenta de planejamento que irá ditar a política de mitigação de Gases do Efeito Estufa (GEE) por setor econômico no estado. </t>
  </si>
  <si>
    <t>Somatório de relatórios entregues via plataforma online</t>
  </si>
  <si>
    <t>5639</t>
  </si>
  <si>
    <t>Gerenciamento de Recursos Hídricos</t>
  </si>
  <si>
    <t>i0322</t>
  </si>
  <si>
    <t>Indice de atendimento urbano de água  - IN023</t>
  </si>
  <si>
    <t>Este indicador mostra qual a porcentagem da população urbana do município é atendida com água. Quanto maior a porcentagem melhor classificado ó município deve estar, pois uma maior parte de sua populaçao possui acesso á água.</t>
  </si>
  <si>
    <t>(População atendida com água / Total da população urbana)*100</t>
  </si>
  <si>
    <t>i0323</t>
  </si>
  <si>
    <t>Indice de qualidade das águas - IQA NSF</t>
  </si>
  <si>
    <t>O valor de IQA nsf é determinado como o produto ponderado da qualidade da água das nove variáveis selecionadas (demanda bioquímica de oxigênio, oxigênio dissolvido, coliformes termotolerantes, nitratos,Potencial Hidrogeniônico - PH, temperatura, sólidos totais dissolvidos, fosfáto total, turbidez) elevadas ao seu respectivo peso. Sendo IQA = Índice de Qualidade de Água, um valor entre 0 e 100; q i = qualidade do i-ésimo parâmetro, um número entre 0 e 100, obtido da respectiva curva média de variação de qualidade (resultado da análise) ; w i = peso correspondente ao i-ésimo parâmetro, um número entre 0 e 1, atribuido em função da sua importância para a conformação global de qualidade.</t>
  </si>
  <si>
    <t xml:space="preserve">IQA NSF = ∏ n q i w i        </t>
  </si>
  <si>
    <t>mg/L</t>
  </si>
  <si>
    <t>RUIM -  50&gt;IQA ≥ 25</t>
  </si>
  <si>
    <t>MÉDIA 70 &gt; IQA ≥ 50</t>
  </si>
  <si>
    <t>5645</t>
  </si>
  <si>
    <t>Gestão dos Recursos Naturais</t>
  </si>
  <si>
    <t>i0324</t>
  </si>
  <si>
    <t>Número de jovens capacitados e/ou selecionados no projeto Ambiente Jovem</t>
  </si>
  <si>
    <t xml:space="preserve">Visa envolver jovens em situação de vulnerabilidade no processo de educação para a sustentabilidade em comunidades do Estado do Rio de Janeiro, tornando-os protagonistas de ações consequentes e efetivas na restauração e preservação do ambiente em que vivem e multiplicadores de atitudes sustentáveis.  </t>
  </si>
  <si>
    <t>Jovens capacitados e/ou selecionados</t>
  </si>
  <si>
    <t>i0325</t>
  </si>
  <si>
    <t>Unidades de Conservação Fortalecidas</t>
  </si>
  <si>
    <t>O apoio técnico  pode ser diferenciado de acordo com a necessidade municipal ou estadual. Podemos contar como apoios técnicos: criação de UCs; correção de limites de UCs; elaboração de estudos técnicos para as UCs; adequação dos instrumentos legais das UCs; elaboração e ou revisão do plano de manejo de UCs; capacitações dos gestores; recategorização de UCs; dentre outros. Porém todos serão indicados como Fortalecimento da UC.
Nesse sentido, a existência desse apoio para o Fortalecimento da UC é um indicador de que a UC está sendo implementada, que está havendo ações de gestão para atendimento ao seu objetivo principal que é de conservação da natureza de acordo com seus usos permitidos.
O indicador terá duas fontes de fácil coleta de informações, para as UCs municipais por meio do Programa de apoio à criação e implementação de UCs Municipais (ProUC) através dos relatórios de atividades mensais. Já para as UCs Estaduais o indicador será coletado nos relatórios mensais da DIBAPE/INEA.</t>
  </si>
  <si>
    <t>Somatório das Unidades de Conservação (UC) Estaduais e ou Municipais com apoio técnico</t>
  </si>
  <si>
    <t>i0326</t>
  </si>
  <si>
    <t>Planos Municipais de Conservação e Recuperação da Mata Atlântica - PMMA</t>
  </si>
  <si>
    <t xml:space="preserve">Os Planos Municipais de Conservação e Recuperação da Mata Atlântica - PMMA são instrumentos orientadores para as gestões ambientais locais e visam, através de processos participativos, o envolvimento de diferentes setores da sociedade, a elaboração de diagnósticos, estudos, mapas e planos de ação para conservação e recuperação do Bioma Mata Atlântica. É uma ferramenta importante ao fornecer informações básicas para se promover o planejamento territorial dos municípios. O planejamento territorial para a conservação e a recuperação dos remanescentes florestais e de outras formas de vegetação é importante medida para mitigar eventuais alterações decorrentes das mudanças climáticas. O conhecimento do território municipal, especificando as áreas prioritárias a serem preservadas, conservadas e as que deverão receber estratégias diferenciadas de restauração contribui para o planejamento territorial tal como no Plano Diretor, instrumento básico da política de desenvolvimento e expansão urbana do município.  </t>
  </si>
  <si>
    <t>Somatório do número de municipios com PMMAs elaborados</t>
  </si>
  <si>
    <t>5654</t>
  </si>
  <si>
    <t>Governança do Saneamento Ambiental</t>
  </si>
  <si>
    <t>i0327</t>
  </si>
  <si>
    <t>Índice de atendimento urbano de esgoto - IN024</t>
  </si>
  <si>
    <t>Corresponde a população urbana que é efetivamente servida com os serviços. Esse indicador mostra qua a porcentagem da população urbana do município tem seu esgoto coletado. Assim quanto maior esta porcentagem maior a população tem acesso ao esgotamento sanitário.</t>
  </si>
  <si>
    <t>(População urbana atendida com esgoto / Total da população urbana)*100</t>
  </si>
  <si>
    <t>i0328</t>
  </si>
  <si>
    <t>Apoio na operacionalização e execução de consórcios intermunicipais de gestão de resíduos sólidos urbanos</t>
  </si>
  <si>
    <t>Apoio do Estado, através da SEAS, nos Consórcios de Gestão de resíduos sólidos e assessoria técnica para implantação da gestão integrada de resíduos sólidos.</t>
  </si>
  <si>
    <t>(Somatório dos consórcios atendidos ou assessorados/Somatório dos consórcios fomalizados) x 100</t>
  </si>
  <si>
    <t>14010</t>
  </si>
  <si>
    <t>SECC</t>
  </si>
  <si>
    <t>1115</t>
  </si>
  <si>
    <t>Fiscalização e Educação no Trânsito - Operação Lei Seca</t>
  </si>
  <si>
    <t>i0329</t>
  </si>
  <si>
    <t>Casos de alcoolemia detectados</t>
  </si>
  <si>
    <t>Percentual de condutores de veículos automotores flagrados com índices de alcoolemia superior ao permitido por lei e retirados do trânsito, visando a prevensão de acidentes.</t>
  </si>
  <si>
    <t>(Número de casos de alcoolemia detectados / Quantidade de veículos abordados )*100</t>
  </si>
  <si>
    <t>i0330</t>
  </si>
  <si>
    <t>Número de veículos abordados</t>
  </si>
  <si>
    <t>Quantidade de veículos abordados durante a Operação Lei Seca, visando a prevensão de acidentes no trânsito.</t>
  </si>
  <si>
    <t>Somatório do número de veículos abordados no período</t>
  </si>
  <si>
    <t>i0331</t>
  </si>
  <si>
    <t>Percentual de veículos com irregularidades</t>
  </si>
  <si>
    <t>Quantidade de veículos abordados durante a Operação Lei Seca que apresentem algum tipo de irregularidade, visando a prevenção de acidentes no trânsito.</t>
  </si>
  <si>
    <t>(Número de veículos com irregularidades / Total de veículos abordados)*100</t>
  </si>
  <si>
    <t>1166</t>
  </si>
  <si>
    <t>Patrulhamento de Regiões Críticas da Cidade - Operação Governo Presente</t>
  </si>
  <si>
    <t>i0332</t>
  </si>
  <si>
    <t>Atendimentos do Disque Denúncia</t>
  </si>
  <si>
    <t>Denúncias realizadas por meio do sistema Disque Denúncia em que os agentes, durante o patrulhamento da Operação Governo Presente, tenham sido convocados a verificar eventuais crimes e delitos em seu território de atuação.</t>
  </si>
  <si>
    <t>Somatório dos atendimentos do Disque Denúncia</t>
  </si>
  <si>
    <t>i0333</t>
  </si>
  <si>
    <t>Número de pessoas conduzidas à delegacia</t>
  </si>
  <si>
    <t>Quantidade de pessoas conduzidas a delegacia durante as patrulhas realizadas pelos agentes da Operação Segurança Presente.</t>
  </si>
  <si>
    <t>Somatório das pessoas conduzidas à delegacia</t>
  </si>
  <si>
    <t>i0334</t>
  </si>
  <si>
    <t>Mandados de prisão de foragidos da justiça executados</t>
  </si>
  <si>
    <t>Foragidos da Justiça com mandados de prisão em aberto que tenham sido interpelados pelos agentes da Operação Governo Presente durante o patrulhamento e que tenham sido levados à prisão para cumprimento de determinação judicial.</t>
  </si>
  <si>
    <t>Somatório dos mandados de prisão de foragidos executados</t>
  </si>
  <si>
    <t>2355</t>
  </si>
  <si>
    <t>Serviço de Comunicação e Divulgação</t>
  </si>
  <si>
    <t>i0335</t>
  </si>
  <si>
    <t>Número de ações divulgadas pelo governo do estado do Rio de Janeiro</t>
  </si>
  <si>
    <t>Aumentar o espaço das ações do Governo na mídia e dar transparência sobre as principais ações da administração estadual à população</t>
  </si>
  <si>
    <t>Somatório das ações divulgadas</t>
  </si>
  <si>
    <t>5613</t>
  </si>
  <si>
    <t>Fiscalização do Trânsito de Mercadorias e Combate ao Tráfico - OSP Volante</t>
  </si>
  <si>
    <t>i0336</t>
  </si>
  <si>
    <t>Número de fiscalização veicular e pessoal</t>
  </si>
  <si>
    <t>Quantidade de Veículos efetivamente abordados e fiscalizados pela Operação Rota Segura de forma a permitir mensurar a amplitude do alcance da Operação dentro da população de veículos que transitam nas rodovias do Estado do Rio de Janeiro.</t>
  </si>
  <si>
    <t>Somatório do número de fiscalização veicular e pessoal realizada no período</t>
  </si>
  <si>
    <t>i0337</t>
  </si>
  <si>
    <t>Quantidade de combustível apreendido</t>
  </si>
  <si>
    <t>Quantidade de Combustível apreendido quando transportado em situação de irregularidade tributária ou do ponto de vista da periculosidade no Estado do Rio de Janeiro com objetivo de combater a evasão fiscal e o transporte irregular de cargas perigosas.</t>
  </si>
  <si>
    <t>Somatório da quantidade de combustível apreendida no período</t>
  </si>
  <si>
    <t>2857</t>
  </si>
  <si>
    <t>Operacionalização das Unidades de Atendimento do Rio Poupa Tempo</t>
  </si>
  <si>
    <t>i0338</t>
  </si>
  <si>
    <t>Número de atendimentos nas unidades do Rio Poupa Tempo</t>
  </si>
  <si>
    <t>Indicador que contabiliza quantidade de atendimentos nas unidades de atendimento, sendo relevante para medir a expansão da cobertura de atendimento da rede RPT no Estado</t>
  </si>
  <si>
    <t>Somatório do número atendimentos nas unidades do Rio Poupa Tempo</t>
  </si>
  <si>
    <t>4477</t>
  </si>
  <si>
    <t>Desenvolvimento e Inovação em Tecnologia Digital</t>
  </si>
  <si>
    <t>i0339</t>
  </si>
  <si>
    <t>Soluções tecnológicas inovadoras disponibilizadas</t>
  </si>
  <si>
    <t>Informa o conjunto de soluções inovadoras demandadas em relação ao conjunto de soluções inovadoras entregue, proporcionando ao cidadão fluminense a flexibilização de serviços.</t>
  </si>
  <si>
    <t>(Total de SI entregues / Total de SI demandadas) *100    onde SI = Soluções Inovadoras</t>
  </si>
  <si>
    <t>4508</t>
  </si>
  <si>
    <t>Design de Serviços e Soluções para o Fortalecimento do Setor Público Fluminense</t>
  </si>
  <si>
    <t>Número de servidores capacitados - Metodologias ágeis voltadas para o design de soluções inovadoras</t>
  </si>
  <si>
    <t xml:space="preserve">No Estado do Rio de Janeiro, a cultura de inovação ainda é incipiente e os projetos e as pessoas não estão acostumadas a fazer pesquisas pessoalmente com os usuários finais (geralmente, os cidadãos), mergulhar em suas perspectivas, criar em parceria com stakeholders e projetar e executar experimentos. O indicador se dirige então a mensurar o total de servidores capacitados em metodologias ágeis voltadas para o design de soluções inovadoras voltadas para problemas dos cidadãos e/ou dos servidores. </t>
  </si>
  <si>
    <t xml:space="preserve">Somatório do número de servidores capacitados </t>
  </si>
  <si>
    <t>5660</t>
  </si>
  <si>
    <t>Modernização de Estrutura Tecnológica de TIC</t>
  </si>
  <si>
    <t>i0340</t>
  </si>
  <si>
    <t>Número de soluções formuladas em conjunto com sociedade e/ou academia</t>
  </si>
  <si>
    <t>Aproximar a sociedade e a academia para apresentarem soluções tecnológicas para melhorar a administração pública.</t>
  </si>
  <si>
    <t>Somatório do número de soluções formuladas em conjunto com sociedade e/ou academia</t>
  </si>
  <si>
    <t>5661</t>
  </si>
  <si>
    <t>Desenvolvimento dos profissionais da Tecnologia da Informação e Comunicação</t>
  </si>
  <si>
    <t>i0341</t>
  </si>
  <si>
    <t>Número de servidores externos capacitados</t>
  </si>
  <si>
    <t>Necessidade de garantir que todos os servidores de TIC conheçam os objetivos, políticas e normas de TIC do governo do estado do Rio de Janeiro e estejam capacitados a implementá-los em seus respectivos órgãos/entidades.</t>
  </si>
  <si>
    <t>Somatório do número de servidores de outras Secretarias capacitados</t>
  </si>
  <si>
    <t>i0342</t>
  </si>
  <si>
    <t>Número de servidores internos de tecnologia da informação e comunicação e áreas correlatas capacitados</t>
  </si>
  <si>
    <t>Somatório do número de servidores internos de Tecnologia da Informação e Comunicação e áreas correlatas capacitados</t>
  </si>
  <si>
    <t>15010</t>
  </si>
  <si>
    <t>SECEC</t>
  </si>
  <si>
    <t>Preservação e Fomento do Patrimônio Cultural</t>
  </si>
  <si>
    <t>i0343</t>
  </si>
  <si>
    <t>Número de projetos incentivados</t>
  </si>
  <si>
    <t>Este indicador pretende quantificar as atividades do Inepac que se relacionam com a valorização da memória e a história fluminense, fomentados ou não, através do levantamento e estudo, por localidade, município ou região do Estado do Rio de Janeiro, quer enfocando o passado, na linha do resgate histórico, quer tratando de temas do tempo presente,promovendo análises e discussões sobre o perfil histórico contemporâneo, dando prioridade às questões do patrimônio cultural Material e Imaterial.</t>
  </si>
  <si>
    <t>Somatório de projetos fomentados em comparação com o mesmo período do ano anterior</t>
  </si>
  <si>
    <t>1022</t>
  </si>
  <si>
    <t>Implantação de Cinema</t>
  </si>
  <si>
    <t>i0344</t>
  </si>
  <si>
    <t>Público nas salas de cinema implantadas</t>
  </si>
  <si>
    <t>Medir a quantidade de público nas salas de cinema construídas entre 2019 a 2023 entendendo que a meta serão 5 cinemas construídos nas cidades de Miracema, Cordeiro, São Fidelis, Bom Jardim e São Pedro da Aldeia.</t>
  </si>
  <si>
    <t>Somatório do público nas salas de cinema implantadas</t>
  </si>
  <si>
    <t>1027</t>
  </si>
  <si>
    <t>Modernização dos Equipamentos Culturais da SECEC</t>
  </si>
  <si>
    <t>i0345</t>
  </si>
  <si>
    <t>Aumento de visitantes nos equipamentos culturais após modernização</t>
  </si>
  <si>
    <t>Busca medir o aumento da quantidade de visitas a partir das modernizações de unidades da SECEC - Bibliotecas Parque, Casa França e EAV.</t>
  </si>
  <si>
    <t>[(Número de visitantes nos equipamentos modernizados da SECEC no ano t - Número de visitantes nos equipamentos modernizados da SECEC no ano t-1) / Número de visitantes nos equipamentos modernizados da SECEC no ano t-1] * 100</t>
  </si>
  <si>
    <t>2953</t>
  </si>
  <si>
    <t>Operacionalização de Biblioteca</t>
  </si>
  <si>
    <t>i0346</t>
  </si>
  <si>
    <t>Incentivo à leitura - Frequentadores das bibliotecas e salas de leitura</t>
  </si>
  <si>
    <t>Busca mensurar a evolução do número de visitantes, considerando a reabertura das Bibliotecas-Parque do Alemão e criação de Salas de Leitura.</t>
  </si>
  <si>
    <t xml:space="preserve">Somatório de frequentadores das bibliotecas e salas de leitura </t>
  </si>
  <si>
    <t>i0347</t>
  </si>
  <si>
    <t>Acesso à leitura - Empréstimos de livros</t>
  </si>
  <si>
    <t>Variação percentual de emprestimos de lívros em relação ao período anterior, levando em conta a execução do protejo de incorporação das Bibliotecas Comunitárias a REDE.</t>
  </si>
  <si>
    <r>
      <t xml:space="preserve">[(Livros emprestados no período </t>
    </r>
    <r>
      <rPr>
        <u/>
        <sz val="11"/>
        <rFont val="Calibri"/>
        <family val="2"/>
      </rPr>
      <t>x</t>
    </r>
    <r>
      <rPr>
        <sz val="11"/>
        <rFont val="Calibri"/>
        <family val="2"/>
      </rPr>
      <t xml:space="preserve"> - Livros emprestados no período </t>
    </r>
    <r>
      <rPr>
        <u/>
        <sz val="11"/>
        <rFont val="Calibri"/>
        <family val="2"/>
      </rPr>
      <t>x-1</t>
    </r>
    <r>
      <rPr>
        <sz val="11"/>
        <rFont val="Calibri"/>
        <family val="2"/>
      </rPr>
      <t xml:space="preserve">)/Livros emprestados no período </t>
    </r>
    <r>
      <rPr>
        <u/>
        <sz val="11"/>
        <rFont val="Calibri"/>
        <family val="2"/>
      </rPr>
      <t>x-1]*100</t>
    </r>
  </si>
  <si>
    <t>4494</t>
  </si>
  <si>
    <t xml:space="preserve">Preservação do Patrimônio Cultural Material e Imaterial </t>
  </si>
  <si>
    <t>i0348</t>
  </si>
  <si>
    <t>Número de bens do Patrimônio Cultural Material e Imaterial preservados</t>
  </si>
  <si>
    <t>Busca mensurar a quantidade de bens contemplados pela ação do FEC.
Compete ao Comitê Gestor do Fundo, conforme Art. 37 da Lei 7.035/2015 estabelecer as atividades a serem desenvolvidas ou editais com linhas específicas defindas para fometar essa área.</t>
  </si>
  <si>
    <t>Somatório de bens contemplados</t>
  </si>
  <si>
    <t>4495</t>
  </si>
  <si>
    <t>Valorização e Difusão de Bens, Serviços, Manifestações Artístico-culturais</t>
  </si>
  <si>
    <t>i0349</t>
  </si>
  <si>
    <t>Número de regiões do estado com ações de valorização e difusão artístico culturais</t>
  </si>
  <si>
    <t>Busca mensurar a quantidade de atividades realizadas pelo FEC.</t>
  </si>
  <si>
    <t>Somatório de regiões do ERJ com eventos, atividades e projetos fomentados pelo Fundo Estadual de Cultura</t>
  </si>
  <si>
    <t>4496</t>
  </si>
  <si>
    <t>Estímulo à Pesquisa e Aperfeiçoamento dos Agentes Culturais</t>
  </si>
  <si>
    <t>i0350</t>
  </si>
  <si>
    <t>Número de agentes culturais capacitados</t>
  </si>
  <si>
    <t>Busca mensurar a quantidade de agentes e gestores que participaram de capacitações realizadas pelo FEC</t>
  </si>
  <si>
    <t>Somatório de agentes e gestores de cultura participantes das capacitações</t>
  </si>
  <si>
    <t>4497</t>
  </si>
  <si>
    <t>Investimento e Recuperação do Patrimônio Cultural</t>
  </si>
  <si>
    <t>i0351</t>
  </si>
  <si>
    <t>Percentual do patrimônio cultural conservado</t>
  </si>
  <si>
    <t>Busca mensurar o impacto percentual da quantidade de modernizações e restaurações realizadas</t>
  </si>
  <si>
    <t>(Patrimônio cultural do estado considerado em boas consideções de conservação / patrimônio cultural do estado)*100</t>
  </si>
  <si>
    <t>4498</t>
  </si>
  <si>
    <t>Libertação de Livros</t>
  </si>
  <si>
    <t>i0352</t>
  </si>
  <si>
    <t>Eventos públicos e privados com doação de livros</t>
  </si>
  <si>
    <t>Busca medir a quantidade de eventos para doações de lívros.</t>
  </si>
  <si>
    <t>Somatório de eventos públicos e privados com doação de livros</t>
  </si>
  <si>
    <t>4500</t>
  </si>
  <si>
    <t>Coordenação do Sistema Estadual de Cultura</t>
  </si>
  <si>
    <t>i0353</t>
  </si>
  <si>
    <t>Número de participantes em conferências e fóruns realizados</t>
  </si>
  <si>
    <t>Busca mensurar a quantidade de participantes em eventos realizados pelo Sistema.</t>
  </si>
  <si>
    <t>Somatório do número de participantes em Conferências e Fóruns realizados</t>
  </si>
  <si>
    <t>4502</t>
  </si>
  <si>
    <t>Operacionalização dos Equipamentos Culturais da SECEC</t>
  </si>
  <si>
    <t>i0354</t>
  </si>
  <si>
    <t>Número de visitantes nos equipamentos culturais</t>
  </si>
  <si>
    <t>Busca medir a quantidade de acesso aos equipamentos da SECEC - Bibliotecas Parque, EAV, Casa França Brasil e Oi Casa Grande.</t>
  </si>
  <si>
    <t>Somatório de visitantes dos equipamentos da SECEC</t>
  </si>
  <si>
    <t>4503</t>
  </si>
  <si>
    <t>Operacionalização Novo MIS</t>
  </si>
  <si>
    <t>i0355</t>
  </si>
  <si>
    <t>Visitantes e participantes em atividades do Novo MIS</t>
  </si>
  <si>
    <t>Busca medir a quantidade de pessoas presentes em atividade realizadas pelo novo Museu da Imagem e do Som.</t>
  </si>
  <si>
    <t>Somatório de visitantes e de participantes em atividades no Novo MIS</t>
  </si>
  <si>
    <t>0484</t>
  </si>
  <si>
    <t>Economia Criativa</t>
  </si>
  <si>
    <t>4504</t>
  </si>
  <si>
    <t xml:space="preserve">Fomento à Pesquisa e Inovação no Setor Cultural </t>
  </si>
  <si>
    <t>i0356</t>
  </si>
  <si>
    <t>Taxa de variação do fomento à pesquisa e inovação no setor cultural</t>
  </si>
  <si>
    <t>Busca mensurar a evolução da quantidade de fomentos realizados pelo FEC</t>
  </si>
  <si>
    <t>[(Qtde de fomentos realizados no quadrimestre t - Qtde de fomentos realizados no quadrimestre t-1)/ Qtde de fomentos realizados no quadrimestre t-1]*100</t>
  </si>
  <si>
    <t>4516</t>
  </si>
  <si>
    <t>Capacitação de Empreendimentos Criativos - Rio Criativo e Lab RJ</t>
  </si>
  <si>
    <t>i0357</t>
  </si>
  <si>
    <t>Participantes em atividades de Capacitação Empreendedora</t>
  </si>
  <si>
    <t>Busca medir a quantidade de pessoas que receberão capacitação empreendedora.</t>
  </si>
  <si>
    <t>Somatório de participantes em atividades de Capacitação Empreendedora</t>
  </si>
  <si>
    <t>4592</t>
  </si>
  <si>
    <t>Estímulo ao Empreendedorismo Criativo</t>
  </si>
  <si>
    <t>i0358</t>
  </si>
  <si>
    <t>Taxa de sucesso das incubadoras e de empreendedores que usufruíram do co-working e materiais didáticos do site do Rio Criativo</t>
  </si>
  <si>
    <t>Busca mensurar a taxa de sucesso das incubadoras, medindo a relação entre os empreendimentos que iniciaram o processo em relação aos incubados que finalizaram o processo.</t>
  </si>
  <si>
    <t xml:space="preserve">Número de empreendimentos graduados/Número de empreeendimentos incubados ao final do processo </t>
  </si>
  <si>
    <t>5673</t>
  </si>
  <si>
    <t>Implantação de Incubadora de Empreendimento Criativo - Lab RJ</t>
  </si>
  <si>
    <t>i0359</t>
  </si>
  <si>
    <t>Empreendimentos incubados nos Laboratórios do LAB RJ</t>
  </si>
  <si>
    <t>Busca medir a quantidade de empreendimentos incubados nas incubadoras do LAB RJ.</t>
  </si>
  <si>
    <t>Somatório de empreendimentos incubados nos Laboratórios do LAB RJ</t>
  </si>
  <si>
    <t>8187</t>
  </si>
  <si>
    <t>Coordenação do Sistema Estadual de Museus</t>
  </si>
  <si>
    <t>i0360</t>
  </si>
  <si>
    <t>Ampliação e fortalecimento da rede de museus</t>
  </si>
  <si>
    <t>Ampliação da Rede com novas adesões ao Sistema Estadual de Museus - SIM-RJ, fomento aos museus, fórum, seminários, cursos, exposições na Rede WEB.</t>
  </si>
  <si>
    <t>Somatório de museus inseridos na Rede</t>
  </si>
  <si>
    <t>8189</t>
  </si>
  <si>
    <t>Promoção de Atividades Artísticas</t>
  </si>
  <si>
    <t>i0361</t>
  </si>
  <si>
    <t>Número de participantes em atividades artísticas realizadas em equipamentos culturais</t>
  </si>
  <si>
    <t>Busca medir a quantidade de participantes em atividades artísticas realizadas nos equipamentos culturais.</t>
  </si>
  <si>
    <t>Somatório do número de  participantes em atividades artísticas realizadas em equipamentos culturais</t>
  </si>
  <si>
    <t>8193</t>
  </si>
  <si>
    <t>Promoção e Difusão Cultural</t>
  </si>
  <si>
    <t>i0362</t>
  </si>
  <si>
    <t>Número de participantes em eventos de difusão cultural realizados</t>
  </si>
  <si>
    <t xml:space="preserve">Busca medir a quantidade de participantes em eventos relacionados a ação. </t>
  </si>
  <si>
    <t>Somatório do número de participantes em eventos de difusão cultural realizados</t>
  </si>
  <si>
    <t>8207</t>
  </si>
  <si>
    <t>Pesquisa, Documentação, Educação e Difusão do Patrimônio Histórico</t>
  </si>
  <si>
    <t>i0363</t>
  </si>
  <si>
    <t>Difusão do patrimônio histórico</t>
  </si>
  <si>
    <t>Este indicador pretende quantificar as atividades do Inepac que se relacionam à formação da identidade cultural do cidadão fluminense, no que se refere ao patrimônio cultural. Por meio de atividades educacionais como, palestras, minicursos, oficinas, fóruns, seminários e promoção dos resultados divulgada em mídias sociais pretende-se conseguir a maior divulgação possível do patrimônio cultural.</t>
  </si>
  <si>
    <t>Somatório do número de participantes em seminários, oficinas e palestras de Educação Patrimonial realizadas</t>
  </si>
  <si>
    <t>8208</t>
  </si>
  <si>
    <t>Desenvolvimento do Setor Audiovisual</t>
  </si>
  <si>
    <t>i0364</t>
  </si>
  <si>
    <t>Crescimento da produção audiovisual</t>
  </si>
  <si>
    <t xml:space="preserve">Quantidade de proponentes atendidos nos editais lançados. Importante medir para entendermos a quantidade de proponentes. </t>
  </si>
  <si>
    <t>Número de produções incentivadas</t>
  </si>
  <si>
    <t>8209</t>
  </si>
  <si>
    <t>Estímulo à Produção Cultural no Território Fluminense e para a Juventude</t>
  </si>
  <si>
    <t>i0365</t>
  </si>
  <si>
    <t>Participantes em ações de Estímulo à Produção Cultural</t>
  </si>
  <si>
    <t>Busca mensurar o número de participantes em ações (eventos, cursos e atividades) de Estímulo à Produção Cultural no Território Fluminense e para a Juventude.</t>
  </si>
  <si>
    <t>Somatório de participantes em ações de Estimulo à Produção Cultural</t>
  </si>
  <si>
    <t>8211</t>
  </si>
  <si>
    <t>Desenvolvimento da Área Museológica</t>
  </si>
  <si>
    <t>i0366</t>
  </si>
  <si>
    <t>Qualificação dos corpos técnicos dos museus</t>
  </si>
  <si>
    <t xml:space="preserve">Evolução da formação para profissionais de museus e agentes culturais no ERJ.                                                                                                                  </t>
  </si>
  <si>
    <t>Somatório do número de pessoas capacitadas na área de Museus no ano</t>
  </si>
  <si>
    <t>A495</t>
  </si>
  <si>
    <t>Inventário, Tombamento, Registro e Fiscalização</t>
  </si>
  <si>
    <t>i0367</t>
  </si>
  <si>
    <t>Aumento do total de bens tombados e bens registrados pelo INEPAC em relação ao ano anterior</t>
  </si>
  <si>
    <t xml:space="preserve">Este indicador pretende quantificar as atividades do Inepac que se relacionam com a  missão do instituto. O Tombamento, em casos de patrimônio cultural de origem materiais, e o Registro, em casos de patrimônio cultural de origem imaterias, são os recursos mais eficazes para a preservação de um bem. </t>
  </si>
  <si>
    <t>Número final total de bens tombados e registrados - Número total de bens tombados e registrados no ano anterior</t>
  </si>
  <si>
    <t>i0368</t>
  </si>
  <si>
    <t>Produção de inventários e fiscalização de bens</t>
  </si>
  <si>
    <t>Este indicador pretende quantificar as atividades do Inepac que se relacionam com a  missão do instituto. A Fiscalização, ação fundamental para que se mantenha sempre a preservação do bem cultural, e o Inventário, instrumento básico para se conhecer um bem cultural, material e imaterial.</t>
  </si>
  <si>
    <t>Soma de Inventarios e Fiscalização de Bens realizadas no ano</t>
  </si>
  <si>
    <t>A571</t>
  </si>
  <si>
    <t>Incentivo à Leitura aos Apenados</t>
  </si>
  <si>
    <t>i0369</t>
  </si>
  <si>
    <t>Número de bibliotecas e salas de leitura do sistema prisional contempladas pela doação de livros da SECEC</t>
  </si>
  <si>
    <t xml:space="preserve">Fortalecer a parceria com a Secretaria Estadual de Administração Peninteciária (SEAP) e o Poder Jurídico no fornecimento de títulos. </t>
  </si>
  <si>
    <t>Somatório do número de bibliotecas do sistema prisional contempladas pela doação de livros da SECEC</t>
  </si>
  <si>
    <t>A572</t>
  </si>
  <si>
    <t>Promoção do Acesso à Cultura - Formação de Plateia</t>
  </si>
  <si>
    <t>i0370</t>
  </si>
  <si>
    <t xml:space="preserve">Atividades artísticas com gratuidades concedidas </t>
  </si>
  <si>
    <t>Busca medir a quantidade de atividades artísticas que tiveram gratuidades concedidas para acesso a cultura na formação de platéia.</t>
  </si>
  <si>
    <t>Somatório de atividades artísticas que tiveram gratuidades concedidas no quadrimestre.</t>
  </si>
  <si>
    <t>A574</t>
  </si>
  <si>
    <t xml:space="preserve">Capacitação Técnica Profissional em Preservação de Patrimônio </t>
  </si>
  <si>
    <t>i0371</t>
  </si>
  <si>
    <t>Técnicos capacitados em Preservação de Patrimônio</t>
  </si>
  <si>
    <t>Este indicador pretende quantificar as atividades do Inepac que se relacionam ao programa de Formação e Capacitação de Mão-de-Obra em Preservação do Patrimônio Cultural, por meio de palestrantes e técnicos convidados para ofertar cursos, nas regiões do estado, ligado ao campo da conservação e restauro de bens móveis e integrados, e bens imóveis.</t>
  </si>
  <si>
    <t>Somatório de técnicos capacitados em Preservação de Patrimônio</t>
  </si>
  <si>
    <t>A575</t>
  </si>
  <si>
    <t>Divulgação e Acompanhamento dos Mecanismos de Incentivo Fiscal à Cultura</t>
  </si>
  <si>
    <t>i0372</t>
  </si>
  <si>
    <t>Participantes dos projetos incentivados</t>
  </si>
  <si>
    <t>Busca mensurar a quantidade de participantes em projetos incentivados.</t>
  </si>
  <si>
    <t>Somatório do número de participantes dos projetos incentivados</t>
  </si>
  <si>
    <t>A576</t>
  </si>
  <si>
    <t>Potencialização de Polo de Economia Criativa - Cidades Criativas RJ</t>
  </si>
  <si>
    <t>i0373</t>
  </si>
  <si>
    <t>Empreendedores beneficiados pelos Polos de Economia Criativa</t>
  </si>
  <si>
    <t>Busca medir a quantidade de empreendedores beneficiados pelos polos, seja nos cursos, oficinas, consultorias, mentorias, eventos e atividades nos laboratórios de prototipação</t>
  </si>
  <si>
    <t>Somatório de empreendedores beneficiados pelos polos</t>
  </si>
  <si>
    <t>53010</t>
  </si>
  <si>
    <t>SECID</t>
  </si>
  <si>
    <t>1153</t>
  </si>
  <si>
    <t>Drenagem, Pavimentação, Iluminação e Sinalização</t>
  </si>
  <si>
    <t>i0374</t>
  </si>
  <si>
    <t>Municípios atendidos através da ampliação do sistema de drenagem, pavimentação, iluminação e sinalização</t>
  </si>
  <si>
    <t>Tem como objetivo mensurar a quantidade de municípios beneficiados com ampliação do sistema de drenagem, pavimentação, iluminação e sinalização.</t>
  </si>
  <si>
    <t>1209</t>
  </si>
  <si>
    <t>Abastecimento de Água - PAC</t>
  </si>
  <si>
    <t>i0375</t>
  </si>
  <si>
    <t>Municípios atendidos através da ampliação do sistema de implantação de água</t>
  </si>
  <si>
    <t>Tem como objetivo mensurar a quantidade de municípios beneficiados com ampliação do sistema de abastecimento de água, através do programa.</t>
  </si>
  <si>
    <t>Somatório do número de municípios atendidos com sistema de água</t>
  </si>
  <si>
    <t>1300</t>
  </si>
  <si>
    <t>Esgotamento Sanitário - PAC</t>
  </si>
  <si>
    <t>i0376</t>
  </si>
  <si>
    <t>Melhoria e modernização de sistemas de esgotamento sanitário</t>
  </si>
  <si>
    <t>Tem como objetivo mensurar a quantidade de municípios beneficiados com a ampliação do sistema de esgotamento sanitário - PAC.</t>
  </si>
  <si>
    <t>Somatório do número de municípios atendidos com melhoria do sistema sanitário</t>
  </si>
  <si>
    <t>1528</t>
  </si>
  <si>
    <t>Saneamento Ambiental em Pequenas Localidades</t>
  </si>
  <si>
    <t>i0377</t>
  </si>
  <si>
    <t>Municípios atendidos através da ampliação do sistema de saneamento local</t>
  </si>
  <si>
    <t>Tem como objetivo mensurar a quantidade de municípios beneficiados com ampliação do sistema de saneamento, através do programa.</t>
  </si>
  <si>
    <t>Somatório do número de municípios atendidos com sistema de saneamento</t>
  </si>
  <si>
    <t>1562</t>
  </si>
  <si>
    <t xml:space="preserve">Urbanização em Comunidades  - PAC </t>
  </si>
  <si>
    <t>i0378</t>
  </si>
  <si>
    <t>Comunidades atendidas com obras de urbanização</t>
  </si>
  <si>
    <t>Tem como objetivo mensurar a quantidade de comunidades beneficiadas com ampliação do sistema de urbanização.</t>
  </si>
  <si>
    <t>Somatório do número de comunidades atendidas com obras de urbanização</t>
  </si>
  <si>
    <t>3462</t>
  </si>
  <si>
    <t>Apoio ao Desenvolvimento dos Municípios</t>
  </si>
  <si>
    <t>i0379</t>
  </si>
  <si>
    <t>Municípios atendidos com obras de infraestrutura e urbanização, aquisição de terrenos e equipamentos</t>
  </si>
  <si>
    <t>Melhorar e modernizar a infraestrutura dos municípios, comtemplados pelo programa.</t>
  </si>
  <si>
    <t>Somatório do número de municípios atendidos com ações de desenvolvimento</t>
  </si>
  <si>
    <t>4520</t>
  </si>
  <si>
    <t>Integração e Desenvolvimento Regional</t>
  </si>
  <si>
    <t>i0380</t>
  </si>
  <si>
    <t>Melhoria e modernização dos serviços públicos</t>
  </si>
  <si>
    <t>Tem como objetivo mensurar a quantidade de cidades beneficiadas com a integração e desenvolvimento regional.</t>
  </si>
  <si>
    <t>Somatório do número de municípios a serem atendidos</t>
  </si>
  <si>
    <t>40010</t>
  </si>
  <si>
    <t>SECTI</t>
  </si>
  <si>
    <t>5663</t>
  </si>
  <si>
    <t>Desenvolvimento de Ecossistemas Inovativos</t>
  </si>
  <si>
    <t>i0381</t>
  </si>
  <si>
    <t>Empreendedores atendidos</t>
  </si>
  <si>
    <t>O indicador apresenta a quantidade de empreendedores que participaram de eventos de capacitação, promovento a atualização e estímulo tecnológico e inovativo a micro e pequenas empresas, oferta de soluções tecnologicas a vários setores do Estado, através de parcerias publicas e privadas.</t>
  </si>
  <si>
    <t xml:space="preserve">Somatório de empreendedores capacitados </t>
  </si>
  <si>
    <t>5664</t>
  </si>
  <si>
    <t>Fortalecimento da Cidadania Digital</t>
  </si>
  <si>
    <t>i0382</t>
  </si>
  <si>
    <t>Projetos de inclusão digital implantados</t>
  </si>
  <si>
    <t>O indicador mensura a quantidade de projetos de inclusão digital implantados através da assessoria e apoio às ações de modernização tecnológica da gestão, ampliando o acesso aos serviços públicos e promovendo o seu desenvolvimento por meio da tecnologia, com acesso a internet, desenvolvimento de aplicativos de serviços e utilidades públicas e projetos tecnológicos voltados a melhoria da educação, mobilidade, empreendedorismo e modernização das cidades.</t>
  </si>
  <si>
    <t>Somatório de projetos implantados</t>
  </si>
  <si>
    <t>5665</t>
  </si>
  <si>
    <t>Incentivo Público à Eficiência Energética</t>
  </si>
  <si>
    <t>i0383</t>
  </si>
  <si>
    <t>Implantação da  Eficiência Energética em Predios Publicos</t>
  </si>
  <si>
    <t>O indicador apresenta a quantidade de prédios públicos do ERJ e Municípios, que implantaram o uso de eficiência energética com novas fontes de energia, de energia limpa e sustentavel, como por exemplo projetos de uso de energia solar a partir do incentivo e apoio aos Projetos Públicos de Eficiência Energética na Rede FAETEC. Esse incentivo e apoio se dá através de captação de recursos da ANEEL, MCDI e outros parceiros públicos e privados.</t>
  </si>
  <si>
    <t>Somatório de prédios que implantaram o uso da eficiência energética</t>
  </si>
  <si>
    <t>5666</t>
  </si>
  <si>
    <t>Divulgação e Popularização da Ciência e Tecnologia</t>
  </si>
  <si>
    <t>i0384</t>
  </si>
  <si>
    <t>Percentual de regiões do ERJ abrangidas pela Caravana das Ciências</t>
  </si>
  <si>
    <t>Promover a democratização do conhecimento no ERJ através da Caravana das Ciências onde serão realizados trabalhos de incentivo à cultura e educação, onde jovens e adultos terão oportunidades de adquirir gosto pela leitura, música, além de aprenderem sobre direitos e deveres sociais, científicos e tecnológicos.</t>
  </si>
  <si>
    <t>(Número de regiões de governo do ERJ abrangidas pelas caravanas das ciências / Número total de regiões do ERJ)*100</t>
  </si>
  <si>
    <t>i0385</t>
  </si>
  <si>
    <t>Visitas a espaços cientificos oferecidas</t>
  </si>
  <si>
    <t>O indicador mensura a quantidade de alunos visitantes em espaços científicos. O indicador é parte de uma ação cujo objetivo é promover politicas públicas de divulgação e popularização da Ciência, Tecnologia e Inovação, através de feiras de ciências, parcerias com empresas nacionais e internacionais, visitação a museus e caravanas de ciências nos municípios.</t>
  </si>
  <si>
    <t xml:space="preserve">Somatório de alunos contemplados </t>
  </si>
  <si>
    <t>i0386</t>
  </si>
  <si>
    <t>Participantes da Feira de Ciências, Tecnologia e Cultura</t>
  </si>
  <si>
    <t xml:space="preserve">Através de políticas públicas de divulgação, difusão e dapopularização da ciência, tais como feiras de ciências, o indicador busca mensurar o acesso ao conhecimento científico, tecnológico e inovativo. </t>
  </si>
  <si>
    <t>Somatório do número de participantes</t>
  </si>
  <si>
    <t>Acima do Esperado</t>
  </si>
  <si>
    <t>5667</t>
  </si>
  <si>
    <t>Apoio à Implantação de Parques, Polos e Clusters Tecnológicos</t>
  </si>
  <si>
    <t>i0387</t>
  </si>
  <si>
    <t>Termos de cooperação com empresas assinado</t>
  </si>
  <si>
    <t>Número de termos de cooperação assinados através das ações de estímuo e apoio à cooperação empresa-instituições públicas e privadas para realização de projetos de pesquisa, buscando o incremento da atividade econômica, no desenvolvimento e na formação do capital social das localidades envolvidas.</t>
  </si>
  <si>
    <t>Somatório de termos firmados</t>
  </si>
  <si>
    <t>5668</t>
  </si>
  <si>
    <t>Startup Rio</t>
  </si>
  <si>
    <t>i0388</t>
  </si>
  <si>
    <t>Empreendedores atendidos na StartupRio</t>
  </si>
  <si>
    <t xml:space="preserve">O indicador acompanha o número de empreendedores atendidos no sentido da criação de um local que sirva de referência para o mercado relacionado à inovação e empreendedorismo. 
</t>
  </si>
  <si>
    <t>Somatório de empreendedores atendidos</t>
  </si>
  <si>
    <t>16010</t>
  </si>
  <si>
    <t>SEDEC</t>
  </si>
  <si>
    <t>2674</t>
  </si>
  <si>
    <t>Operacionalização do Sistema de Saúde Interno do CBMERJ</t>
  </si>
  <si>
    <t>i0390</t>
  </si>
  <si>
    <t>Índice de satisfação de usuários do sistema de saúde interno do CBMERJ</t>
  </si>
  <si>
    <t>Demonstra o quanto os usuários do sistema de saúde interno do CBMERJ estão satisfeitos com as unidades de atendimento.</t>
  </si>
  <si>
    <t>(Número de pesquisas com resultado Bom ou Melhor/Número total de pesquisas)*100</t>
  </si>
  <si>
    <t>&gt;70%</t>
  </si>
  <si>
    <t>2676</t>
  </si>
  <si>
    <t>Operacionalização de Unidade da Defesa Civil Estadual/CBMERJ</t>
  </si>
  <si>
    <t>i0391</t>
  </si>
  <si>
    <t>Avaliação satisfatória do tempo de resposta</t>
  </si>
  <si>
    <t>Percepção do tempo respostas das atividades de socorro. Demonstra se a população está satisfeita com a presteza no atendimento da corporação.</t>
  </si>
  <si>
    <t>(Número de solicitantes que avaliam o tempo resposta do atendimento como satisfatório ou melhor/ Número de entrevistas realizadas)*100</t>
  </si>
  <si>
    <t>&gt;81,7%</t>
  </si>
  <si>
    <t>i0392</t>
  </si>
  <si>
    <t>Qualidade do atendimento do CBMERJ</t>
  </si>
  <si>
    <t>Informação sobre a satisfação das pessoas que demandaram atendimentodo CBMERJ. A nota do atendimento dado pelos entrevistados sobre o atendimento do CBMERJ varia de 0 a 10.</t>
  </si>
  <si>
    <t>(Somatório das notas atribuídas pelos entrevistados (Projeto Avalie) / Total de entrevistados)*100</t>
  </si>
  <si>
    <t>Nota</t>
  </si>
  <si>
    <t xml:space="preserve"> &gt;= 9,47</t>
  </si>
  <si>
    <t>3511</t>
  </si>
  <si>
    <t>Reequipamento do CBMERJ</t>
  </si>
  <si>
    <t>i0393</t>
  </si>
  <si>
    <t>Índice de atendimento à demanda de material</t>
  </si>
  <si>
    <t>Porcentagem de atendimento demanda de material feita pelas unidades operacionais do CBMERJ e concentradas na Diretoria Geral de Apoio Logístico. É um indicador do quanto o material comprado tem ido de encontro a necessidade observada nas unidades operacionais.</t>
  </si>
  <si>
    <t>(Total de material adquirido / Total da demanda de material avaliado pelo DGAL)*100</t>
  </si>
  <si>
    <t>4569</t>
  </si>
  <si>
    <t>Capacitação e Valorização do Servidor</t>
  </si>
  <si>
    <t>i0394</t>
  </si>
  <si>
    <t>Percentual de matrículas realizadas em cursos do interesse da corporação</t>
  </si>
  <si>
    <t>Percentual de matrículas efetivadas em cursos de interessse da corporação em relação ao total de militares da ativa do CBMERJ. Indicativo de quantos integrantes do CBMERJ estão se aperfeiçoando.</t>
  </si>
  <si>
    <t>(Número de matrículas em cursos de interesse do CBMRJ / Total de militares da ativa do CBMERJ)*100</t>
  </si>
  <si>
    <t>&gt;50%</t>
  </si>
  <si>
    <t>7991</t>
  </si>
  <si>
    <t>Ampliação da Frota do CBMERJ</t>
  </si>
  <si>
    <t>i0395</t>
  </si>
  <si>
    <t>Disponibilidade da frota operacional</t>
  </si>
  <si>
    <t>Média diária do total de viaturas operacionais disponíveis por número de quarteis. Dará um indicativo de quantas viaturas existem disponíveis para atendimento por em média por quartel do CBMERJ.</t>
  </si>
  <si>
    <t>(Número de viaturas operacionais disponíveis por dia/Número total de dias*Unidades operacionais do CBMERJ)</t>
  </si>
  <si>
    <t>Número de viaturas/unidade operacional</t>
  </si>
  <si>
    <t>8019</t>
  </si>
  <si>
    <t>Prevenção a Incêndios e Salvamentos</t>
  </si>
  <si>
    <t>i0396</t>
  </si>
  <si>
    <t>Certificações emitidas pelo CBMERJ</t>
  </si>
  <si>
    <t>Porcentagem demonstrando quanto dos processos de regularização que dão entrada no CBMERJ chegam até a etapa final, estando de acordo com o padrão de segurança exigido no Código de Segurança Contra Incêndio e Pânico (COSCIP).</t>
  </si>
  <si>
    <t>(Número de certificados emitidos/Número de processos abertos)*100</t>
  </si>
  <si>
    <t>&gt; 49%</t>
  </si>
  <si>
    <t>8020</t>
  </si>
  <si>
    <t>Preparação para Emergências e Desastres</t>
  </si>
  <si>
    <t>i0397</t>
  </si>
  <si>
    <t>Número de municípios cadastrados no Programa de Registro de Ocorrências em Defesa Civil - PRODEC</t>
  </si>
  <si>
    <t>Este indicador tem o objetivo de medir o número de municípios que fazem uso do sistema de gestão de defesa civil disponibilizado pela SEDEC-RJ.</t>
  </si>
  <si>
    <t>Somatório do número de municípios cadastrados no Sistema de Gestão de Defesa Civil (PRODEC)</t>
  </si>
  <si>
    <t>i0398</t>
  </si>
  <si>
    <t>Número de usuários do segundo módulo do jogo</t>
  </si>
  <si>
    <t>Este indicador tem o objetivo de medir a quantidade de usuários do segundo módulo do jogo de defesa civil. É importante na medida em que podemos verificar a efetividade desta ferramenta.</t>
  </si>
  <si>
    <t>Somatório de usuários do segundo módulo do jogo no período</t>
  </si>
  <si>
    <t>22010</t>
  </si>
  <si>
    <t>SEDEERI</t>
  </si>
  <si>
    <t>2846</t>
  </si>
  <si>
    <t>Fomento aos Arranjos Produtivos Locais</t>
  </si>
  <si>
    <t>i0399</t>
  </si>
  <si>
    <t>Número de empresas inseridas ao Arranjo Produtivo Local (APL)</t>
  </si>
  <si>
    <t>Quanto maior o número de empresas maior a representatividade do APL na região e maior a colaboração entre as empresas.</t>
  </si>
  <si>
    <t>Somatório das empresas inseridas em APLs</t>
  </si>
  <si>
    <t>4493</t>
  </si>
  <si>
    <t>Melhoria do Ambiente de Negócios nos Municípios Fluminenses - Projeto CRESCE RIO</t>
  </si>
  <si>
    <t>i0404</t>
  </si>
  <si>
    <t>Número de empresários e/ou empreendedores instruídos - Projeto Cresce Rio</t>
  </si>
  <si>
    <t>O número de participantes deve ser medido para que saibamos o alcance do evento na sociedade e sua importância no desenvolvimento econômico no interior do Estado.</t>
  </si>
  <si>
    <t>Somatório dos participantes do evento e dos atendidos pelas vinculadas</t>
  </si>
  <si>
    <t>4499</t>
  </si>
  <si>
    <t>Apoio Técnico e Institucional às Micros, Pequenas Empresas e Indústrias</t>
  </si>
  <si>
    <t>i0405</t>
  </si>
  <si>
    <t>Número de micro, pequenas empresas e indústrias apoiadas</t>
  </si>
  <si>
    <t>Apoiar a consolidação e a atração de empresas para o estado.</t>
  </si>
  <si>
    <t>Somatório de micro e pequenas empresas e indústrias apoiadas</t>
  </si>
  <si>
    <t>4510</t>
  </si>
  <si>
    <t>Diversificação da Matriz Energética</t>
  </si>
  <si>
    <t>i0406</t>
  </si>
  <si>
    <t>Aumento da capacidade instalada de energias renováveis no estado</t>
  </si>
  <si>
    <t>Comparação da capacidade instalada de energias renováveis do ano anterior com o ano atual.</t>
  </si>
  <si>
    <t>Dado fornecido pela Aneel</t>
  </si>
  <si>
    <t>GW</t>
  </si>
  <si>
    <t>i0407</t>
  </si>
  <si>
    <t>Aumento da capacidade instalada de micro e mini geração distribuída</t>
  </si>
  <si>
    <t>Comparação da capacidade instalada de Micro e Mini Geração Distribuida do ano anterior com o ano atual.</t>
  </si>
  <si>
    <t>MW</t>
  </si>
  <si>
    <t>i0408</t>
  </si>
  <si>
    <t>Aumento da capacidade instalada de outras fontes energéticas no estado</t>
  </si>
  <si>
    <t>Comparação da capacidade instalada de energia termoelétrica do ano anterior com o ano atual, fornecendo o incremento percentual</t>
  </si>
  <si>
    <t xml:space="preserve">MW </t>
  </si>
  <si>
    <t>4513</t>
  </si>
  <si>
    <t>Ambiente de Negócios do Setor Energético e Naval</t>
  </si>
  <si>
    <t>i0409</t>
  </si>
  <si>
    <t>Agentes livres de gás natural no estado</t>
  </si>
  <si>
    <t>Medição da evolução do número de agentes livres no Estado do Rio de Janeiro.</t>
  </si>
  <si>
    <t>Somatório de agentes livres cadastrados na AGENERSA</t>
  </si>
  <si>
    <t>5669</t>
  </si>
  <si>
    <t>Polo de Desenvolvimento Empreendedor</t>
  </si>
  <si>
    <t>i0410</t>
  </si>
  <si>
    <t>Número de projetos/empreendimentos realizados</t>
  </si>
  <si>
    <t>Quantidade de projetos realizados no Polo de Desenvolvimento Empreendedor do ERJ.</t>
  </si>
  <si>
    <t>Somatório de projetos realizados no período</t>
  </si>
  <si>
    <t>i0411</t>
  </si>
  <si>
    <t>Número de iniciativas aceleradas no polo de desenvolvimento empreendedor</t>
  </si>
  <si>
    <t>Quantidade de iniciativas aceleradas no Polo de Desenvolvimento Empreendedor do ERJ</t>
  </si>
  <si>
    <t>Somatório das iniciativas aceleradas no polo de desenvolvimento empreendedor do estado</t>
  </si>
  <si>
    <t>i0412</t>
  </si>
  <si>
    <t>Número de iniciativas incubadas no polo de desenvolvimento empreendedor do estado</t>
  </si>
  <si>
    <t>Quantidade de iniciativas incubadas no Polo de Desenvolvimento Empreendedor do ERJ</t>
  </si>
  <si>
    <t>Somatório de iniciativas incubadas no polo de desenvolvimento empreendedor do estado</t>
  </si>
  <si>
    <t>i0413</t>
  </si>
  <si>
    <t>Número de trabalhadores influenciados na produção, distribuição e comercialização pelo programa de inovação</t>
  </si>
  <si>
    <t>Quantidade de postos de trabalho disponibilizados/ocupados através da ação.</t>
  </si>
  <si>
    <t>Somatório do número de trabalhadores influenciados pelo programa de inovação</t>
  </si>
  <si>
    <t>i0414</t>
  </si>
  <si>
    <t>Número de instituições envolvidas na implementação e desenvolvimento do polo empreendedor do estado</t>
  </si>
  <si>
    <t>Quantidade de instituições envolvidas na implementação e desenvolvimento do Polo de Desenvolvimento Empreendedor do estado do Rio de Janeiro.</t>
  </si>
  <si>
    <t>Somatório das instituições envolvidas no polo empreendedor do estado</t>
  </si>
  <si>
    <t>5672</t>
  </si>
  <si>
    <t>Promoção do Comércio Exterior - Marca Internacional RJ</t>
  </si>
  <si>
    <t>i0415</t>
  </si>
  <si>
    <t>Número de participantes em eventos de promoção do comércio exterior</t>
  </si>
  <si>
    <t>Quantidade de participantes nos eventos realizados para promoção de comércio exterior</t>
  </si>
  <si>
    <t>Somatório dos participantes nos eventos realizados</t>
  </si>
  <si>
    <t>8273</t>
  </si>
  <si>
    <t>Fomento à Comercialização dos Produtos e Serviços Fluminenses - Compra Rio</t>
  </si>
  <si>
    <t>49010</t>
  </si>
  <si>
    <t>SEDSODH</t>
  </si>
  <si>
    <t>1155</t>
  </si>
  <si>
    <t>Atendimento à População em Situações Emergenciais</t>
  </si>
  <si>
    <t>i0416</t>
  </si>
  <si>
    <t>Número de famílias beneficiadas pelo Aluguel Social</t>
  </si>
  <si>
    <t>Número de famílias que recebem o benefício "Aluguel Social", pago em caráter temporário pelo estado a famílias desabrigadas em virtude de calamidades naturais ou removidas de áreas de risco (Decreto Estadual nº 42.406 de 2010)</t>
  </si>
  <si>
    <t>Somatório de famílias beneficiadas pelo Aluguel Social</t>
  </si>
  <si>
    <t>0448</t>
  </si>
  <si>
    <t>Promoção e Defesa dos Direitos Humanos</t>
  </si>
  <si>
    <t>1245</t>
  </si>
  <si>
    <t xml:space="preserve">Operacionalização da Política de Proteção à Vida      </t>
  </si>
  <si>
    <t>i0417</t>
  </si>
  <si>
    <t>Número de pessoas ameaçadas atendidas por ano pelos programas de proteção à vida</t>
  </si>
  <si>
    <t>O indicador dá conta da quantidade total de pessoas atendidas por ano no âmbito de todos os programas de proteção à vida co-geridos pelo Estado, refletindo a proteção oferecida às pessoas sob ameaça. Trata-se de um indicador que representa não apenas a demanda desse tipo de apoio, mas também da capacidade de encaminhamento aos programas.</t>
  </si>
  <si>
    <t>Somatório dos atendimentos realizados pelos 3 programas de proteção à vida - PPCAAM, PROVITA e PPDDH - no exercício (ano), independente da duração de cada atendimento</t>
  </si>
  <si>
    <t>2200</t>
  </si>
  <si>
    <t>Promoção da Igualdade Racial e Liberdade Religiosa</t>
  </si>
  <si>
    <t>i0418</t>
  </si>
  <si>
    <t>Número de atendimentos referentes a denúncias de ordem racial ou de intolerância/violência religiosa dirigidos a SEDSDH</t>
  </si>
  <si>
    <t>O indicador representa o total de pessoas que, tendo sofrido algum tipo de violação de natureza racial ou religiosa, buscaram o apoio da SEDSDH.</t>
  </si>
  <si>
    <t>Somatório dos atendimentos decorrentes de situação de violência sofrida por motivação racial ou religiosa</t>
  </si>
  <si>
    <t>2781</t>
  </si>
  <si>
    <t xml:space="preserve">Promoção dos Direitos das Pessoas com Deficiência                 </t>
  </si>
  <si>
    <t>i0419</t>
  </si>
  <si>
    <t>Número de agentes públicos capacitados para atuar na promoção e defesa dos direitos das pessoas com deficiência</t>
  </si>
  <si>
    <t>O indicador representa o número total de agentes públicos habilitados a atuar na promoção e defesa dos direitos das pessoas com deficiência.</t>
  </si>
  <si>
    <t>Somatório dos agentes públicos atingidos pelas ações de capacitação temática em direitos das pessoas com deficiência</t>
  </si>
  <si>
    <t>2908</t>
  </si>
  <si>
    <t>Promoção de Alimentação Saudável</t>
  </si>
  <si>
    <t>i0420</t>
  </si>
  <si>
    <t xml:space="preserve">Número de ações em Educação em Alimentação e Nutrição (EAN) e de Agricultura Urbana e Periurbana (AUP) </t>
  </si>
  <si>
    <t>Ações de caráter educativo em Educação em Alimentação e Nutrição (EAN) e de Agricultura Urbana e Periurbana (AUP) com participação e/ou apoio do estado realizadas no ano</t>
  </si>
  <si>
    <t>Somatório das ações realizadas em Educação em Alimentação e Nutrição (EAN) e de Agricultura Urbana e Periurbana (AUP) no ano</t>
  </si>
  <si>
    <t>3597</t>
  </si>
  <si>
    <t>Sistema de Direitos da Criança e do Adolescente</t>
  </si>
  <si>
    <t>i0421</t>
  </si>
  <si>
    <t>Número de organizações da sociedade civil representadas nos conselhos estaduais de direitos</t>
  </si>
  <si>
    <t>Número de organizações da sociedade civil membros dos conselhoes estaduais de direitos conforme previsão legal e regimental.</t>
  </si>
  <si>
    <t>Somatório das organizações da sociedade civil representadas nos conselhos de direitos</t>
  </si>
  <si>
    <t>4540</t>
  </si>
  <si>
    <t>Gestão dos Programas da Assistência Social</t>
  </si>
  <si>
    <t>i0422</t>
  </si>
  <si>
    <t>Índice de municípios executando os programas da Assistência Social</t>
  </si>
  <si>
    <t>Os Programas da Assitência Social são, em sua grande maioria, destinados à execução pelos municípios, com apoio técnico e qualificação de equipes sendo responsabilidade do ente estadual. Há diferentes critérios de elegibilidade e, consequentemente, municípios que podem aderir (Termo de Aceite) ao programa em questão. Somado a isso há discricionaridade dos municípios no que se refere à adesão aos programas para os quais é elegível. Sendo assim, o que indica de forma mais próxima o resultado da ação do estado referente a estes programas é sua efetiva execução pelos municípios elegíveis que aderiram ao programa. Os programas em execução e atividades de supervisão e assessoramento pela SEDSDH aos municípios são: Acessuas Trabalho; Criança Feliz e AEPETI. O índice varia de 0 a 1.</t>
  </si>
  <si>
    <t xml:space="preserve">índice de municípios executando os Programas da AS =  (MEP Acessuas + MEP Criança Feliz + MEP AEPETI) * 3 
Onde,
NMTA Y = Número de Municípios do RJ com Termos de Aceite em vigor para a execução do programa);
NMEP Y  = Número de Municípios do RJ com termo de aceite efetivamente Executando o Programa);
MEP Y = MEPY/NMTA
</t>
  </si>
  <si>
    <t>Adimensional</t>
  </si>
  <si>
    <t>4541</t>
  </si>
  <si>
    <t>Gestão do Sistema Único de Assistência Social - SUAS</t>
  </si>
  <si>
    <t>i0423</t>
  </si>
  <si>
    <t>Índice de Gestão Descentralizada do SUAS estadual (IGDSUAS-E)</t>
  </si>
  <si>
    <t>IGDSUAS-E destina-se à aferição da qualidade da gestão descentralizada dos serviços, programas, projetos e benefícios socioassistenciais no âmbito dos Estados, considerando em seu cálculo elementos de prestação de serviçoes (ID-CRAS) e de execução financeira da política de assistência social. O indicador varia de 0 a 1.</t>
  </si>
  <si>
    <t>Portaria MDS nº 7 de 30 de janeiro de 2012 estabelece a fórmula de cálculo do índice</t>
  </si>
  <si>
    <t>4542</t>
  </si>
  <si>
    <t>Proteção Social Especial de Média e Alta Complexidade</t>
  </si>
  <si>
    <t>i0424</t>
  </si>
  <si>
    <t>Índice de Desenvolvimento dos CREAS (ID-CREAS)</t>
  </si>
  <si>
    <t>Trata-se de indicador sintético das dimensões de estrutura física, recursos humanos e serviços ofertados pelos Centros de Referência Especializados da Assistência Social, captados anualmente pelo CENSO SUAS do Ministério da Cidadania. Todos os CREAS no RJ são responsabilidade das gestões municipais da assistência social e o estado, por meio das atribuições que lhe são próprias: cofinanciamento, assessoramento técnico e capacitações, deve contribuir para a melhora dos índices dos equipamentos dos municípios em seu território. O ID-CREAS estadual é a média aritmética dos índices de todos os CREAS do estado. O índice varia de 0 a 5.</t>
  </si>
  <si>
    <t>A fórmula encontra-se descrita na Nota Técnica N.º 27 /2015/ DGSUAS/SNAS/MDS</t>
  </si>
  <si>
    <t>0483</t>
  </si>
  <si>
    <t>Promoção de Políticas, Defesa e Atendimento às Mulheres</t>
  </si>
  <si>
    <t>4543</t>
  </si>
  <si>
    <t>Promoção de Ações de Enfrentamento à Violência contra a Mulher</t>
  </si>
  <si>
    <t>i0425</t>
  </si>
  <si>
    <t xml:space="preserve">Número de agentes públicos capacitados para o enfrentamento à violência contra a mulher </t>
  </si>
  <si>
    <t xml:space="preserve">Agentes públicos capacitados em atividades formativas com foco em procedimentos e protocolos para o enfrentamento à violência contra a mulher </t>
  </si>
  <si>
    <t xml:space="preserve">Somatório dos agentes públicos capacitados para o enfrentamento à violência contra a mulher </t>
  </si>
  <si>
    <t>4544</t>
  </si>
  <si>
    <t>Gestão do Cadastro Único e do Programa Bolsa Família</t>
  </si>
  <si>
    <t>i0426</t>
  </si>
  <si>
    <t>Índice de Gestão Descentralizada do Estado (IGD-E médio anual)</t>
  </si>
  <si>
    <t>O Índice de Gestão Descentralizada do Estado (IGD-E) reflete o desempenho de cada estado na gestão do Bolsa Família e do Cadastro Único, considerando o desempenho dos seus municípios nas ações de cadastramento, atualização cadastral e acompanhamento das condicionalidades. O índice varia de 0 a 1.</t>
  </si>
  <si>
    <t xml:space="preserve">Média aritmética do IGD-E apurado mensalmente de janeiro a dezembro
(A forma de apuração encontra-se descrita na Portaria MDS nº 256, de 19 de março de 2010) </t>
  </si>
  <si>
    <t>4547</t>
  </si>
  <si>
    <t>Enfrentamento ao Desaparecimento de Pessoas</t>
  </si>
  <si>
    <t>i0427</t>
  </si>
  <si>
    <t>Número de agentes públicos capacitados para atuar como multiplicadores em políticas de busca e localização de pessoas desaparecidas</t>
  </si>
  <si>
    <t>O indicador representa o número total de agentes públicos de ponta habilitados a atuar em busca e localização de pessoas desaparecidas, compreendendo a complexidade e especificidades do público/tema.</t>
  </si>
  <si>
    <t>Somatório dos agentes públicos atingidos pelas ações de capacitação na temática</t>
  </si>
  <si>
    <t>4549</t>
  </si>
  <si>
    <t>Promoção dos Direitos da Pessoa Idosa</t>
  </si>
  <si>
    <t>i0428</t>
  </si>
  <si>
    <t>Número de agentes públicos capacitados para atuar na promoção e defesa dos direitos dos idosos</t>
  </si>
  <si>
    <t>O indicador representa o número total de agentes públicos habilitados a atuar na promoção e defesa dos direitos dos idosos.</t>
  </si>
  <si>
    <t>Somatório dos agentes públicos atingidos pelas ações de capacitação temática em direitos dos idosos</t>
  </si>
  <si>
    <t>4559</t>
  </si>
  <si>
    <t>Enfrentamento ao Tráfico de Pessoas e Erradicação do Trabalho Escravo</t>
  </si>
  <si>
    <t>i0429</t>
  </si>
  <si>
    <t>Número de agentes públicos capacitados para atuar em políticas de erradicação do trabalho escravo e enfrentamento ao tráfico de pessoas</t>
  </si>
  <si>
    <t>O indicador representa o número total de agentes públicos habilitados a atuar em políticas de erradicação do trabalho escravo e enfrentamento ao tráfico de pessoas.</t>
  </si>
  <si>
    <t>Somatório dos agentes públicos atingidos pelas ações de capacitação temática em tráfico de pessoas e combate ao trabalho escravo</t>
  </si>
  <si>
    <t>4560</t>
  </si>
  <si>
    <t>Promoção e Defesa dos Direitos LGBT</t>
  </si>
  <si>
    <t>i0430</t>
  </si>
  <si>
    <t>Número de atendimentos realizados no âmbito do programa Rio Sem Homofobia</t>
  </si>
  <si>
    <t>O indicador informa a quantidade total de atendimentos a pessoas que procuraram o Programa Rio Sem Homofobia</t>
  </si>
  <si>
    <t>Somatório dos atendimentos registrados nos canais disposnibilizados pelo programa Rio Sem Homofobia, incluindo os Centros de Cidadania LGBT, o Disque Cidadania e o Disque 100</t>
  </si>
  <si>
    <t>4577</t>
  </si>
  <si>
    <t>Gestão de Equipamentos Públicos de Segurança Alimentar e Nutricional</t>
  </si>
  <si>
    <t>i0431</t>
  </si>
  <si>
    <t>Capacidade de oferta diária de refeições nos restaurantes populares do estado (gestão direta ou cogestão municipal) de acordo com projeto e instalações</t>
  </si>
  <si>
    <t>Capacidade de oferta diária de refeições  nos restaurantes populares do estado (gestão direta ou cogestão municipal) de acordo com projeto e instalações.</t>
  </si>
  <si>
    <t xml:space="preserve">Somatório da capacidade instalada de todos os restaurantes populares do estado do Rio de Janeiro em número de refeições diárias </t>
  </si>
  <si>
    <t>4578</t>
  </si>
  <si>
    <t>Gestão do Sistema Nacional de Segurança Alimentar e Nutricional</t>
  </si>
  <si>
    <t>i0432</t>
  </si>
  <si>
    <t>Número de municípios com adesão ao Sistema Nacional de Segurança Alimentar e Nutricional (SISAN)</t>
  </si>
  <si>
    <t>O indicador avalia a capilarização do SISAN no estado.</t>
  </si>
  <si>
    <t>Somatório dos municípios com adesão efetivada ao SISAN</t>
  </si>
  <si>
    <t>4580</t>
  </si>
  <si>
    <t>Gestão Conselhos Vinculados</t>
  </si>
  <si>
    <t>4581</t>
  </si>
  <si>
    <t>Desenvolvimento Comunitário - Centros Comunitários de Defesa da Cidadania</t>
  </si>
  <si>
    <t>i0433</t>
  </si>
  <si>
    <t>Taxa de crescimento de atendimentos prestados nos Centros de Comunitários de Defesa da Cidadania (CCDC)</t>
  </si>
  <si>
    <t xml:space="preserve">Acompanha o aumento do número de atendimentos realizados nos Centros de Comunitários de Defesa da Cidadania (CCDC) </t>
  </si>
  <si>
    <t>((Total de atendimentos realizados no ano - Total de atendimentos realizados no ano anterior)/Total de atendimentos realizados no ano anterior)*100</t>
  </si>
  <si>
    <t>´+ 20%</t>
  </si>
  <si>
    <t>5482</t>
  </si>
  <si>
    <t xml:space="preserve">Formulação da Política de Educação em Direitos Humanos </t>
  </si>
  <si>
    <t>i0434</t>
  </si>
  <si>
    <t>Número de pessoas atingidas por campanha de educação em direitos humanos</t>
  </si>
  <si>
    <t>O indicador representa o total de pessoas que, na qualidade de participantes, foram envolvidas nas ações integrantes de campanha de Direitos Humanos.</t>
  </si>
  <si>
    <t>Somatório das pessoas atingidas por todas as ações integrantes de campanha de Direitos Humanos</t>
  </si>
  <si>
    <t>5485</t>
  </si>
  <si>
    <t xml:space="preserve">Conferências dos Conselhos de Direito       </t>
  </si>
  <si>
    <t>i0435</t>
  </si>
  <si>
    <t>Número de delegados participantes das conferências estaduais de direitos</t>
  </si>
  <si>
    <t>Soma de todos os delegados participantes das conferências de dieitos realizadas no ano</t>
  </si>
  <si>
    <t>Somatório de todos os delegados participantes das conferências de direitos realizadas no ano</t>
  </si>
  <si>
    <t>5684</t>
  </si>
  <si>
    <t>Ações de Combate e Enfrentamento à Extrema Pobreza</t>
  </si>
  <si>
    <t>i0436</t>
  </si>
  <si>
    <t>Percentual de famílias em extrema pobreza atendidas por programa do estado</t>
  </si>
  <si>
    <t>Proporção de famílias com rendimento real efetivo domiciliar per capita inferior a US$1,9 PPC 2011 (equivalente a R$ 144,00 mensais em 2017 no ERJ) atendidas pelo programa de combate a pobreza extrema do ERJ</t>
  </si>
  <si>
    <t>(Famílias do Rio de Janeiro com renda domiciliar mensal per capita inferior a US$ 1,9 PPC 2011 atendidas /Famílias no estado do Rio de Janeiro com renda domiciliar mensal per capita inferior a US$ 1,9 PPC 2011 ) * 100</t>
  </si>
  <si>
    <t>5685</t>
  </si>
  <si>
    <t>Ampliação da Rede de Desenvolvimento Comunitário</t>
  </si>
  <si>
    <t>i0437</t>
  </si>
  <si>
    <t>Número de CCDCs em funcionamento do ERJ</t>
  </si>
  <si>
    <t>Trata-se de indicador do tamanho da rede de Centros Comunitários de Defesa da Cidadania. Aplicável aqui porque a finalidade da ação é a ampliação da rede, do número de unidades operantes.</t>
  </si>
  <si>
    <t>Somatório de unidades dos CCDCs em funcionamento no estado</t>
  </si>
  <si>
    <t>5687</t>
  </si>
  <si>
    <t>Implantação de Unidades Especializadas de Atendimento à Mulher</t>
  </si>
  <si>
    <t>i0438</t>
  </si>
  <si>
    <t>Número de unidades de atendimento a mulher em operação no estado</t>
  </si>
  <si>
    <t>Número total de unidades de atendimento especializado à mulher (CEAMs, CIAMs, Casa de Permanência Breve e Casa Abrigo) em funcionamento no estado</t>
  </si>
  <si>
    <t>Somatório das unidades de atendimento à mulher em operação no ERJ</t>
  </si>
  <si>
    <t>5690</t>
  </si>
  <si>
    <t xml:space="preserve">Implantação de Serviços Regionalizados de Proteção Social Especial </t>
  </si>
  <si>
    <t>i0439</t>
  </si>
  <si>
    <t>Capacidade instalada de atendimento à população em situação de rua no ERJ</t>
  </si>
  <si>
    <t>Soma da capacidade instalada de atendimentos/mês dos Centros Pop (Serviço Especial para população em situação de rua) no ERJ, segundo o pactuações referidas nos Planos de Ação</t>
  </si>
  <si>
    <t>Somatório da capacidade instalada de atendimentos/mês dos Centros Pop (Serviço Especial para população em situação de rua) no ERJ, segundo pactuações referidas nos Planos de Ação</t>
  </si>
  <si>
    <t>5691</t>
  </si>
  <si>
    <t>Política de Respostas às Violações de Direitos Humanos</t>
  </si>
  <si>
    <t>i0440</t>
  </si>
  <si>
    <t>Número de atendimentos realizados pelo núcleo de atendimento a vítimas de violações de Direitos Humanos</t>
  </si>
  <si>
    <t>O indicador representa o total de vítimas de algum tipo de violação de Direitos Humanos que buscaram o apoio da SEDSDH ou foram ativamente procuradas por ela.</t>
  </si>
  <si>
    <t>Somatório dos atendimentos registrados pelo núcleo de atendimento a vítimas de violações de Direitos Humanos</t>
  </si>
  <si>
    <t>5692</t>
  </si>
  <si>
    <t>Promoção do Acesso à Cidadania</t>
  </si>
  <si>
    <t>i0441</t>
  </si>
  <si>
    <t>Número de municípios com comitê de erradicação do subregistro formalizado</t>
  </si>
  <si>
    <t>O indicador define a quantidade de municípios que formalizaram a criação, em seu âmbito, de Comitê de Erradicação do Subregistro. O Comitê opera em nível municipal para integrar as instituições municipais básicas de saúde, educação e assistência social em torno da ampliação do acesso à documentação básica. Esse dado permite saber quantos municípios têm mecanismos formais de integração da política de erradicação do subregistro, o que contribui diretamente para o descréscimo do número de pessoas sem documentação básica.</t>
  </si>
  <si>
    <t>Somatório dos municípios com Comitê de Erradicação do Subregistro formalizado</t>
  </si>
  <si>
    <t>5693</t>
  </si>
  <si>
    <t>Garantia dos Direitos das Comunidades Tradicionais</t>
  </si>
  <si>
    <t>i0442</t>
  </si>
  <si>
    <t>Número de comunidades representadas no fórum de articulação Voz aos Povos</t>
  </si>
  <si>
    <t>O indicador reflete o total de comunidades abrangidas no instrumento de formulação de políticas públicas que é o fórum. O conceito de comunidade utilizado para cálculo do indicador diz respeito à coletividade autônoma definida por aspectos étnicos (indígenas, quilombolas, ciganos, pescadores artesanais, assentados e acampados rurais, etc.) e circunscrita territorialmente.</t>
  </si>
  <si>
    <t>Somatório das comunidades que participaram do Fórum no ano</t>
  </si>
  <si>
    <t>5698</t>
  </si>
  <si>
    <t>Implantação de Equipamentos Públicos de Segurança Alimentar e Nutricional</t>
  </si>
  <si>
    <t>i0443</t>
  </si>
  <si>
    <t>Número de Equipamentos Públicos de Segurança Alimentar e Nutricional (EPSAN) em funcionamento no estado</t>
  </si>
  <si>
    <t>O indicador expressa o número de equipamentos públicos de segurança alimentar e nutricional em efetiva operação, mensurando o alcance do objetivo da ação que visa a ampliação da rede de de EPSAN no estado, incluindo equipamentos com gestão direta e de gestão compartilhada.</t>
  </si>
  <si>
    <t>Somatório dos EPSAN em operação durante o ano no estado</t>
  </si>
  <si>
    <t>8349</t>
  </si>
  <si>
    <t xml:space="preserve">Socioeducação dos Integrantes da Rede de Atendimento à Mulher  </t>
  </si>
  <si>
    <t>i0444</t>
  </si>
  <si>
    <t>Número de pessoas capacitadas em atividades educativas sobre direitos da mulher</t>
  </si>
  <si>
    <t>Soma dos participantes nas diversas atividades de capacitação, seminários de sensibilização e grupos reflexivos realizadas ao longo do ano calendário</t>
  </si>
  <si>
    <t>Somatório das pessoas capacitadas em atividades educativas sobre direitos da mulher</t>
  </si>
  <si>
    <t>8350</t>
  </si>
  <si>
    <t xml:space="preserve">Atendimento Especializado à Mulher        </t>
  </si>
  <si>
    <t>i0445</t>
  </si>
  <si>
    <t>Número de mulheres atendidas nas unidades especializadas de atendimento</t>
  </si>
  <si>
    <t>Número total de mulheres atendidas nas unidades especializadas de atendimento à mulher (CEAMs, CIAMs, Casa de Permanência Breve e Casa Abrigo) durante o ano</t>
  </si>
  <si>
    <t>Somatório das mulheres atendidas em todas as unidades especializadas de atendimento à mulher no ano</t>
  </si>
  <si>
    <t>8351</t>
  </si>
  <si>
    <t xml:space="preserve">Formulação e Implementação da Política de Migrações                   </t>
  </si>
  <si>
    <t>i0446</t>
  </si>
  <si>
    <t>Número de agentes públicos capacitados para atuar em políticas de migração e refúgio</t>
  </si>
  <si>
    <t>O indicador representa o número total de agentes públicos de ponta habilitados a atuar em políticas de atenção a migrantes e refugiados, compreendendo a complexidade e especificidades do público/tema, podendo a partir de então, referenciar à rede de atenção a refugiados existentes no Estado .</t>
  </si>
  <si>
    <t>Somatório dos agentes públicos atingidos pelas ações de capacitação temática em migração e refúgio</t>
  </si>
  <si>
    <t>8355</t>
  </si>
  <si>
    <t xml:space="preserve">Proteção Social Básica </t>
  </si>
  <si>
    <t>i0447</t>
  </si>
  <si>
    <t>Índice de Desenvolvimento dos CRAS (ID-CRAS)</t>
  </si>
  <si>
    <t>Trata-se de indicador sintético das dimensões de estrutura física, recursos humanos e serviços ofertados pelos Centros de Referência da Assistência Social, captados anualmente pelo CENSO SUAS do Ministério da Cidadania. Os CRAS são responsabilidade da gestão municipal da assistência social e o estado, por meio das atribuições que lhe são próprias: cofinanciamento, assessoramento técnico e capacitações, deve contribuir para a melhora dos índices dos equipamentos dos municípios em seu território. O ID-CRAS estadual é a média aritmética dos índices de todos os CRAS do estado. O índice varia de 1 a  5</t>
  </si>
  <si>
    <t>8358</t>
  </si>
  <si>
    <t>Apoio à Gestão e às Instâncias de Pactuação e Deliberação do SUAS</t>
  </si>
  <si>
    <t>i0448</t>
  </si>
  <si>
    <t xml:space="preserve">Número de delegados participantes da conferência estadual de assistência social
</t>
  </si>
  <si>
    <t>Total de participantes com direito a voto (delegados) indicados nas Conferências Municipais de Assitência Social e participantes da Conferência Estadual de Assitência Social.</t>
  </si>
  <si>
    <t xml:space="preserve">Somatório do número de delegados participantes da conferência estadual de Assistência Social </t>
  </si>
  <si>
    <t>Bienal</t>
  </si>
  <si>
    <t>A588</t>
  </si>
  <si>
    <t>Gestão Compartilhada dos Restaurantes Populares</t>
  </si>
  <si>
    <t>18010</t>
  </si>
  <si>
    <t>SEEDUC</t>
  </si>
  <si>
    <t>1052</t>
  </si>
  <si>
    <t xml:space="preserve">Ampliação da Educação Integral e Educação em Tempo Integral </t>
  </si>
  <si>
    <t>i0449</t>
  </si>
  <si>
    <t>Índice de Desenvolvimento de Educação Básica - IDEB</t>
  </si>
  <si>
    <t>O IDEB reúne, em um só indicador, os resultados de dois conceitos igualmente importantes para a qualidade da educação: o fluxo escolar e as médias de desempenho nas avaliações relizadas pelo Sistema de Avaliação da Educação Básica (Saeb), para os estados e o País.</t>
  </si>
  <si>
    <t xml:space="preserve"> IDEBji = Nji . Pji; em que, i = ano do exame (Saeb e Prova Brasil) e do Censo Escolar;
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t>
  </si>
  <si>
    <t>i0450</t>
  </si>
  <si>
    <t>Percentual de alunos em tempo integral</t>
  </si>
  <si>
    <t>Esse indicador mensura ano a ano a progressão de alunos em escolas de tempo integral, visando atingir a meta do Plano Nacional de Educação de 25% dos alunos da educação básica neste tipo de escola.</t>
  </si>
  <si>
    <t>(Número de alunos em Escolas de Educação Integral/Número de alunos da rede estadual)*100</t>
  </si>
  <si>
    <t>i0451</t>
  </si>
  <si>
    <t>Percentual de escolas da Rede com Educação  em Tempo Integral</t>
  </si>
  <si>
    <t xml:space="preserve">Esse indicador mensura ano a ano a progressão de escolas em tempo integral visando atingir a meta do Plano Nacional de Educação de 50% das escolas públicas com esse atendimento. </t>
  </si>
  <si>
    <t>(Número de escolas com Educação Integral/Número de escola da rede estadual)*100</t>
  </si>
  <si>
    <t>1546</t>
  </si>
  <si>
    <t xml:space="preserve">Ampliação da Rede e Melhoria da Infraestrutura                                  </t>
  </si>
  <si>
    <t>i0452</t>
  </si>
  <si>
    <t>Taxa de abandono do ensino médio</t>
  </si>
  <si>
    <t>Indica a porcentagem de alunos que deixaram de frequentar a escola após a data de referência do Censo. 
Serão consideradas as matrículas relativas à escolarização (não utilizam os dados relativos às matrículas em atividades complementares e em atendimento educacional)
especializado.</t>
  </si>
  <si>
    <t>[ABA/ (APR + REP + ABA)]*100
Onde: APR - Número de matrículas aprovadas; REP - Número de matrículas reprovadas;ABA -Número de matrículas que Deixaram de frequentar</t>
  </si>
  <si>
    <t>1676</t>
  </si>
  <si>
    <t xml:space="preserve">Reequipamento de Unidades Escolares    </t>
  </si>
  <si>
    <t>2033</t>
  </si>
  <si>
    <t xml:space="preserve">Apoio Suplementar à Educação Básica  </t>
  </si>
  <si>
    <t>2192</t>
  </si>
  <si>
    <t xml:space="preserve">Apoio aos Serviços Educacionais      </t>
  </si>
  <si>
    <t>i0453</t>
  </si>
  <si>
    <t>Percentual de escolas com avaliação considerada satisfatória (Nota superior a 4,4, de um total de 6)</t>
  </si>
  <si>
    <t>O serviço de limpeza nas escolas é avaliado pelos diretores das unidades escolares que pontuam entre 0 (não realiza), 1 (realiza de modo insuficiente) e 3 (realiza com satisfação), os seguintes fatores: a) frequência da limpeza; b) atendimento ao público; c) uniformes; d) limpeza de ambientes; e) limpeza de sanitários e vestuários; f) material utilizado e g) riscos. A nota máxima corresponde à 6 e são consideradas satisfatórias as notas superiores à 4,4.</t>
  </si>
  <si>
    <t>(Quantidade de notas superiores à 4,4/Quantidade total de notas)*100</t>
  </si>
  <si>
    <t>2229</t>
  </si>
  <si>
    <t xml:space="preserve">Oferta de Transporte Escolar    </t>
  </si>
  <si>
    <t>2299</t>
  </si>
  <si>
    <t>Serviços de Utilidade Pública em Unidade Escolar</t>
  </si>
  <si>
    <t>i0454</t>
  </si>
  <si>
    <t>Percentual de estabelecimentos da educação básica da rede estadual de ensino que  possuem serviço de internet de alta velocidade</t>
  </si>
  <si>
    <t>Trata-se de informação captada por meio do relatório de trabalho, divulgado na portaria SEEDUC/SUBAD nº 02/2019, que avalia as condições físicas e de funcionamento  da Instituição de Ensino.</t>
  </si>
  <si>
    <t>(Total de escolas com acesso à internet de alta velocidade/Total de escola da rede SEEDUC )*100</t>
  </si>
  <si>
    <t>2312</t>
  </si>
  <si>
    <t xml:space="preserve">Realização de Atividades Extracurriculares   </t>
  </si>
  <si>
    <t>2313</t>
  </si>
  <si>
    <t xml:space="preserve">Educação para Públicos Especiais   </t>
  </si>
  <si>
    <t>i0455</t>
  </si>
  <si>
    <t>Percentual de professores de escolas indigenas capacitados</t>
  </si>
  <si>
    <t>Promover aperfeiçoamento pedagógico para 44 professores atuantes na Educação Escolar Indígena.</t>
  </si>
  <si>
    <t>(Professores indígenas capacitados/Total de professores indígenas)*100</t>
  </si>
  <si>
    <t>2318</t>
  </si>
  <si>
    <t>Aprimoramento e Efetividade do Ensino Público</t>
  </si>
  <si>
    <t>IDEBji = Nji . Pji; em que, i = ano do exame (Saeb e Prova Brasil) e do Censo Escolar;
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t>
  </si>
  <si>
    <t>i0456</t>
  </si>
  <si>
    <t>Percentual de escolas com laboratório de ciências</t>
  </si>
  <si>
    <t>O indicador visa medir numa série histórica, a quantidade de escolas que possuem laboratório de informática, buscando mensurar o aumento do número de unidades que dispõe do mesmo. A informatização das escolas apresenta-se como um fator fundamental para os processos de ensino-aprendizagem e inclusão digital.</t>
  </si>
  <si>
    <t>(Número de escolas que possuem laboratório de ciências/Número de escolas da rede estadual)*100</t>
  </si>
  <si>
    <t>i0457</t>
  </si>
  <si>
    <t>Percentual de escolas com laboratório de informática móvel</t>
  </si>
  <si>
    <t>O indicador visa medir numa série histórica, a quantidade de escolas que possuem laboratório de informática, buscando mensurar o aumento do número de unidades que dispõe do mesmo. É um fator relevante para a experimentação e melhoria dos processos de ensino-aprendizagem.</t>
  </si>
  <si>
    <t>(Número de escolas que possuem laboratório de informática/Número de escolas da rede estadual)*100</t>
  </si>
  <si>
    <t>2421</t>
  </si>
  <si>
    <t xml:space="preserve">Oferta de Nutrição Escolar  </t>
  </si>
  <si>
    <t>i0458</t>
  </si>
  <si>
    <t>Teste de aceitabilidade da merenda escolar</t>
  </si>
  <si>
    <t xml:space="preserve">O teste de aceitabilidade realiza uma pesquisa quantitativa e qualitativa da merenda escolar com os discentes. Uma amostra de no mínimo 50 alunos por escola responde a um questionário com as seguintes perguntas: 1) Quantas refeições por dia sua escola fornece?, 2) O que achou da preparação, 3) Diga o que você menos/mais gostou da preparação, 4) A alimentação da escola te agrada.
Após essa mensuração os dados são compilados e geram uma pontuação correspondente às quatro faixas descritas acima.
O indicador considera as matrículas relativas à escolarização (não utilizam os dados relativos às matrículas em atividades complementares e em atendimento educacional
especializado). </t>
  </si>
  <si>
    <t>(Somatório das notas atribuídas nas pesquisas / Total de das notas possíveis)*100
Índice de adequação da alimentação:
85 a 100% - adequado / 50  a 85%- mediano / 25 a 50% - insuficiente / 0 a 25% - deficiente</t>
  </si>
  <si>
    <t>2691</t>
  </si>
  <si>
    <t xml:space="preserve">Avaliação do Sistema Educacional do ERJ      </t>
  </si>
  <si>
    <t>2693</t>
  </si>
  <si>
    <t>Correção do Fluxo Escolar</t>
  </si>
  <si>
    <t>i0459</t>
  </si>
  <si>
    <t xml:space="preserve">Taxa de distorção idade-série </t>
  </si>
  <si>
    <t>No caso brasileiro, considera-se a idade de 7 anos como a idade adequada para ingresso no ensino fundamental, cuja duração, normalmente, é de 8 anos. Seguindo este raciocínio é possível identificar a idade adequada para cada série. Este indicador permite avaliar o percentual de alunos do ensino médio, em cada série, com idade superior à idade recomendada.</t>
  </si>
  <si>
    <t>TDIk=MAT_DK/MATk ×100
Onde: MAT_DK é a soma das matrículas na série k, acima da idade recomendada. MATk   é a matrícula total na série k. k é série, ou grupo de séries.</t>
  </si>
  <si>
    <t>2696</t>
  </si>
  <si>
    <t>Valorização do Desenvolvimento Profissional</t>
  </si>
  <si>
    <t>5622</t>
  </si>
  <si>
    <t>Educação Militar e Cívico-Militar</t>
  </si>
  <si>
    <t>0458</t>
  </si>
  <si>
    <t>Esporte, Cidadania e Desenvolvimento</t>
  </si>
  <si>
    <t>17010</t>
  </si>
  <si>
    <t>SEELJE</t>
  </si>
  <si>
    <t>1055</t>
  </si>
  <si>
    <t>Desenvolvimento do Esporte de Alto Rendimento</t>
  </si>
  <si>
    <t>i0460</t>
  </si>
  <si>
    <t>Atletas de alto rendimento apoiados pelo Estado em pódios</t>
  </si>
  <si>
    <t>Demonstrar como a SEELJE pode apoiar o desenvolvimentodo esporte de alto rendimento e o suporte aos atletas.</t>
  </si>
  <si>
    <t>(Número de atletas de alto rendimento em pódios / Total de atletas de  alto rendimento apoiados pelo programa)*100</t>
  </si>
  <si>
    <t>2085</t>
  </si>
  <si>
    <t>Fomento ao Desenvolvimento da Prática Esportiva</t>
  </si>
  <si>
    <t>i0461</t>
  </si>
  <si>
    <t>Fomento ao desenvolvimento da prática esportiva</t>
  </si>
  <si>
    <t>Necessária manutenção do fomento as práticas esportivas e de lazer,  abrangendo toda a população, sendo estas oportunidades de promoção do esporte como instrumento de desenvolvimento social.</t>
  </si>
  <si>
    <t>Somatório de eventos e competições promovidas no ano</t>
  </si>
  <si>
    <t>3930</t>
  </si>
  <si>
    <t>Gerenciamento de Equipamento Esportivo</t>
  </si>
  <si>
    <t>i0462</t>
  </si>
  <si>
    <t>Número de equipamentos esportivos em boas condições de uso</t>
  </si>
  <si>
    <t>O investimento na construção e modernização de equipamentos esportivos situados em espaços urbanos contribui para a prática esportiva e o bem estar da população.</t>
  </si>
  <si>
    <t>(Número de equipamentos bons + reformados / Total de equipamentos existentes)*100</t>
  </si>
  <si>
    <t>4447</t>
  </si>
  <si>
    <t>Fomento ao Esporte Feminino - Empoderadas</t>
  </si>
  <si>
    <t>i0463</t>
  </si>
  <si>
    <t>Fomento ao esporte feminino - Empoderadas</t>
  </si>
  <si>
    <t>Necessidade de oferta de polícas públicas voltadas exclusivamente para as mulheres,  em especial na área de esporte e lazer, buscando o empoderamento feminino.</t>
  </si>
  <si>
    <t>Somatório de mulheres participantes do Projeto Empoderadas</t>
  </si>
  <si>
    <t>4448</t>
  </si>
  <si>
    <t>Realização do RJ Mais Inclusão</t>
  </si>
  <si>
    <t>i0464</t>
  </si>
  <si>
    <t>Idosos e pessoas com deficiência atendidos  no programa RJ+ Inclusão</t>
  </si>
  <si>
    <t>Necessidade de oferta de políticas públicas voltadas para as pessoas com deficiência e para os idosos.</t>
  </si>
  <si>
    <t xml:space="preserve">Somatório de idosos e pessoas com deficiência atendidos </t>
  </si>
  <si>
    <t>8034</t>
  </si>
  <si>
    <t>Realização do RJ Mais Esporte</t>
  </si>
  <si>
    <t>i0465</t>
  </si>
  <si>
    <t>Núcleos do RJ + Esporte em funcionamento</t>
  </si>
  <si>
    <t>RJ+ ESPORTE visa, entre outros, à melhoria da qualidade de vida da população e garantir acesso às atividades físicas e esportivas às pessoas de diferentes faixas etárias, inclusive as pessoas com deficiência.</t>
  </si>
  <si>
    <t>Somatório dos núcleos colocados em funcionamento no Estado</t>
  </si>
  <si>
    <t>8283</t>
  </si>
  <si>
    <t>Promoção de Centros de Referência da Juventude do Estado do Rio de Janeiro</t>
  </si>
  <si>
    <t>i0466</t>
  </si>
  <si>
    <t>Número de jovens capacitados nos centros de referência da juventude</t>
  </si>
  <si>
    <t>Oferta de políticas públicas para a juventude e capacitação com vistas ao mercado de trabalho.</t>
  </si>
  <si>
    <t>Somatório de jovens capacitados</t>
  </si>
  <si>
    <t>A535</t>
  </si>
  <si>
    <t>Fomento ao Desenvolvimento da Prática Esportiva Via Lei de Incentivo</t>
  </si>
  <si>
    <t>0473</t>
  </si>
  <si>
    <t xml:space="preserve">Gestão Tributária </t>
  </si>
  <si>
    <t>20010</t>
  </si>
  <si>
    <t>SEFAZ</t>
  </si>
  <si>
    <t>1151</t>
  </si>
  <si>
    <t>Premiação do Programa Cidadania Fiscal</t>
  </si>
  <si>
    <t>i0467</t>
  </si>
  <si>
    <t>Evolução do número de cidadãos participantes</t>
  </si>
  <si>
    <t>Evolução da quantidade de cidadãos participantes.</t>
  </si>
  <si>
    <t>[(Quantidade de cidadãos participantes no período atual t - Quantidade de cidadãos participantes no período t-1) / Quantidade de cidadãos participantes no período t-1]*100</t>
  </si>
  <si>
    <t>i0468</t>
  </si>
  <si>
    <t>Notas enviadas</t>
  </si>
  <si>
    <t>O indicador acompanha a evolução do número de notas enviadas pelos contribuintes.</t>
  </si>
  <si>
    <t>Notas enviadas no período Atual/ Notas Enviadas no Período Anterior</t>
  </si>
  <si>
    <t>2252</t>
  </si>
  <si>
    <t>Educação Continuada na Administração Fazendária</t>
  </si>
  <si>
    <t>i0469</t>
  </si>
  <si>
    <t>Aumento qualitativo do acervo da bibloteca da EFAZ</t>
  </si>
  <si>
    <t>Indica o aumento qualitativo do acervo, com o crescimento  de material bibliográfico de suporte à capacitação.</t>
  </si>
  <si>
    <t xml:space="preserve">Somatório dos títulos aderentes aos cursos </t>
  </si>
  <si>
    <t>i0470</t>
  </si>
  <si>
    <t>Carga horária média anual dedicada a treinamento e capacitação</t>
  </si>
  <si>
    <t>Mede a quantidade média de horas dedicadas ao treinamento e capacitação de cada servidor certificado. A partir desse resultado, é possível comparar o tempo total investido em treinamentos com a quantidade total de horas trabalhadas. Além disso, comparar com outras organizações.</t>
  </si>
  <si>
    <t>Somatório da carga horária total no período/ Número de servidores certificados no período</t>
  </si>
  <si>
    <t>Horas/ano</t>
  </si>
  <si>
    <t>4479</t>
  </si>
  <si>
    <t>Modernização da Receita Estadual</t>
  </si>
  <si>
    <t>i0471</t>
  </si>
  <si>
    <t>Arrecadação espontânea posterior ao projeto</t>
  </si>
  <si>
    <t>Evolução da arrecadação espontânea após o projeto.</t>
  </si>
  <si>
    <t>[(Arrecadação Espontânea posterior ao projeto / Arrecadação Espontânea anterior ao projeto)-1]*100</t>
  </si>
  <si>
    <t>i0472</t>
  </si>
  <si>
    <t>Arrecadação posterior à modernização</t>
  </si>
  <si>
    <t>Evolução da arrecadação posterior ao projeto.</t>
  </si>
  <si>
    <t>[(Arrecadação posterior à Modernização / Arrecadação anterior à Modernização)-1]*100</t>
  </si>
  <si>
    <t>1 ano após a conclusão do projeto</t>
  </si>
  <si>
    <t>0482</t>
  </si>
  <si>
    <t>Modernização da Gestão Fazendária, Orçamentária, Financeira e Contábil</t>
  </si>
  <si>
    <t>4487</t>
  </si>
  <si>
    <t>Fortalecimento da Programação Financeira Estadual</t>
  </si>
  <si>
    <t>i0473</t>
  </si>
  <si>
    <t>Percentual de Unidades Administrativas que operam a execução da despesa em sua integralidade</t>
  </si>
  <si>
    <t>O indicador se propõe a medir a participação das unidades administrativas do Estado do Rio de Janeiro que operam a execução da despesa em sua integralidade.</t>
  </si>
  <si>
    <t>(Quantidade de unidades administrativas que operam a execução da despesa em sua integralidade / Quantidade de unidades administrativas do estado)*100</t>
  </si>
  <si>
    <t>5516</t>
  </si>
  <si>
    <t>Modernização Fazendária de Processos, Aplicações, Infraestrutura e Serviços</t>
  </si>
  <si>
    <t>i0474</t>
  </si>
  <si>
    <t>Promoção de inciativas estruturantes de investimentos de TIC</t>
  </si>
  <si>
    <t>Informa o conjunto de Iniciativas Estruturantes demandados em relação ao conjunto de Iniciativas Estruturantes entregues. </t>
  </si>
  <si>
    <t>(Total de IE entregues / Total de IE demandadas) *100    onde IE = Iniciativas Estruturantes</t>
  </si>
  <si>
    <t>5643</t>
  </si>
  <si>
    <t>Monitoramento do Fluxo de Mercadorias</t>
  </si>
  <si>
    <t>i0475</t>
  </si>
  <si>
    <t>Evolução do Crédito Fiscal recuperado pela Barreira</t>
  </si>
  <si>
    <t>A evolução do crédito fiscal recuperado pela barreira.</t>
  </si>
  <si>
    <t>[(Crédito Fiscal recuperado pela Barreira no período atual t - Crédito Fiscal recuperado pela Barreira no período t-1) /Crédito Fiscal recuperado pela Barreira no período t-1]*100</t>
  </si>
  <si>
    <t>5644</t>
  </si>
  <si>
    <t>Gestão de Processos Tributários Integrados</t>
  </si>
  <si>
    <t>i0476</t>
  </si>
  <si>
    <t>Arrecadação posterior ao projeto</t>
  </si>
  <si>
    <t>O indicador mensura a arrecadação posterior ao Projeto em relação à arrecadação anterior ao projeto.</t>
  </si>
  <si>
    <t>[(Arrecadação posterior ao projeto / Arrecadação anterior ao projeto)-1]*100</t>
  </si>
  <si>
    <t>5715</t>
  </si>
  <si>
    <t>Modernização do SIAFE-Rio</t>
  </si>
  <si>
    <t>i0477</t>
  </si>
  <si>
    <t>Integrações sistêmicas - SIAFE-Rio</t>
  </si>
  <si>
    <t>Apresentar as Integrações Sistêmicas como ferramentas modernas de melhoria da gestão publica, através dos recursos de tecnologia da informação atualmente disponíveis.</t>
  </si>
  <si>
    <t>(Número de Integrações concluídas/Total de Integrações)*100</t>
  </si>
  <si>
    <t>5716</t>
  </si>
  <si>
    <t>Aperfeiçoamento dos Instrumentos de Projeção de Receitas e Despesas do ERJ</t>
  </si>
  <si>
    <t>i0478</t>
  </si>
  <si>
    <t>Eficiência da projeção de despesa</t>
  </si>
  <si>
    <t>O indicador se propõe a medir a eficiência do modelo, identificando a margem de erro na projeção das despesas.</t>
  </si>
  <si>
    <t>|1- (Despesa Total Liquidada/Despesa Total Projetada)|</t>
  </si>
  <si>
    <t>i0479</t>
  </si>
  <si>
    <t>Eficiência da projeção de receita</t>
  </si>
  <si>
    <t>O indicador se propõe a medir a eficiência do modelo, identificando a margem de erro na projeção das receitas.</t>
  </si>
  <si>
    <t>|1- (Receita Total Arrecadada/Receita Total Projetada)|</t>
  </si>
  <si>
    <t>8103</t>
  </si>
  <si>
    <t>Gestão de Tecnologia da Informação e Comunicação</t>
  </si>
  <si>
    <t>i0480</t>
  </si>
  <si>
    <t xml:space="preserve">Capacidade de entregas de produtos e serviços que suportam as áreas de negócios </t>
  </si>
  <si>
    <t>Informa o conjunto de produtos e serviços demandados em relação ao conjunto de produtos e serviços entregues</t>
  </si>
  <si>
    <t>(Total de P&amp;S entregues / Total de P&amp;S demandados) *100    onde P&amp;S = Produtos e Serviços</t>
  </si>
  <si>
    <t>i0481</t>
  </si>
  <si>
    <t>Capacidade de entregas de produtos e serviços de Segurança da Informação para a proteção de dados</t>
  </si>
  <si>
    <t>Informa o conjunto de produtos e serviços de Segurança da Informação demandados em relação ao conjunto de produtos e serviços de Segurança da Informação entregues.</t>
  </si>
  <si>
    <t>(Total de P&amp;SSeg entregues / Total de P&amp;SSeg demandados) *100    onde P&amp;SSeg = Produtos e Serviços de Segurança da Informação</t>
  </si>
  <si>
    <t>A564</t>
  </si>
  <si>
    <t>Promoção da Transparência Fiscal</t>
  </si>
  <si>
    <t>i0482</t>
  </si>
  <si>
    <t>Rankings estaduais de transparência fiscal</t>
  </si>
  <si>
    <t>Os rankings estaduais de transparência fiscal avaliam os portais de transparência por meio de um checklist para aferir o cumprimento dos requisitos de abertura de informação pelos entes federativos.</t>
  </si>
  <si>
    <t>Posição nos Rankings Estaduais de Transparência Fiscal</t>
  </si>
  <si>
    <t>Posição no ranking</t>
  </si>
  <si>
    <t>n/a (cada organização avaliadora tem cronograma específico)</t>
  </si>
  <si>
    <t>15º</t>
  </si>
  <si>
    <t>5º</t>
  </si>
  <si>
    <t>A586</t>
  </si>
  <si>
    <t xml:space="preserve">Gestão Estratégica de Pessoas </t>
  </si>
  <si>
    <t>i0483</t>
  </si>
  <si>
    <t>Grau de desenvolvimento de competências mapeadas</t>
  </si>
  <si>
    <t xml:space="preserve">O mapeamento identifica as competências necessárias para cada cargo e função.  Esse indicador permite  aproximar, identificar e desenvolver competências alinhadas às estratátégias do órgão. </t>
  </si>
  <si>
    <t>Número de cargos e funções com competências definidas/Número absoluto de cargos e funções</t>
  </si>
  <si>
    <t>07010</t>
  </si>
  <si>
    <t>SEINFRA</t>
  </si>
  <si>
    <t>1830</t>
  </si>
  <si>
    <t>Apoio à Urbanização de Comunidades - FEHIS</t>
  </si>
  <si>
    <t>i0484</t>
  </si>
  <si>
    <t>Número de famílias atendidas pelas unidades habitacionais disponibilizadas - Apoio à Urbanização de Comunidades</t>
  </si>
  <si>
    <t>Dada a necessidade de se promover o acesso ao direito fundamental à moradia e a redução do déficit habitacional e/ou da inadequação das moradias no Estado do Rio de Janeiro, o indicador demonstra o número de famílias atendidas pelas unidades habitacionais disponibilizadas</t>
  </si>
  <si>
    <t>Somatório do número de famílias atendidas pelas unidades habitacionais disponibilizadas</t>
  </si>
  <si>
    <t>3455</t>
  </si>
  <si>
    <t>Recuperação da Região Serrana</t>
  </si>
  <si>
    <t>i0485</t>
  </si>
  <si>
    <t>Localidade com risco mitigado</t>
  </si>
  <si>
    <t>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Localidades com Risco Mitigado através da intervenção da ação em tela.</t>
  </si>
  <si>
    <t>Somatório do número de localidades com Risco Mitigado através da ação de "Recuperação da Região Serrana"</t>
  </si>
  <si>
    <t>i0486</t>
  </si>
  <si>
    <t>Número de habitantes atendidos pela ação de Recuperação da Região Serrana</t>
  </si>
  <si>
    <t>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habitantes atendidos em uma determinada localidade, bem como de localidades e regiões circunvizinhas que venham ser beneficiadas, alvo da ação em tela.</t>
  </si>
  <si>
    <t xml:space="preserve">Somatório do número de habitantes atendidos </t>
  </si>
  <si>
    <t>3461</t>
  </si>
  <si>
    <t>Implantação de Projetos de Infraestrutura</t>
  </si>
  <si>
    <t>i0487</t>
  </si>
  <si>
    <t>Número de habitantes atendidos com a implantação de projetos de Infraestrtutura</t>
  </si>
  <si>
    <t>Prover de infraestrutura localidades carentes de assistência objetivando potencializar o desenvolvimento socioeconômico sustentável e a melhoria da qualidade de vida da população por meio do acesso a serviços básicos. O indicador demonstra o nº de habitantes atendidos através da intervenção da ação em tela.</t>
  </si>
  <si>
    <t>3964</t>
  </si>
  <si>
    <t>Assessoramento aos Municípios no Desenvolvimento de Projetos Habitacionais</t>
  </si>
  <si>
    <t>i0488</t>
  </si>
  <si>
    <t>Número de Municípios assessorados no desenvolvimento de projetos habitacionais</t>
  </si>
  <si>
    <t>Dada a implementação do programa de assessoramento aos municípios para elaboração de seus  projetos e planos para desenvolvimento de projetos habitacionais, o indicador demonstra o número de Municípios assessorados no desenvolvimento de tais projetos.</t>
  </si>
  <si>
    <t>Somatório do número de Municípios assessorados no desenvolvimento de projetos habitacionais</t>
  </si>
  <si>
    <t>4585</t>
  </si>
  <si>
    <t>Formação e Qualificação de Servidores</t>
  </si>
  <si>
    <t>i0489</t>
  </si>
  <si>
    <t>Percentual de servidores capacitados - SEINFRA</t>
  </si>
  <si>
    <t>Apuração do percentual de servidores capacitados durante o ano. Tendo em vista a complexidade e o crescimento das demandas à SEINFRA faz-se necessário que seu quadro técnico esteja apto a responder de forma eficiente e eficaz às solicitações/necessidades, sempre imperiosas, que lhe são apresentadas.</t>
  </si>
  <si>
    <t>(Número de servidores capacitados no exercício / Ttotal de servidores da SEINFRA)*100</t>
  </si>
  <si>
    <t>4586</t>
  </si>
  <si>
    <t>Modernização e Reestruturação do Parque Computacional e Softwares</t>
  </si>
  <si>
    <t>i0490</t>
  </si>
  <si>
    <t>Capacidade de produção/customização e/ou implantação de projetos</t>
  </si>
  <si>
    <t>O indicador demonstra a capacidade de produção/customização e o/ou implantação em atendimento ao Estado e/ou aos Municípios, uma vez que os projetos serão readequados a cada demanda refletindo em celeridade na sua implantação.</t>
  </si>
  <si>
    <t>Somatório de projetos desenvolvidos por ano</t>
  </si>
  <si>
    <t>5580</t>
  </si>
  <si>
    <t>Construção, Reforma e Ampliação de Unidades Habitac e Obras de Infraestrutura</t>
  </si>
  <si>
    <t>i0491</t>
  </si>
  <si>
    <t>Número de famílias atendidas pelas unidades habitacionais disponibilizadas - Construção, Reforma e Ampliação de Unidades Habitac e Obras de Infraestrutura</t>
  </si>
  <si>
    <t>5675</t>
  </si>
  <si>
    <t>Desenvolvimento e Implantação de Projetos Habitacionais</t>
  </si>
  <si>
    <t>i0492</t>
  </si>
  <si>
    <t>Número de famílias atendidas pelo programa de gestão da política habitacional e regularização fundiária</t>
  </si>
  <si>
    <t>Dada a necessidade de se garantir o acesso à  moradia digna pelas famílias de baixa renda, o indicador demonstra o número de famílias atendidas pelo programa de gestão da política habitacional e regularização fundiária.</t>
  </si>
  <si>
    <t>Somatório das famílias atendidas pelo programa de Gestão da Política Habitacional e Regularização Fundiária</t>
  </si>
  <si>
    <t>5676</t>
  </si>
  <si>
    <t>Implantação de Infraestrutura  Habitacional</t>
  </si>
  <si>
    <t>i0493</t>
  </si>
  <si>
    <t>Número de habitantes atendidos por obras de infraestrutura habitacional implantada</t>
  </si>
  <si>
    <t>Demonstra o nº de habitantes beneficiados por obras de infraestrutura habitacional implantada em determinada localidade.</t>
  </si>
  <si>
    <t>Somatório do número de  habitantes atendidos por obras de infraestrutura habitacional implantada</t>
  </si>
  <si>
    <t>5702</t>
  </si>
  <si>
    <t>Preservação de Equipamentos Públicos</t>
  </si>
  <si>
    <t>i0494</t>
  </si>
  <si>
    <t>Número de equipamentos públicos postos em situação mínima de uso</t>
  </si>
  <si>
    <t>Demonstra quanto dos imóveis do ERJ, por encontrarem-se em condições insuficientes de uso, foram postos em situação mínima a serem utilizados pela Administração Pública Estadual, diferenciando-se, desta forma,  da meta física da ação que diz respeito a toda e qualquer manutenção feita nos imóveis do Estado.</t>
  </si>
  <si>
    <t>Somatório das unidades de equipamentos públicos postos em situação mínima de uso</t>
  </si>
  <si>
    <t>5703</t>
  </si>
  <si>
    <t>Implementação do Comunidade Cidade</t>
  </si>
  <si>
    <t>i0495</t>
  </si>
  <si>
    <t>Número de habitantes atendidos com a implementação do Comunidade Cidade</t>
  </si>
  <si>
    <t>Mitigação dos impactos provenientes do crescimento desordenado, fruto das auto construções e do espalhamento urbano, negligenciados pelo Município; a demanda social por melhorias substanciais no acesso ao saneamento e à mobilidade urbana e o compromisso assumido pelo ERJ em ampliar o acesso a serviços públicos. O indicador demonstra o nº de habitantes atendidos pela urbanização promovida em uma determinada localidade alvo da intervenção pelo Comunidade Cidade, bem como a população fronteiriça que porventura se beneficie da referida intervenção.</t>
  </si>
  <si>
    <t>Somatório do número de habitantes atendidos na região de implementação do Comunidade Cidade</t>
  </si>
  <si>
    <t>5704</t>
  </si>
  <si>
    <t>Plano de Apoio a Intervenções em Caso de Catástrofes</t>
  </si>
  <si>
    <t>i0496</t>
  </si>
  <si>
    <t>Número de habitantes atendidos por intervenção em situação de catástrofe</t>
  </si>
  <si>
    <t>Somatório de habitantes atendidos por intervenção em situação de catástrofe</t>
  </si>
  <si>
    <t xml:space="preserve">Dada a necessidade de o Estado intervir diretamente de modo a mitigar, ainda que temporariamente, os impactos decorrentes de catástrofes ou desastres de qualquer natureza,o indicador demonstra o número de habitantes atendidos em determinada localidade                                                            </t>
  </si>
  <si>
    <t>i0497</t>
  </si>
  <si>
    <t>Número de localidades atendidas por intervenção em situação de catástrofe</t>
  </si>
  <si>
    <t>Somatório de localidades atendidas por intervenção em situação de catástrofe</t>
  </si>
  <si>
    <t>Dada a necessidade de o Estado intervir diretamente de modo a mitigar, ainda que temporariamente, os impactos decorrentes de catástrofes ou desastres de qualquer natureza, o indicador demonstra o número de localidades intervindas pelo ERJ quando da ocorrência de catástrofes/desastres.</t>
  </si>
  <si>
    <t>5706</t>
  </si>
  <si>
    <t>Desenvolvimento da Infraestrutura dos Municípios - Jogando Junto</t>
  </si>
  <si>
    <t>i0498</t>
  </si>
  <si>
    <t>Intervenções realizadas em município em parceria com o Estado</t>
  </si>
  <si>
    <t xml:space="preserve">Explicita a extensão de localidades em Municípios, que, apoiados com a participação do ERJ, desenvolveram sua infraestrutura no exercício. </t>
  </si>
  <si>
    <t xml:space="preserve">Somatório da extensão de localidades infraestruturada em parceria com os Municípios </t>
  </si>
  <si>
    <t>Km</t>
  </si>
  <si>
    <t>i0499</t>
  </si>
  <si>
    <t>Número de habitantes atendidos com o desenvolvimento da infraestrutura dos municípios</t>
  </si>
  <si>
    <t xml:space="preserve">Dada as demandas sociais e a necessidade de se buscar formas de financiar a infraestrutura do ERJ, o indicador demonstra o nº de habitantes beneficiados por projetos realizados pelo ERJ em parceria com os Municípios. </t>
  </si>
  <si>
    <t>A589</t>
  </si>
  <si>
    <t>Elaboração de Projeto e Viabilização de Implantação de Equipamentos Modulares</t>
  </si>
  <si>
    <t>i0500</t>
  </si>
  <si>
    <t>Número de habitantes atendidos pela implantação de equipamento modular</t>
  </si>
  <si>
    <t>Dado o aumento das demandas da população fluminense por serviços públicos ofertados pelo Estado, o indicador demonstra o  número de habitantes atendidos pela implantação de equipamento modular, tendo em vista o nº de equipamentos modulares postos à disposição da sociedade de modo a atender suas necessidades/solicitações.</t>
  </si>
  <si>
    <t>Somatório de habitantes atendidos pela implantação de equipamento modular</t>
  </si>
  <si>
    <t>21010</t>
  </si>
  <si>
    <t>SEPLAG</t>
  </si>
  <si>
    <t>5383</t>
  </si>
  <si>
    <t>Implantação do Processo Administrativo Digital</t>
  </si>
  <si>
    <t>i0501</t>
  </si>
  <si>
    <t xml:space="preserve">Percentual de órgãos com processos administrativos integralmente migrados para meio eletrônico </t>
  </si>
  <si>
    <t>Falta uma solução que permita que a administração estadual possa, em menor prazo e com baixo custo usufruir, em sua plenitude, da redução de despesas diretamente associadas à tramitação eletrônica de processos administrativos e documentos, dentre as quais a compra de papel, cartuchos e manutenção de impressora, o consumo de combustível, manutenção de veículos e contratação de motoristas para entrega e recebimento de processos físicos, custos de locação, manutenção e conservação de imóveis para operação de arquivos, gastos de pessoal e de conservação para gestão de acervo físico.</t>
  </si>
  <si>
    <t>(Quantidade de órgãos com processos administrativos integralmente migrados para meio eletrônico / Quantidade de órgãos)</t>
  </si>
  <si>
    <t>5656</t>
  </si>
  <si>
    <t xml:space="preserve">Modernização e Aparelhamento do Arquivo Público </t>
  </si>
  <si>
    <t>i0502</t>
  </si>
  <si>
    <t>Quantidade de consultas atendidas pelo Fale Conosco do APERJ</t>
  </si>
  <si>
    <t xml:space="preserve">O Arquivo Público do Estado do Rio de Janeiro desde 2016 mantém em seu site um formulário para que seu público possa falar diretamente com a Instituição, que gera número de protocolo. Quando o formulário é preenchido o responsável recebe um email com a pergunta e com um link para o formulário para atendimento. A mensuração permite verificar se o site esta atingindo o público. </t>
  </si>
  <si>
    <t>Somatório do número de consultas atendidas pelo fale conosco do APERJ</t>
  </si>
  <si>
    <t>5658</t>
  </si>
  <si>
    <t>Desenvolvimento de Sistemas Corporativos de Apoio à Logística</t>
  </si>
  <si>
    <t>i0503</t>
  </si>
  <si>
    <t>Quantidade de usuários dos sistemas corporativos de apoio à logística</t>
  </si>
  <si>
    <t>Este indicador mostrará o aumento da capilaridade dos Sistemas Corporativos de Apoio à Logística nos Órgãos do Estado, na medida em que esses sistema absorvem os fluxos de informação, promovendo maior integridade e veracidade das informações estratégicas.</t>
  </si>
  <si>
    <t>Somatório do número de usuários ativos em todos os Sistemas Corporativos de Apoio à Logística</t>
  </si>
  <si>
    <t>5657</t>
  </si>
  <si>
    <t xml:space="preserve">Revitalização do Depósito Público </t>
  </si>
  <si>
    <t>i0504</t>
  </si>
  <si>
    <t>Obras e restauros realizados</t>
  </si>
  <si>
    <t>Executar Obras gerais e reequipar toda sede do Depósito Público visando a integralidade dos bens e servidores, tornando o local salubre e moderno.</t>
  </si>
  <si>
    <t>Somatório das obras e restauros realizados</t>
  </si>
  <si>
    <t>4506</t>
  </si>
  <si>
    <t>Gestão de Documentos, Preservação da Memória do ERJ e Acesso à informação</t>
  </si>
  <si>
    <t>i0505</t>
  </si>
  <si>
    <t>Quantidade de acervos de valor permanente que receberam tratamento técnico</t>
  </si>
  <si>
    <t>O Arquivo do Estado do Rio de Janeiro realiza tratamento técnico arquivístico dos acervos custodiados pela instituição, por captação de recursos externos e por recursos próprios, visando tornar o acervo disponível para consulta publica. A mensuração permite acompanhar o volume do acervo organizado e disponibilizado ao público.</t>
  </si>
  <si>
    <t>Somatório dos acervos de valor permanente que receberam tratamento técnico</t>
  </si>
  <si>
    <t>i0506</t>
  </si>
  <si>
    <t>Quantidade de órgãos aprovaram e publicaram os planos de classificação e tabelas de temporalidade</t>
  </si>
  <si>
    <t xml:space="preserve">O APERJ é responsável junto com a Secretaria de Estado da Casa Civil e Governança pela implantação na Administração Estadual do Rio de Janeiro do Programa de Gestão de Documentos - PGD, que tem o objetivo de organizar a produção, tramitação e destinação dos documentos produzidos pela administração pública estadual, assegurando o acesso à informação, permitindo a eliminação daqueles que não apresentam valor secundário e garantindo a preservação dos documentos de valor permanente. Os planos de classificação e tabelas de temporalidade de documentos são os instrumentos utilizados para a gestão de documentos. Amensuração desse produto permite acompanhar a eficacia da implantação do Programa de Gestão de Documentos no Executivo Estadual. </t>
  </si>
  <si>
    <t>Somatório dos órgãos que publicaram planos de classificação e tabelas de temporalidade</t>
  </si>
  <si>
    <t>i0507</t>
  </si>
  <si>
    <t>Quantidade de requisições de documentos o APERJ atendeu</t>
  </si>
  <si>
    <t>O Arquivo Público do Estado do Rio de Janeiro disponibiliza os documentos públicos para consultas locais. A mensuração permite acompanhar o alcance do trabalho do APERJ e melhorar seu planejamento.</t>
  </si>
  <si>
    <t>Somatório do número de requisições de documentos atendidas</t>
  </si>
  <si>
    <t>4521</t>
  </si>
  <si>
    <t xml:space="preserve">Implementação das Ações do Depósito Público </t>
  </si>
  <si>
    <t>i0508</t>
  </si>
  <si>
    <t>Reformas e manutenções realizadas</t>
  </si>
  <si>
    <t>Realizar reformas e manutenção nas estruturas físicas para evitar o risco de danos aos bens acautelados e aos servidores; Contratar serviço de manutenção preventiva e corretiva no sistemas de Incêndio, elevadores de carga,   empilhadeiras, etc.</t>
  </si>
  <si>
    <t>Somatório de reformas e manutenções realizadas</t>
  </si>
  <si>
    <t>5662</t>
  </si>
  <si>
    <t>Fortalecimento dos Instrumentos de Planejamento, Orçamento e Gestão</t>
  </si>
  <si>
    <t>i0509</t>
  </si>
  <si>
    <t>Percentual de órgãos que participaram das capacitações de orçamento</t>
  </si>
  <si>
    <t>O indicador permite aferir o percentual de órgãos estaduais que tiveram servidores capacitados, considerando que o objetivo precípuo da ação é a capacitação dos servidores que compõem as redes temáticas e estão presentes em todos os órgãos.</t>
  </si>
  <si>
    <t>(Número de órgãos com servidores concluintes dos cursos / Número total de órgãos)* 100</t>
  </si>
  <si>
    <t>i0510</t>
  </si>
  <si>
    <t>Percentual de órgãos que participaram das capacitações de planejamento</t>
  </si>
  <si>
    <t>i0511</t>
  </si>
  <si>
    <t>Percentual de órgãos que participaram das capacitações referentes à rede de gestores de investimento</t>
  </si>
  <si>
    <t>8365</t>
  </si>
  <si>
    <t>Formação e Valorização do Servidor</t>
  </si>
  <si>
    <t>i0512</t>
  </si>
  <si>
    <t>Percentual de órgãos que participaram das capacitações referentes à rede de processos</t>
  </si>
  <si>
    <t>i0513</t>
  </si>
  <si>
    <t>Quantidade de servidores capacitados em protocolo, gestão documental e produção documental</t>
  </si>
  <si>
    <t>O PGD, Programa de Gestão de Documentos do Estado do RJ, que tem o objetivo de padronizar e organizar a produção, tramitação e destinação dos documentos produzidos pela administração pública estadual, prevê manter treinamento em gestão de documento, gestão de protocolo e produção de documentos para os servidores estaduais. A medição dessa informação é necessária para acompanhar a implantação do Programa de Gestão de Documentos no Executivo Estadual.</t>
  </si>
  <si>
    <t>Somatório de servidores capacitados em Protocolo, Gestão Documental e Produção documental</t>
  </si>
  <si>
    <t>i0514</t>
  </si>
  <si>
    <t>Percentual de órgãos que participaram das capacitações de logística</t>
  </si>
  <si>
    <t>Conforme previsto no Decreto nº 46.050/2017, que criou a Rede Logística do Poder Executivo do Estado do Rio de Janeiro, a referida rede tem como um dos seus objetivos prover o Estado do Rio de Janeiro com servidores adequadamente capacitados e certificados. Nesse sentido, o presente indicador permite registrar o quantitativo de órgãos que participaram das capacitações promovidas pelo Órgão Central do Sistema Logístico.</t>
  </si>
  <si>
    <t>A569</t>
  </si>
  <si>
    <t>Aperfeiçoamento da Gestão Estratégica de Suprimentos</t>
  </si>
  <si>
    <t>i0515</t>
  </si>
  <si>
    <t>Percentual de órgãos que participaram das licitações do órgão central do sistema logístico</t>
  </si>
  <si>
    <t>Este indicador mostrará o desempenho do Órgão Central do Sistema Logístico em aumentar a relevância das licitações realizadas, obter economias de escala, reduzir os custos de transação das contratações e aumentar o poder de barganha do Estado junto ao mercado fornecedor que decorrem das atribuições previstas no Decreto nº 42.092, de 27 de outubro de 2009, que instituiu o Sistema Logístico do Estado do Rio de Janeiro, e o Decreto nº 45.802, de 26 de outubro de 2016, que instituiu a Política Estadual de Gestão Estratégica de Suprimentos.</t>
  </si>
  <si>
    <t>(Número de órgãos que participaram das licitações do Órgão Central do SISLOG / Número total de órgãos)* 100</t>
  </si>
  <si>
    <t>A570</t>
  </si>
  <si>
    <t>Sistematização do Planejamento e Captação de Recursos para Investimentos</t>
  </si>
  <si>
    <t>i0516</t>
  </si>
  <si>
    <t>Taxa de projetos de investimento (baixo e médio riscos) orçamentariamente viabilizados</t>
  </si>
  <si>
    <t>O indicador é pertinente pois mensura dois potenciais resultados da ação que se realizam de forma complementar: a ampliação do número de investimentos planejados em maior nível de detalhamento e qualidade (baixo e médio riscos) e a viabilização da realização desses investimentos através do melhor aproveitamento das fontes internas e através da captação de recursos de fontes externas.</t>
  </si>
  <si>
    <t>(Número de propostas de investimento integrantes do orçamento estadual / Número de propostas de investimento identificadas como de baixo e médio risco na matriz de riscos do Plano Anual de Investimentos)*100</t>
  </si>
  <si>
    <t>A583</t>
  </si>
  <si>
    <t>Implantação da Gestão por Processos</t>
  </si>
  <si>
    <t>i0517</t>
  </si>
  <si>
    <t>Número de processos mapeados</t>
  </si>
  <si>
    <t>Promover o desenvolvimento da gestão por processos através do mapeamento de processos e do apoio a iniciativas de mapeamento.</t>
  </si>
  <si>
    <t>Somatório do número de processos mapeados no Sistema Eletrônico de Informação - SEI</t>
  </si>
  <si>
    <t>4409</t>
  </si>
  <si>
    <t>Conservação e Mitigação de Riscos nos Imóveis Estaduais</t>
  </si>
  <si>
    <t>i0400</t>
  </si>
  <si>
    <t>Taxa de mitigação de risco dos imóveis estaduais</t>
  </si>
  <si>
    <t>Obtém-se a informação  sobre a atuação do órgão central nos problemas detectados nos ímóveis estaduais para mitigação dos diferentes riscos (invasão, deterioração, dano a terceiros, não destinação, depredação,etc.).
Instruções para o cálculo:
Obs.1: quando há intervenção no imóvel, o mesmo não é retirado do denominador; caso haja imóvel novo, o mesmo é incluído;
Obs.2: cada imóvel será considerado por Projeto* (e cada intervenção terá um peso no projeto). Cada imóvel poderá computar no indicador como 1 ou como 0,33 , 0,60 , 0,80 , etc.);
Obs.3: Consideram-se as intervenções demandadas pelo próprio órgão central e pelos órgãos de fiscalização e controle;</t>
  </si>
  <si>
    <t>(Número de imóveis com ação de intervenção realizada / Número de imóveis com ação de intervenção demandada)</t>
  </si>
  <si>
    <t>4481</t>
  </si>
  <si>
    <t>Destinação, Uso e Ocupação de Bens Imóveis Estaduais</t>
  </si>
  <si>
    <t>i0401</t>
  </si>
  <si>
    <t>Taxa de destinação de imóvel estadual aderente ao interesse público</t>
  </si>
  <si>
    <r>
      <t xml:space="preserve">Obtém-se informações sobre a efetiva destinação dos imóveis estaduais, em consonância com o interesse público.
OBS: </t>
    </r>
    <r>
      <rPr>
        <u/>
        <sz val="11"/>
        <color theme="1"/>
        <rFont val="Calibri"/>
        <family val="2"/>
      </rPr>
      <t>Consideram-se imóveis destinados</t>
    </r>
    <r>
      <rPr>
        <sz val="11"/>
        <color theme="1"/>
        <rFont val="Calibri"/>
        <family val="2"/>
      </rPr>
      <t>: alienados, em processo de alienação, com recolhimento de tx. de ocupação e afetados ao serviço público. 
Nas três primeiras hipóteses o interesse público contemplado é a arrecadação de valores a partir do ativo patrimonial; quanto à afetação, o interesse público contemplado é a possibilidade de ocupação para desenvolvimento de políticas públicas (saúde, cultura, educação, segurança, esporte...).</t>
    </r>
  </si>
  <si>
    <t>(Número de imóveis destinados / Número de imóveis da Prestação de Contas)</t>
  </si>
  <si>
    <t>i0402</t>
  </si>
  <si>
    <t>Taxa de monitoramento de imóveis estaduais</t>
  </si>
  <si>
    <t xml:space="preserve">Obtém-se a informação  sobre a atuação do órgão central no monitoramento dos ímóveis estaduais no que se refere à avaliação, vistoria, regularização de ocupação, cobrança de encargos e contraprestações, alienação e assiduidade com as cotas de condomínio.
</t>
  </si>
  <si>
    <t>Tx = {(n° de laudos de avaliação realizados / n° de laudos planejados) + (n° de vistorias realizadas / n° de vistorias planejadas) + (n° de ocupações regularizadas / n° de ocupações por órgãos e entidades públicas não regularizadas) + (n° de ocupações com encargos e contraprestações cobrados / n° de ocupações com encargos e contrapretações identificados) + (n° de imóveis  ofertados para alienação / n° de imóveis identificados como passíveis de alienação) + (nº dse cotas de condomínio pagas / nº de cotas de condomínio identificadas para pagamento)} / 6</t>
  </si>
  <si>
    <t>4482</t>
  </si>
  <si>
    <t>Modernização da Gestão do Patrimônio Imóvel</t>
  </si>
  <si>
    <t>i0403</t>
  </si>
  <si>
    <t>Taxa de Compliance de Gestão das Informações dos imóveis estaduais</t>
  </si>
  <si>
    <t>O indicador objetiva a mensuração do cumprimento dos requisitos necessários à efetiva gestão do patrimônio imóvel, por parte da SUBPAT e dos órgãos setoriais.
Com a fórmula, obtém-se a informação sobre a confiabilidade do cadastro dos imóveis, contando também com a contribuição setorial, a fim de realizar as atribuições institucionais da SUBPAT com excelência (destinação, monitoramento, mitigação de risco, conservação e fornecimento de informações à Administração Pública e à sociedade).</t>
  </si>
  <si>
    <t>((Número de imóveis com titularidade regularizada / Número de imóveis da Prestação de Contas) X 0,2) + ((N° de imóveis com cadastro validado_saneado / N° de imóveis da Prestação de Contas) X 0,7) + ((Requisitos de conformidade cumpridos pelos órgãos setoriais / Número de total de requisitos de conformidade) X 0,1)</t>
  </si>
  <si>
    <t>51010</t>
  </si>
  <si>
    <t>SEPM</t>
  </si>
  <si>
    <t>2061</t>
  </si>
  <si>
    <t xml:space="preserve">Operação Especial e Especializada da Polícia Militar </t>
  </si>
  <si>
    <t>i0518</t>
  </si>
  <si>
    <t>Homicídio doloso</t>
  </si>
  <si>
    <t>Indica a ocorrência de homicídio provocado pela morte causada intencionalmente, ou seja, com dolo.</t>
  </si>
  <si>
    <t>Somatório do número de homicídios dolosos ocorridos no quadrimestre</t>
  </si>
  <si>
    <t>i0519</t>
  </si>
  <si>
    <t>Latrocínio</t>
  </si>
  <si>
    <t>É a indicação de roubo realizado a mão armada, seguido de homicídio.</t>
  </si>
  <si>
    <t>Somatório do número de latrocínios ocorridos no quadrimestre</t>
  </si>
  <si>
    <t>i0520</t>
  </si>
  <si>
    <t>Recurso destinado às despesas classificadas como investimento na SEPM</t>
  </si>
  <si>
    <t>Indica a utilização do recurso destinado ao Investimento. O invetimento refere-se a compra de armas, equipmaneto de proteção individual, veículos, entre outras despesas classificadas como "investimento"</t>
  </si>
  <si>
    <t>(Somatório de recursos destinados às despesas classificadas como investimento na SEPM / Total de recursos da SEPM)*100</t>
  </si>
  <si>
    <t>i0521</t>
  </si>
  <si>
    <t>Roubo de carga</t>
  </si>
  <si>
    <t>Indica o número de ocorrências de roubo de carga.</t>
  </si>
  <si>
    <t>Somatório do número de roubo de carga no quadrimestre</t>
  </si>
  <si>
    <t>i0522</t>
  </si>
  <si>
    <t>Roubo de rua</t>
  </si>
  <si>
    <t>Indica o número de ocorrências de roubo de de rua.</t>
  </si>
  <si>
    <t>Somatório do número de roubos de rua ocorridos no quadrimestre</t>
  </si>
  <si>
    <t>i0523</t>
  </si>
  <si>
    <t>Roubo de veículo</t>
  </si>
  <si>
    <t>Indica o número de ocorrências de roubo de veículo.</t>
  </si>
  <si>
    <t>Somatório do número de roubo de veículo no quadrimestre</t>
  </si>
  <si>
    <t>2062</t>
  </si>
  <si>
    <t xml:space="preserve">Manutenção da Polícia Pacificadora </t>
  </si>
  <si>
    <t>2878</t>
  </si>
  <si>
    <t>Gestão da Frota da Polícia Militar</t>
  </si>
  <si>
    <t>i0524</t>
  </si>
  <si>
    <t>Percentual de viaturas operacionais em emprego operacional</t>
  </si>
  <si>
    <t>Indica o percentual de viaturas operacionais em pleno emprego operacional.</t>
  </si>
  <si>
    <t>(Número de viaturas em plena atividade / Total de viaturas existentes na SEPM)*100</t>
  </si>
  <si>
    <t>4446</t>
  </si>
  <si>
    <t>Operacionalização do Centro Integrado de Comando e Controle</t>
  </si>
  <si>
    <t>i0525</t>
  </si>
  <si>
    <t>Tempo de acionamento do serviço 190</t>
  </si>
  <si>
    <t>Faz a indicação do tempo de atendimento do serviço 190 e a chegada do policial militar ao local do fato indicado no aludido serviço.</t>
  </si>
  <si>
    <t>Cronometragem entre o acionamento do serviço 190 e a chegada ao local do fato</t>
  </si>
  <si>
    <t>Hora, minuto e segundo</t>
  </si>
  <si>
    <t>5519</t>
  </si>
  <si>
    <t>Gestão e Operacionalização da Polícia Militar - TAC</t>
  </si>
  <si>
    <t>5612</t>
  </si>
  <si>
    <t>Gestão Logística da Polícia Militar</t>
  </si>
  <si>
    <t>5708</t>
  </si>
  <si>
    <t>Valorização e Capacitação dos Policiais Militares</t>
  </si>
  <si>
    <t>i0526</t>
  </si>
  <si>
    <t>Policial Militar em serviço vitimado fatalmente</t>
  </si>
  <si>
    <t>Indica o número de ocorrências de Policiais Militares vitimado fatalmente.</t>
  </si>
  <si>
    <t>Somatório do número de Policiais Militares que foram vitimados fatalmente no quadrimestre</t>
  </si>
  <si>
    <t>8286</t>
  </si>
  <si>
    <t>Apoio à Polícia Militar Para Segurança no Trânsito</t>
  </si>
  <si>
    <t>52010</t>
  </si>
  <si>
    <t>SEPOL</t>
  </si>
  <si>
    <t>1031</t>
  </si>
  <si>
    <t>Capacitação e Treinamento de Policiais Civis</t>
  </si>
  <si>
    <t>i0527</t>
  </si>
  <si>
    <t>Quantidade de policiais civis empossados</t>
  </si>
  <si>
    <t>Apurar a quantidade de policiais empossados para exercer as funções institucionais da Polícia Civil.</t>
  </si>
  <si>
    <t>Somatório do número de policiais empossados</t>
  </si>
  <si>
    <t>1382</t>
  </si>
  <si>
    <t>Modernização da Polícia Civil</t>
  </si>
  <si>
    <t>i0528</t>
  </si>
  <si>
    <t>Redução do número de policiais civis mortos e feridos em serviço</t>
  </si>
  <si>
    <t>O indicador tem como objetivo acompanhar a redução do número de policiais mortos e feridos em serviço, a partir da ação de modernização da Polícia Civil com a aquisição de melhores equipamentos e equipamentos de segurança. Dessa forma, o policial civil terá mais segurança no desempenho de suas atividades.</t>
  </si>
  <si>
    <t xml:space="preserve">[(Quantidade de policiais civis mortos e feridos em serviço em t-1 - Quantidade de policiais civis mortos e feridos em serviço em t) / t]*100 </t>
  </si>
  <si>
    <t>2001</t>
  </si>
  <si>
    <t>Modernização e Fortalecimento do Sistema de Saúde da Polícia Civil</t>
  </si>
  <si>
    <t>i0529</t>
  </si>
  <si>
    <t>Percentual de licenças médicas de policiais civis</t>
  </si>
  <si>
    <t xml:space="preserve">O indicador acompanha a redução percentual de licenças médias como resultado da melhorar na prestação de serviços de saúde do policial civil. Com isso, o policial civil deverá ter uma maior qualidade de vida, diminuindo o número de licenças. </t>
  </si>
  <si>
    <t xml:space="preserve">[(Quantidade de licenças médicas de policiais civis no ano t - Qtde de licenças médicas de policiais civis no ano t-1) / Qtde de licenças médicas de policiais civiss no ano t-1]*100 </t>
  </si>
  <si>
    <t>2046</t>
  </si>
  <si>
    <t>Inteligência e Segurança da Informação</t>
  </si>
  <si>
    <t>i0530</t>
  </si>
  <si>
    <t>Aumento do número de relatórios de inteligência produzidos pela SEPOL</t>
  </si>
  <si>
    <t>A melhora nos sistemas de inteligência e segurança da informação possibilitarão o aumento no número de relatórios de inteligência produzidos.</t>
  </si>
  <si>
    <t xml:space="preserve">[(Quantidade de relatórios de inteligência produzidos no ano t - Qtde de relatórios de inteligência produzidos no ano t-1) / Qtde de relatórios de inteligência produzidos no ano t-1]*100 </t>
  </si>
  <si>
    <t>2055</t>
  </si>
  <si>
    <t>Operacionalização da Polícia Civil</t>
  </si>
  <si>
    <t>i0531</t>
  </si>
  <si>
    <t>Produtividade policial operacional</t>
  </si>
  <si>
    <t>Com o policial mais valorizado o mesmo deve desempenhar sua atividade de forma melhor, aumentando a quantidade do seu trabalho operacional.</t>
  </si>
  <si>
    <t xml:space="preserve">[(Quantidade de trabalho operacional no ano t - Quantidade de trabalho operacional no ano t-1) / Quantidade de trabalho operacional no ano t-1]*100 </t>
  </si>
  <si>
    <t>4570</t>
  </si>
  <si>
    <t>Fortalecimento da Imagem Institucional da Secretaria da Polícia Civil</t>
  </si>
  <si>
    <t>i0532</t>
  </si>
  <si>
    <t>Aumento do número de seguidores nas redes sociais</t>
  </si>
  <si>
    <t>A melhora na imagem institucional da SEPOL possibilitará maior interesse da sociedade via redes sociais.</t>
  </si>
  <si>
    <t xml:space="preserve">[(Quantidade de seguidores nas redes sociais no ano t - Qtde de seguidores nas redes sociais no ano t-1) / Qtde de seguidores nas redes sociais no ano t-1]*100 </t>
  </si>
  <si>
    <t>4571</t>
  </si>
  <si>
    <t>Combate à Corrupção e à Lavagem de Dinheiro</t>
  </si>
  <si>
    <t>i0533</t>
  </si>
  <si>
    <t>Número de CPF's e CNPJ's sob análise no DGCCOR</t>
  </si>
  <si>
    <t>O indicador apura o número de CPF's e CNPJ's sob análise pelo Departamento Geral de Combate a Corrupção e ao Crime Organizado.</t>
  </si>
  <si>
    <t>Somatório do número de CPF's e CNPJ's sob análise no DGCCOR no ano</t>
  </si>
  <si>
    <t>4572</t>
  </si>
  <si>
    <t>Apoio à Realização de Grandes Eventos</t>
  </si>
  <si>
    <t>i0534</t>
  </si>
  <si>
    <t>Apoios realizados ao juizado do torcedor e a grandes eventos</t>
  </si>
  <si>
    <t>A melhora na estrutura móvel possibilitará maior presença da SEPOL nos grandes eventos.</t>
  </si>
  <si>
    <t xml:space="preserve">(Quantidade de apoios ao juizado do torcedor e grandes eventos / Qtde de eventos que contem com o juizado do torcedor e grandes eventos)*100 </t>
  </si>
  <si>
    <t>4579</t>
  </si>
  <si>
    <t>Reestruturação e Manutenção das Unidades da Polícia Civil</t>
  </si>
  <si>
    <t>i0535</t>
  </si>
  <si>
    <t>Acompanhamento das críticas à SEPOL</t>
  </si>
  <si>
    <t>O indicador tem como objetivo acompanhar a redução do número de críticas à SEPOL através da melhoria das estruturas das unidades da polícia civil. Essa ação faz com que serviços de melhor qualidade e conforto sejam prestados à sociedade.</t>
  </si>
  <si>
    <t>[(Número de críticas no ano t - Número de críticas no ano t-1) / Número de críticas no ano t-1]*100</t>
  </si>
  <si>
    <t>4583</t>
  </si>
  <si>
    <t>Reaparelhamento da Polícia Civil</t>
  </si>
  <si>
    <t>i0536</t>
  </si>
  <si>
    <t>Produtividade policial investigativa</t>
  </si>
  <si>
    <t>Com o policial mais valorizado o mesmo deve desempenhar sua atividade fim de forma melhor, aumentando a quantidade de autorias criminosas elucidadas e prisões e capturas de natureza criminal.</t>
  </si>
  <si>
    <t xml:space="preserve">[(Quantidade de autorias criminais elucidadas no ano t - Quantidade de autorias criminais elucidadas no ano t-1) / Quantidade de autorias criminais elucidadas no ano t-1]*100 </t>
  </si>
  <si>
    <t>5696</t>
  </si>
  <si>
    <t>Gestão do Sistema Integrado de Metas/SEPOL</t>
  </si>
  <si>
    <t>i0537</t>
  </si>
  <si>
    <t>Alcance das metas dos índices do Sistema Integrado de Metas (SIM)</t>
  </si>
  <si>
    <t>Verificar o percentual de metas do SIM alcançado.</t>
  </si>
  <si>
    <t>(Número de metas alcançadas/Total de metas propostas)*100</t>
  </si>
  <si>
    <t>5699</t>
  </si>
  <si>
    <t>Educação sobre Segurança Pública</t>
  </si>
  <si>
    <t>i0538</t>
  </si>
  <si>
    <t>Ampliação das ações educacionais em segurança para o público externo</t>
  </si>
  <si>
    <t>As ações educativas de segurança são importante ferramenta de prevença na área de segurança.</t>
  </si>
  <si>
    <t xml:space="preserve">[(Quantidade de ações educacionais em segurança no ano t - Qtde de ações educacionais em segurança no ano t-1) / Qtde de ações educacionais em segurança no ano t-1]*100 </t>
  </si>
  <si>
    <t>5701</t>
  </si>
  <si>
    <t>Valorização do Policial Civil</t>
  </si>
  <si>
    <t>8060</t>
  </si>
  <si>
    <t>Gestão da Frota da Polícia Civil</t>
  </si>
  <si>
    <t>i0539</t>
  </si>
  <si>
    <t>Número de operações realizadas</t>
  </si>
  <si>
    <t>A Polícia Civil com mais e melhores veículos possui condições de realizar as operações necessárias.</t>
  </si>
  <si>
    <t xml:space="preserve">[(Quantidade de operações realizadas no ano t - Qtde de operações realizadas no ano t-1) / Qtde de operações realizadas no ano t-1]*100 </t>
  </si>
  <si>
    <t>8250</t>
  </si>
  <si>
    <t>Operacionalização da Polícia Técnico-Científica</t>
  </si>
  <si>
    <t>i0540</t>
  </si>
  <si>
    <t>Percentual de laudos periciais da polícia técnico-científica realizados</t>
  </si>
  <si>
    <t>Melhores condições no ambiente de trabalho da polícia técnico-científica possibilitarão o aumento na quantidade de laudos realizados.</t>
  </si>
  <si>
    <t xml:space="preserve">[(Quantidade de laudos periciais realizados no ano t / Qtde de laudos periciais solicitados no ano t)*100 </t>
  </si>
  <si>
    <t>A514</t>
  </si>
  <si>
    <t>Transparência e Controle das Informações</t>
  </si>
  <si>
    <t>i0541</t>
  </si>
  <si>
    <t>Respostas a demandas recebidas</t>
  </si>
  <si>
    <t>Com a implantação da ouvidoria da polícia civil haverá uma melhora no atendimento as demandas recebidas.</t>
  </si>
  <si>
    <t>(Quantidade de respostas a demandas recebidas/Quantidade de demandas recebidas)*100</t>
  </si>
  <si>
    <t>54010</t>
  </si>
  <si>
    <t>SERGB</t>
  </si>
  <si>
    <t>4584</t>
  </si>
  <si>
    <t>Estímulo à Captação de Recursos para o Estado do Rio de Janeiro</t>
  </si>
  <si>
    <t>i0542</t>
  </si>
  <si>
    <t>Demandas para captação de recursos federais atendidas</t>
  </si>
  <si>
    <t>O indicador objetiva acompanhar o quantitativo de demandas de apoio recebidas e concluídas pela Secretaria, permitindo o mapeamento das Prefeituras e dos órgãos estaduais contemplados, bem como de suas necessidades. Isso facilitará a realização de melhorias e ajustes quanto ao planejamento e à organização de futuras capacitações e eventos.</t>
  </si>
  <si>
    <t>Total de demandas atendidas / Total de demandas recebidas</t>
  </si>
  <si>
    <t xml:space="preserve">Semestral </t>
  </si>
  <si>
    <t>i0543</t>
  </si>
  <si>
    <t>Recursos federais captados para o estado do Rio de Janeiro</t>
  </si>
  <si>
    <t>O indicador objetiva acompanhar o desenvolvimento da atividade finalística da Secretaria, que é a obtenção de recursos provenientes do Governo Federal para a implementação de políticas públicas no Estado do Rio de Janeiro.</t>
  </si>
  <si>
    <t>Valor dos recursos federais captados (R$) / semestre</t>
  </si>
  <si>
    <t>R$</t>
  </si>
  <si>
    <t>0462</t>
  </si>
  <si>
    <t>Assistência Farmacêutica</t>
  </si>
  <si>
    <t>29010</t>
  </si>
  <si>
    <t>SES</t>
  </si>
  <si>
    <t>2714</t>
  </si>
  <si>
    <t>Assistência Farmacêutica Básica</t>
  </si>
  <si>
    <t>i0544</t>
  </si>
  <si>
    <t>Número de municípios que receberam o cofinanciamento da Assistência Farmacêutica na Atenção Básica</t>
  </si>
  <si>
    <t>Cofinanciar 92 municípios na aquisição de medicamentos e insumos do Componente Básico da Assistência Farmacêutica.</t>
  </si>
  <si>
    <t>(Número de municípios cofinanciados na aquisição de medicamentos e insumos do Componente Básico da Assistência Farmacêutica/ Número total de municípios no ERJ)*100</t>
  </si>
  <si>
    <t>2721</t>
  </si>
  <si>
    <t>Realização de Tratamento Fora de Domicílio - TFD</t>
  </si>
  <si>
    <t>i0545</t>
  </si>
  <si>
    <t>Proporção de pedidos de Tratamento Fora de Domicílio - TFD atendidos</t>
  </si>
  <si>
    <t>O indicador apresenta a proporção de pedidos de TFD atendidos em tempo oportuno dentre os pedidos solicitados</t>
  </si>
  <si>
    <t>(Número de pedidos de TFD atendidos em tempo oportuno / Número total de pedidos de TFD)*100</t>
  </si>
  <si>
    <t>0468</t>
  </si>
  <si>
    <t>Vigilância em Saúde</t>
  </si>
  <si>
    <t>2729</t>
  </si>
  <si>
    <t>Fortalecimento do Sistema Estadual de Vigilância Sanitária</t>
  </si>
  <si>
    <t>i0546</t>
  </si>
  <si>
    <t>Proporção da realização das ações externas de vigilância sanitária</t>
  </si>
  <si>
    <t>A proporção de realização das ações de vigilância sanitária realizadas expressam, parcialmente, o desempenho do componente estadual da vigilância sanitária do Rio de Janeiro</t>
  </si>
  <si>
    <t>(Total de ordens de serviço realizadas/Total das ordens de serviço registradas no sistema Sisprog)*100</t>
  </si>
  <si>
    <t>2731</t>
  </si>
  <si>
    <t>Vigilância Laboratorial de Interesse da Saúde Pública</t>
  </si>
  <si>
    <t>i0547</t>
  </si>
  <si>
    <t xml:space="preserve">Percentual de amostras processadas pelo Laboratório Central de Saúde Pública (LACEN) </t>
  </si>
  <si>
    <t>O indicador expressa a dinâmica de operação do LACEN no que concerne à vigilância laboratorial em Saúde Pública, em âmbito estadual.</t>
  </si>
  <si>
    <t>(Número de amostras processadas/Número total de amostras enviadas ao Lacen)*100</t>
  </si>
  <si>
    <t>2732</t>
  </si>
  <si>
    <t>Realização de Ações de Vigilância Epidemiológica</t>
  </si>
  <si>
    <t>i0548</t>
  </si>
  <si>
    <t>Número de ações de apoio aos municípios em vigilância epidemiológica, ambiental e promoção da saúde</t>
  </si>
  <si>
    <t>O indicador expressa a capilarização das ações da vigilância estadual em saúde, considerando a regionalização e descentralização das ações e serviços públicos de saúde.</t>
  </si>
  <si>
    <t>Somatório das ações de apoio em vigilância epidemiológica, ambiental e promoção da saúde realizadas pela vigilância em saúde estadual junto aos municípios.</t>
  </si>
  <si>
    <t>2733</t>
  </si>
  <si>
    <t>Realização de Ações de Promoção da Saúde e Prevenção de Doenças e Agravos</t>
  </si>
  <si>
    <t>2736</t>
  </si>
  <si>
    <t>Realização de Ações de Vigilância Ambiental</t>
  </si>
  <si>
    <t>2742</t>
  </si>
  <si>
    <t>Apoio às UPAS 24 Horas Municipalizadas</t>
  </si>
  <si>
    <t>i0549</t>
  </si>
  <si>
    <t>Média de atendimentos médicos realizados nas UPAs 24h municipalizadas apoiadas</t>
  </si>
  <si>
    <t>O indicador apresenta a média de atendimentos médicos realizados nas UPAs municipalizadas apoiadas financeiramente</t>
  </si>
  <si>
    <t>Número de atendimentos médicos realizados / Número de UPAs 24h municipalizadas apoiadas</t>
  </si>
  <si>
    <t>2744</t>
  </si>
  <si>
    <t>Assistência Pré-hospitalar Móvel de Urgência e Emergência - SAMU 192</t>
  </si>
  <si>
    <t>i0550</t>
  </si>
  <si>
    <t>Proporção de cobertura do Serviço Atendimento Móvel de Urgências - SAMU 192</t>
  </si>
  <si>
    <t>A meta do indicador específico é aumentar a cobertura do serviço de Atendimento Móvel de Urgência (SAMU 192) habilitado pelo ministério da saúde no municípios do Estado do Rio de Janeiro.</t>
  </si>
  <si>
    <t>(Número de municípios com SAMU habilitado/ Total de municípios do estado)*100</t>
  </si>
  <si>
    <t>2751</t>
  </si>
  <si>
    <t xml:space="preserve">Qualificação do Planejamento do SUS </t>
  </si>
  <si>
    <t>i0551</t>
  </si>
  <si>
    <t>Proporção de municípios capacitados nos eventos de planejamento em saúde</t>
  </si>
  <si>
    <t>Representa o quanto o estado tem conseguido transmitir a importância do planejamento em saúde, e seus instrumentos oficiais. Esse processo visa o fortalecimento do planejamento em saúde dos municípios, um dos principais pilares da gestão, e pretende contribuir para a melhorar o gerenciamento dos projetos oferecidos à sociedade.</t>
  </si>
  <si>
    <t>(Número de municípios participantes nos eventos / Total de municípios do estado)*100</t>
  </si>
  <si>
    <t>2894</t>
  </si>
  <si>
    <t>Realização de Resgate Aéreo para Urgência/Emergência em Saúde</t>
  </si>
  <si>
    <t>i0552</t>
  </si>
  <si>
    <t>Uso de transporte aéreo em ações de saúde</t>
  </si>
  <si>
    <t>O indicador contabiliza os resgates aéreos médicos, transporte inter-hospitalar adulto e neonatal, salvamentos no mar, matas e florestas, transporte de órgãos vitais para transplante e outros.</t>
  </si>
  <si>
    <t>Somatório das ações do grupamento de operações aéreas realizadas pelo CBMERJ</t>
  </si>
  <si>
    <t>0466</t>
  </si>
  <si>
    <t>Prevenção ao Uso de Drogas</t>
  </si>
  <si>
    <t>2920</t>
  </si>
  <si>
    <t>Prevenção ao Uso de Drogas nas Escolas</t>
  </si>
  <si>
    <t>i0553</t>
  </si>
  <si>
    <t>Número de municípios contemplados pelas ações de prevenção ao uso de drogas</t>
  </si>
  <si>
    <t xml:space="preserve">A aferição desse indicador é importante para identificar abrangência territorial das ações de prevenção do uso abusivo de alcool e drogas.  </t>
  </si>
  <si>
    <t>Somatório dos Municípios alcançados pelas ações de prevenção ao uso de drogas</t>
  </si>
  <si>
    <t>2921</t>
  </si>
  <si>
    <t>Fomento à Prevenção, ao Acolhimento e à Reinserção Social do Usuário de Drogas</t>
  </si>
  <si>
    <t>i0554</t>
  </si>
  <si>
    <t>Percentual de municípios apoiados tecnicamente para ações voltadas ao usuário de drogas e seus familiares</t>
  </si>
  <si>
    <t>O indicador é relevante para identificar o avanço das ações de prevenção, acolhimento e reiserção social ao usuário de drogas e seus familiares nos municípios do estado do Rio de Janeiro.</t>
  </si>
  <si>
    <t>(Número de municípios apoiados / Total de municípios do estado)*100</t>
  </si>
  <si>
    <t>2956</t>
  </si>
  <si>
    <t>Realização de Teste de Triagem Neonatal</t>
  </si>
  <si>
    <t>i0555</t>
  </si>
  <si>
    <t>Cobertura Programa Estadual de Triagem Neonatal (PTN)</t>
  </si>
  <si>
    <t>Estima a abrangência do Programa Estadual de Triagem Neonatal (teste do pezinho), ampliando o diagnóstico precoce das doenças contempladas.</t>
  </si>
  <si>
    <t>(Número de recém-nascidos com testagem realizada pelo PTN / Número de nascidos vivos no mesmo período)*100</t>
  </si>
  <si>
    <t>4525</t>
  </si>
  <si>
    <t>Apoio à Pesquisa e Inovação em Saúde</t>
  </si>
  <si>
    <t>i0556</t>
  </si>
  <si>
    <t>Número de produções acadêmicas e/ou técnicas realizadas relacionadas às pesquisas fomentadas</t>
  </si>
  <si>
    <t xml:space="preserve">O apoio a pesquisas em saúde, atendendo às questões éticas implicadas, contribui para a identificação de demandas no âmbito do Estado do Rio de Janeiro e consequente orientação de políticas públicas e inovação na área. </t>
  </si>
  <si>
    <t>Somatório de produções acadêmicas e/ou técnicas realizadas</t>
  </si>
  <si>
    <t>4526</t>
  </si>
  <si>
    <t xml:space="preserve">Apoio à Formação Profissional em Saúde </t>
  </si>
  <si>
    <t>i0557</t>
  </si>
  <si>
    <t xml:space="preserve">Percentual de residentes que concluiram a residência </t>
  </si>
  <si>
    <t>A  formação de profissionais de saúde para o SUS é essencial para provimento de mão de obra adequada para os serviços de saúde.</t>
  </si>
  <si>
    <t>(Número de residentes que concluíram a residência / Número de residentes matriculados no ano de referência daquela turma)*100</t>
  </si>
  <si>
    <t>4528</t>
  </si>
  <si>
    <t>Assistência em Unidade de Tratamento Intensivo</t>
  </si>
  <si>
    <t>i0558</t>
  </si>
  <si>
    <t>O indicador mede a ampliação na quantidade de vagas existentes de leitos em Unidade de Terapia Intensiva nas unidades executoras desse procedimento ao longo de cada ano de vigência do PPA.</t>
  </si>
  <si>
    <t>Somatório de Leitos para UTI em dez do ano T</t>
  </si>
  <si>
    <t>4529</t>
  </si>
  <si>
    <t>Apoio à Assistência Oftalmológica de Alta Complexidade</t>
  </si>
  <si>
    <t>i0559</t>
  </si>
  <si>
    <t>Proporção de cirurgias de catarata realizadas</t>
  </si>
  <si>
    <t>O indicador apresenta a proporção de cirurgias de catarata realizadas anualmente na unidade contratada.
A meta leva em consideração o absenteísmo dos pacientes às cirurgias marcadas.</t>
  </si>
  <si>
    <t>(Número de cirúrgias de catarata realizadas/ Número de cirurgias de catarata contratualizadas anualmente)*100</t>
  </si>
  <si>
    <t>4530</t>
  </si>
  <si>
    <t xml:space="preserve"> Apoio à Qualificação da Rede de Terapia Renal Substitutiva - RTRS</t>
  </si>
  <si>
    <t>i0560</t>
  </si>
  <si>
    <t>Ampliação de vagas para terapia renal substitutiva</t>
  </si>
  <si>
    <t>O indicador mede a ampliação na quantidade de vagas existentes para Terapia Renal Substitutiva nas unidades executoras desse grupo  de procedimentos ao longo de cada ano cujo cofinanciamento é executado.</t>
  </si>
  <si>
    <t>[(Número de vagas para TRS em dez de 2020/ Número de vagas para TRS em jan de 2020)-1]*100</t>
  </si>
  <si>
    <t>4539</t>
  </si>
  <si>
    <t>Alimentação, Vigilância, Promoção e Organização da Atenção Nutricional</t>
  </si>
  <si>
    <t>i0561</t>
  </si>
  <si>
    <t xml:space="preserve">Percentual de cobertura do SISVAN </t>
  </si>
  <si>
    <t>O SISVAN monitora o estado nutricional da população. Com isso, podemos avaliar e propor ações no âmbito do SUS que possam promover, prevenir e tratar grupos com baixo peso ou excesso de peso ( sobrepeso e obesidade). Isso se faz importante, pois,  tanto o Brasil quanto o estado do Rio de Janeiro possui prevalências crescentes de excesso de peso, e ainda mantem prevalências de baixo peso o que é indicador de dificuldade de acesso à alimentos. O baixo peso e o excesso de peso configuram processos de insegurança alimentar e nutricional que precisam ser enfrentados com ações intrasetoriais e intersetoriais em todos os níveis federativos. Além disso, houve um decréscimo na cobertura nos últimos anos, mesmo com o quadro descrito.</t>
  </si>
  <si>
    <t>(Total de indivíduos acompanhados pelo SISVAN (estado nutricional) em todas as fases do curso de vida / Total de população residente do estado)*100</t>
  </si>
  <si>
    <t>4587</t>
  </si>
  <si>
    <t>Fortalecimento das Ações de Controle e Avaliação</t>
  </si>
  <si>
    <t>i0562</t>
  </si>
  <si>
    <t>Proporção de regiões de saúde com evento para fortalecimento das ações de controle e avaliação realizado</t>
  </si>
  <si>
    <t>Esse indicador permite monitorar a proporção de regiões de saúde aonde a SES conseguiu realizar evento para fortalecimento das ações de controle e avaliação com seus respectivos municípios, legitimando e fortalecendo essas ações no território estadual. Ao final dos quatro anos, espera-se que a SES tenha realizado pelo menos um evento para o fortalecimento das ações de controle e avaliação em cada região de saúde do estado.</t>
  </si>
  <si>
    <t>(Número de eventos realizados em determinada região de saúde/ Número total de regiões de saúde)*100</t>
  </si>
  <si>
    <t>8063</t>
  </si>
  <si>
    <t>Proteção Especial a Usuários de Drogas</t>
  </si>
  <si>
    <t>i0563</t>
  </si>
  <si>
    <t>Número de pessoas atendidas pelas ações de acolhimento, de capacitações e oficinas da Subsecretaria de Prevenção à Dependência Química</t>
  </si>
  <si>
    <t>Essa informação visa identificar o número de pessoas que a Política Nacional de Drogas tem alcançado no estado do Rio de Janeiro.</t>
  </si>
  <si>
    <t>Somatório de pessoas atendidas em cada ação de acolhimento, capacitação e oficina da Subsecretaria de Prevenção à Dependência Química</t>
  </si>
  <si>
    <t>8106</t>
  </si>
  <si>
    <t xml:space="preserve">Apoio à Rede de Atenção Psicossocial do Estado do Rio de Janeiro - RAPS   </t>
  </si>
  <si>
    <t>i0564</t>
  </si>
  <si>
    <t>Cofinanciamento da Rede de Atenção Psicossocial (RAPS) junto aos municípios</t>
  </si>
  <si>
    <t>O indicador busca avaliar a capacidade da Secretaria de Estado de Saúde em apoiar ações de Saúde Mental de base territorial e comunitária dos municípios.</t>
  </si>
  <si>
    <t>Somatório de municípios com RAPS cofinanciadas</t>
  </si>
  <si>
    <t>8281</t>
  </si>
  <si>
    <t>Promoção da Cidadania</t>
  </si>
  <si>
    <t>i0565</t>
  </si>
  <si>
    <t>Usuários e familiares encaminhados para ações de cidadania</t>
  </si>
  <si>
    <t xml:space="preserve">Monitorar esse indicador é importante para avaliar o trabalho realizado na Subsecretaria para a reinserção social do usuário. </t>
  </si>
  <si>
    <t>Somatório do número de usuários e de familiares encaminhados para escolas, retirada de documentos, cursos profissionalizantes e para inserção no mercado de trabalho.</t>
  </si>
  <si>
    <t>8321</t>
  </si>
  <si>
    <t xml:space="preserve">Promoção da Educação em Saúde </t>
  </si>
  <si>
    <t>i0566</t>
  </si>
  <si>
    <t>Percentual de ações educativas avaliadas positivamente quanto a contribuição do seu conteúdo aos processos de trabalho dos profissionais envolvidos.</t>
  </si>
  <si>
    <t>Serão consideradas ações que contribuiram aos processos de trabalho dos profisisonais, aquelas que foram avaliadas positivamente por pelo menos 70%  dos profisisonais que participaram da ação.
Nas ações educativas é mais importante considerar o quanto o conteúdo foi relevante aos profissionais e se contribuiu aos processos de trabalho em saúde, independente do número de participantes e da carga horária da ação educativa.</t>
  </si>
  <si>
    <t>(Número de ações avaliadas positivamente/ Número de ações realizadas)*100</t>
  </si>
  <si>
    <t>8322</t>
  </si>
  <si>
    <t xml:space="preserve">Fortalecimento da Política de Gestão Estratégica e Participativa </t>
  </si>
  <si>
    <t>i0567</t>
  </si>
  <si>
    <t>Percentual de auditorias realizadas em unidades próprias da SES</t>
  </si>
  <si>
    <t xml:space="preserve">Indicador visa aferir o percentual de auditorias realizadas nas Unidades Próprias da SES, quanto aos aspectos assitenciais, de infraestrutura e administrativo-financeiro, utilizando o Sistema Informatizado de Auditoria do Sistema Único de Saúde (SISAUD/SUS). </t>
  </si>
  <si>
    <t>(Número de Unidades Próprias Auditadas / Número de Unidades Próprias existentes)*100</t>
  </si>
  <si>
    <t>i0568</t>
  </si>
  <si>
    <t>Percentual de municípios articulados com as políticas de participação e equidade</t>
  </si>
  <si>
    <t>As políticas participativas são um dos pilares estruturantes das ações de saúde, e os grupos em situação de vulnerabilidade são os que mais necessitam ser alcançados. Portanto, o acompanhamento deste indicador visa avaliar o apoio estadual aos municípios em ações que visam equidade.</t>
  </si>
  <si>
    <t>(Número de municípios articulados com as políticas de participação e equidade/ Total de municípios do estado)*100</t>
  </si>
  <si>
    <t>8325</t>
  </si>
  <si>
    <t>Melhoria da Gestão do Serviço de Saúde</t>
  </si>
  <si>
    <t>i0569</t>
  </si>
  <si>
    <t>Percentual de unidades de saúde da Secretaria de Estado de Saúde com certificação em boas práticas de gestão</t>
  </si>
  <si>
    <t xml:space="preserve">A medição deste resultado traduz-se na validação da realização de ciclos de autoavaliação da gestão, a partir das informações geradas na aplicação das ferramentas de Gestão/Qualidade, sendo de extrema relevância para avaliação da efetividade das ações implementadas pela Assessoria Técnica da Qualidade. </t>
  </si>
  <si>
    <t>(Número de Unidades que obtiveram certificação no ano / Total de Unidades da SES do estado do RJ)*100</t>
  </si>
  <si>
    <t>8327</t>
  </si>
  <si>
    <t>Fomento à Expansão e à Qualificação da Atenção Primária nos Municípios</t>
  </si>
  <si>
    <t>i0570</t>
  </si>
  <si>
    <t>Cobertura populacional estimada pelas equipes de atenção primária à saúde</t>
  </si>
  <si>
    <t>O indicador é pactuado pelos municípios, estado e governo federal no âmbito do SUS. Seu objetivo é estimar a capacidade da administração pública de ofertar acesso na Atenção Primária à Saúde.</t>
  </si>
  <si>
    <t>[(Nº de eSF x 3.450 + (Nº eAB + Nº eSF equivalente ) em determinado local e período x 3.000) / Estimativa da população do ano anterior)*100</t>
  </si>
  <si>
    <t>&gt;=65%</t>
  </si>
  <si>
    <t>i0571</t>
  </si>
  <si>
    <t>Razão entre consultas médicas na atenção primária e estimativa de população coberta pela Estratégia Saúde da Família</t>
  </si>
  <si>
    <t>Este indicador tem como objetivo estimar o acesso à APS a partir da capacidade de oferta de consultas médicas.</t>
  </si>
  <si>
    <t>Número total de Consultas Médicas na APS/ Estimativa de população coberta pela ESF</t>
  </si>
  <si>
    <t>Razão</t>
  </si>
  <si>
    <t>8330</t>
  </si>
  <si>
    <t>Apoio à Saúde da Mulher, Materna e Infantil</t>
  </si>
  <si>
    <t>i0572</t>
  </si>
  <si>
    <t>Percentual de partos normais</t>
  </si>
  <si>
    <t>Proporção de parto normal no SUS e na saúde suplementar</t>
  </si>
  <si>
    <t>(Número de Nascidos Vivos por Parto Normal / Número de Partos Totais no mesmo período)*100</t>
  </si>
  <si>
    <t>&gt;=46,50%</t>
  </si>
  <si>
    <t>8331</t>
  </si>
  <si>
    <t xml:space="preserve">Operacionalização das UPAs 24h Estaduais </t>
  </si>
  <si>
    <t>i0573</t>
  </si>
  <si>
    <t xml:space="preserve">Média de atendimentos realizados nas UPAS 24h estaduais </t>
  </si>
  <si>
    <t>O indicador apresenta a média de atendimentos médicos realizados nas UPAS 24 estaduais.</t>
  </si>
  <si>
    <t>Número de atendimento médico adulto realizado + número de atendimento médico pediátrico realizado / Número de UPAS 24h estaduais operacionalizadas</t>
  </si>
  <si>
    <t>8332</t>
  </si>
  <si>
    <t>Apoio à Assistência de Alta Complexidade em Cardiologia</t>
  </si>
  <si>
    <t>i0574</t>
  </si>
  <si>
    <t>Abrangência do cofinanciamento do extra teto para cirurgia cardiovascular de alta complexidade</t>
  </si>
  <si>
    <t>O indicador apresenta a quantidade de cirurgias cardiovasculares de alta complexidade realizadas nos municípios cofinanciados (que apresentam oferta desse tipo de serviço)</t>
  </si>
  <si>
    <t>Número de cirurgias cardiovasculares de alta complexidade realizadas cofinanciadas</t>
  </si>
  <si>
    <t>8333</t>
  </si>
  <si>
    <t>Assistência à Obesidade Mórbida por Cirurgia Bariátrica e Cirurgia Reparadora</t>
  </si>
  <si>
    <t>i0575</t>
  </si>
  <si>
    <t>Proporção de acompanhamentos completos de cirurgia bariátrica</t>
  </si>
  <si>
    <t>O indicador apresenta a proporção de acompanhamentos completos em cirurgia bariátrica</t>
  </si>
  <si>
    <t>(Número de acompanhamentos ambulatoriais realizados / Número de cirurgias marcadas)*100</t>
  </si>
  <si>
    <t>8334</t>
  </si>
  <si>
    <t xml:space="preserve">Apoio à Assistência Oncológica </t>
  </si>
  <si>
    <t>i0576</t>
  </si>
  <si>
    <t>Proporção de acesso à radioterapia</t>
  </si>
  <si>
    <t>O indicador apresenta a porporção de pessoas que conseguiram acessar o procedimento de radioterapia dentro do universo das que solicitaram acesso a esse procedimento por meio do Sistema Estadual de Regulação</t>
  </si>
  <si>
    <t>(Número de pessoas que acessaram radioterapia/ Número de pessoas que solicitaram acesso a radioterapia)*100</t>
  </si>
  <si>
    <t>8340</t>
  </si>
  <si>
    <t>Atendimento a Litígios em Saúde</t>
  </si>
  <si>
    <t>i0577</t>
  </si>
  <si>
    <t>Percentual de demandas judiciais em saúde atendidas no ano</t>
  </si>
  <si>
    <t>Este indicador visa acompanhar a capacidade da SES em atender às demandas judiciais em saúde.</t>
  </si>
  <si>
    <t>(Número de demandas judiciais atendidas/Número de demandas judiciais ingressadas em juízo)*100</t>
  </si>
  <si>
    <t>8341</t>
  </si>
  <si>
    <t xml:space="preserve">Assistência Ambulatorial e Hospitalar </t>
  </si>
  <si>
    <t>i0578</t>
  </si>
  <si>
    <t>Número de internações hospitalares em unidades geridas pela Secretaria de Estado de Saúde de forma direta ou por meio de contratualização com Organização Social de Saúde</t>
  </si>
  <si>
    <t>Retrata a produção de internações hospitalares das unidades estaduais, que constituem como uma das principais atividades fins das mesmas.</t>
  </si>
  <si>
    <t xml:space="preserve">Somatório de internações hospitalares aprovadas nas unidades geridas pela Secretaria de Estado de Saúde de forma direta ou por meio de contratualização com Organização Social de Saúde . </t>
  </si>
  <si>
    <t>8343</t>
  </si>
  <si>
    <t>Realização de Exames de Imagem para Apoio Diagnóstico e Qualificação do Cuidado</t>
  </si>
  <si>
    <t>i0579</t>
  </si>
  <si>
    <t>Proporção de exames realizados no centro de diagnóstico por imagem</t>
  </si>
  <si>
    <t>O indicador apresenta a proporção de exames realizados pelo Centro de Diagnóstico por Imagem do total de exames marcados</t>
  </si>
  <si>
    <t>(Número de exames realizados no Centro de Diagnóstico por Imagem / Número de exames marcados)*100</t>
  </si>
  <si>
    <t>i0580</t>
  </si>
  <si>
    <t>Proporção de regiões de saúde atendidas pelas unidades móveis de exames de imagem</t>
  </si>
  <si>
    <t>O indicador permite acompanhar as regiões do estado com atendimentos pelas unidades móveis de exames de imagem.</t>
  </si>
  <si>
    <t>(Número de regiões atendidas pelas unidades móveis de exames de imagem / Número de regiões de saúde do estado)*100</t>
  </si>
  <si>
    <t>A527</t>
  </si>
  <si>
    <t>Apoio à Rede de Atenção às Urgências e Emergências em Saúde - RUE</t>
  </si>
  <si>
    <t>i0581</t>
  </si>
  <si>
    <t>Regiões de saúde com Plano de Ação Regional (PAR) da Rede de Atenção às Urgências e Emergências (RUE) implantado</t>
  </si>
  <si>
    <t>Plano de Ação Regional (PAR) da Rede de Atenção às Urgências e Emergências (RUE) implantado sendo publicado pelo Ministério da Saúde.</t>
  </si>
  <si>
    <t>Somatório de regiões de saúde com PAR RUE implantado</t>
  </si>
  <si>
    <t>SETRAB</t>
  </si>
  <si>
    <t>5509</t>
  </si>
  <si>
    <t>Gestão de Unidade de Atendimento da Casa do Trabalhador</t>
  </si>
  <si>
    <t>i0582</t>
  </si>
  <si>
    <t>Trabalhador Assistido</t>
  </si>
  <si>
    <t xml:space="preserve">Número absoluto de trabalhadores atendidos, qualificados e/ou orientados nas unidades das Casas do Trabalhador. </t>
  </si>
  <si>
    <t>Somatório do número de pessoas cadastradas nas Casas do Trabalhador, seja para cursos, oficinas, palestras, treinamentos e/ou orientadas para qualquer tipo de serviço</t>
  </si>
  <si>
    <t>Taxa de eficiência da Qualificação</t>
  </si>
  <si>
    <t>Relação como resultado da efetividade da ação de Qualificação</t>
  </si>
  <si>
    <t>Total de trabalhadores alocados no mercado de trabalho / Total de trabalhadores qualificados</t>
  </si>
  <si>
    <t>5649</t>
  </si>
  <si>
    <t>Gestão das Unidades de Atendimento da Casa da Inclusão</t>
  </si>
  <si>
    <t>i0583</t>
  </si>
  <si>
    <t>Taxa de aproveitamento de vagas ofertadas por trabalhadores PCD ou reabilitados</t>
  </si>
  <si>
    <t>Relação como resultado da efetividade da ação de aproveitamento das vagas ofertadas</t>
  </si>
  <si>
    <t>Total de trabalhadores PCD ou de reabilitados alocados no mercado de trabalho / Total de vagas ofertadas</t>
  </si>
  <si>
    <t>5670</t>
  </si>
  <si>
    <t>Implantação e Gestão do Posto Avançado de Trabalho e Inovação</t>
  </si>
  <si>
    <t>i0584</t>
  </si>
  <si>
    <t>Número de atendimento no Posto Avançado de Trabalho e Inovação - PATI</t>
  </si>
  <si>
    <t>Indicador que contabiliza a quantidade de atendimentos realizados nas unidades do PATI.</t>
  </si>
  <si>
    <t>Somatório de atendimentos realizados</t>
  </si>
  <si>
    <t>5671</t>
  </si>
  <si>
    <t>Geração de Emprego e Renda para a Juventude - Geração Futuro</t>
  </si>
  <si>
    <t>i0585</t>
  </si>
  <si>
    <t>Taxa de aproveitamento de vagas ofertadas</t>
  </si>
  <si>
    <t>Total de jovens alocados no mercado de trabalho  / Total de vagas ofertadas</t>
  </si>
  <si>
    <t>i0586</t>
  </si>
  <si>
    <t>Taxa de eficiência da seleção de jovens</t>
  </si>
  <si>
    <t>Relação como resultado de efetividade da seleção de jovens</t>
  </si>
  <si>
    <t>Total de jovens alocados no mercado de trabalho / total de jovens encaminhados</t>
  </si>
  <si>
    <t>8258</t>
  </si>
  <si>
    <t>Articulação das Políticas de Emprego, Trabalho e Renda</t>
  </si>
  <si>
    <t>i0587</t>
  </si>
  <si>
    <t>Número de iniciativas de ECOSOL com o apoio da SETRAB</t>
  </si>
  <si>
    <t xml:space="preserve">Mensuração do universo de iniciativas identificadas e fomentadas e apioadas pela equipe tecnica da economia solidária. </t>
  </si>
  <si>
    <t>Somatório de iniciativas apoiadas pela SETRAB</t>
  </si>
  <si>
    <t>8260</t>
  </si>
  <si>
    <t>Qualificação Social Profissional</t>
  </si>
  <si>
    <t>i0588</t>
  </si>
  <si>
    <t>Taxa de aproveitamento das vagas de Qualificação Profissional</t>
  </si>
  <si>
    <t>Relação como resultado da efetividade da ação de aproveitamento das vagas de Qualificação Profissional</t>
  </si>
  <si>
    <t>Total de pessoas qualificadas / Total de inscritos</t>
  </si>
  <si>
    <t>i0589</t>
  </si>
  <si>
    <t>Taxa de eficiência da Qualificação Profissional</t>
  </si>
  <si>
    <t>Total de pessoas alocadas no mercado de trabalho / Total de pessoas qualificadas</t>
  </si>
  <si>
    <t>8262</t>
  </si>
  <si>
    <t>Gestão Operacional dos Postos SINE/RJ</t>
  </si>
  <si>
    <t>i0590</t>
  </si>
  <si>
    <t>Carteiras de trabalho requeridas</t>
  </si>
  <si>
    <t>Número de carteiras requeridas através da nossa rede atendimento. Sua mediação representa uma visão da abrangência da nossa capacidade de atendimento e referência comparativa com demais executores da ação ( SRTb e Prefeituras)</t>
  </si>
  <si>
    <t>Somatório do número absoluto de carteiras requeridas</t>
  </si>
  <si>
    <t>i0591</t>
  </si>
  <si>
    <t>Número de trabalhadores encaminhados</t>
  </si>
  <si>
    <t>Indicador que contabiliza a quantidade de encaminhamentos realizados pelas unidades SINE , sendo relevante para medir o esforço de aproveitamento das vagas disponibilizadas</t>
  </si>
  <si>
    <t>Somatório do número de pessoas encaminhadas</t>
  </si>
  <si>
    <t>i0592</t>
  </si>
  <si>
    <r>
      <rPr>
        <sz val="11"/>
        <rFont val="Calibri"/>
        <family val="2"/>
      </rPr>
      <t>Número de vagas captadas</t>
    </r>
    <r>
      <rPr>
        <sz val="11"/>
        <color rgb="FF2F5496"/>
        <rFont val="Calibri"/>
        <family val="2"/>
      </rPr>
      <t xml:space="preserve"> </t>
    </r>
  </si>
  <si>
    <t>Número de vagas captadas pelas centrais de captação de vagas, que mede em números absolutos  a capacidade de relacionamento e atração das demandas de emprego do setor produtivo formal.</t>
  </si>
  <si>
    <t>Somatório do número de vagas captadas pela  rede</t>
  </si>
  <si>
    <t>i0593</t>
  </si>
  <si>
    <t>Pessoas atendidas em ações itinerantes da unidade móvel do SINE-RJ</t>
  </si>
  <si>
    <t xml:space="preserve">Quantidade de pessoas atendidas (considerando agendamento e emissão de carteira de trabalho, agendamento e requerimento de seguro-desemprego, encaminhamento de intermediação mão-de-obra) nas ações relativas ao Programa SINE e outros serviços do âmbito SETRAB realizados fora das unidades de atendimento padrão. Relevante na perspectiva de identificação de áreas com demanda reprimida ou descoberta pelas nossas ações. </t>
  </si>
  <si>
    <t>Somatório do número de pessoas atendidas nos eventos da unidade MÓVEL do SINE-RJ</t>
  </si>
  <si>
    <t>i0594</t>
  </si>
  <si>
    <t xml:space="preserve">Segurados do benefício seguro-desemprego realocados no mercado de trabalho por intermédio do SINE-RJ </t>
  </si>
  <si>
    <t xml:space="preserve">Quantidade de requerentes do benefício do Seguro- Desemprego para os quais efetivamos recolocação no mercado de trabalho. O indicador é mediação da premissa de priorização desse público no encaminhamento ao mercado de trabalho. </t>
  </si>
  <si>
    <t xml:space="preserve">Somatório do número de segurados do benefício Seguro-Desemprego realocados no mercado de trabalho por intermédio do SINE-RJ </t>
  </si>
  <si>
    <t>i0595</t>
  </si>
  <si>
    <t xml:space="preserve">Taxa de aproveitamento pleno de vagas </t>
  </si>
  <si>
    <t xml:space="preserve">Relação como principal medidor da efetividade da ação de Intermediação de mão-de-obra, considerando que dimensiona, a partir do recurso " vagas captadas", quanto efetivamente conseguimos aproveitar das mesmas, com o resultado de (re) colocação de um candidato inscrito. </t>
  </si>
  <si>
    <t>Total de trabalhadores (re)colocados/ Total de vagas captadas</t>
  </si>
  <si>
    <t>i0596</t>
  </si>
  <si>
    <t>Taxa de colocação de trabalhadores inscritos</t>
  </si>
  <si>
    <t>Medidor da capacidade de atendimento pleno (alocação no mercado de trabalho) frente à demanda de trabalhadores inscritos.</t>
  </si>
  <si>
    <t xml:space="preserve"> Total de trabalhadores alocados no mercado de trabalho / trabalhadores inscritos</t>
  </si>
  <si>
    <t>i0597</t>
  </si>
  <si>
    <t>Taxa de eficiência da seleção</t>
  </si>
  <si>
    <t>Relação como resultado da efetividade da ação de seleção</t>
  </si>
  <si>
    <t xml:space="preserve">Total de trabalhadores alocados no mercado de trabalho / total de trabalhadores encaminhados </t>
  </si>
  <si>
    <t>i0598</t>
  </si>
  <si>
    <t>Vaga captada ocupada</t>
  </si>
  <si>
    <t>Número absoluto de vagas captadas ocupadas no mercado de trabalho através das ações de intermediação do SINE. Sua relevância está na medição da capacidade de participação do SINE do movimento de admissão.</t>
  </si>
  <si>
    <t>Somatório do número de vagas captadas ocupadas relaizadas ao longo do mês</t>
  </si>
  <si>
    <t>8263</t>
  </si>
  <si>
    <t>Gestão do Sistema Nacional de Empregos - SINE/RJ</t>
  </si>
  <si>
    <t>Carteiras de Trabalho requeridas</t>
  </si>
  <si>
    <t xml:space="preserve">Relação como principal medidor da efetividade da ação de Intermediação de mão-de-obra, considerando que dimensiona a partir do recurso "vagas captadas", quanto efetivamente conseguimos aproveitar das mesmas, com o resultado de alocação de um candidato inscrito. </t>
  </si>
  <si>
    <t>Total de trabalhadores alocados no mercado de trabalho / total de vagas captadas</t>
  </si>
  <si>
    <t>Somatório do número de vagas captadas ocupadas realizadas ao longo do mês</t>
  </si>
  <si>
    <t>8269</t>
  </si>
  <si>
    <t>Apoio e Fomento à Economia Popular e Solidária e ao Comércio Justo</t>
  </si>
  <si>
    <t>i0599</t>
  </si>
  <si>
    <t xml:space="preserve">Número de trabalhadores da ECOSOL assistidos e qualificados </t>
  </si>
  <si>
    <t xml:space="preserve">Número absoluto de trabalhadores assistidos e qualificados através das ações da política de ECOSOL implementada. </t>
  </si>
  <si>
    <t xml:space="preserve">Somatório do número de trabalhadores da economia solidária atendidos </t>
  </si>
  <si>
    <t>0452</t>
  </si>
  <si>
    <t>Desenvolvimento do Turismo</t>
  </si>
  <si>
    <t>31010</t>
  </si>
  <si>
    <t>SETRANS</t>
  </si>
  <si>
    <t>1018</t>
  </si>
  <si>
    <t>Expansão, Modernização e Gestão do Transporte Aeroviário</t>
  </si>
  <si>
    <t>i0600</t>
  </si>
  <si>
    <t>Evolução do número de passageiros transportados (aeroporto de Angra dos Reis)</t>
  </si>
  <si>
    <t>Em 2017 o Governo do Estado do Rio de Janeiro e o Governo Federal assinaram Termo de Compromisso para execução de projetos do Aeroporto de Angra com recursos do FNAC; a estimativa de aumento do número de passageiros transportados é de cerca de 150% até 2023.</t>
  </si>
  <si>
    <t>[(nº de passageiros (ano t) / Nº de passageiros em 2019 ) - 1] x 100</t>
  </si>
  <si>
    <t>1065</t>
  </si>
  <si>
    <t>Reestruturação do Transporte Aquaviário</t>
  </si>
  <si>
    <t>i0601</t>
  </si>
  <si>
    <t>Evolução do número de passageiros transportados pelo modo aquaviário</t>
  </si>
  <si>
    <t xml:space="preserve">Para a efetiva comprovação dos resultados das ações contidas no Programa se faz necessário a apresentação do comportamento do número de passageiros transportados pelo modo. </t>
  </si>
  <si>
    <t>Somatório do número de passageiros transportados pelo transporte aquaviário</t>
  </si>
  <si>
    <t>2288</t>
  </si>
  <si>
    <t>Concessão do Vale Social</t>
  </si>
  <si>
    <t>i0602</t>
  </si>
  <si>
    <t xml:space="preserve">Tempo de entrega (concessão) do Benefício Vale Social </t>
  </si>
  <si>
    <t xml:space="preserve">Pessoas em tratamento (exemplo câncer, doenças renais, ostomizados), muitas vezes sem poder aquisitivo para arcar com os custos de transporte até os locais de tratamento dependem do Estado para tal. Logo, reduzir o tempo de análise para concessão dos benefícios é fundamental para garantir a mobilidade das pessoas com deficiência, doenças crônicas e, como citado, em tratamento continuado. </t>
  </si>
  <si>
    <t>Somatório dos tempos de análise e entrega (Concessão) dos benefícios Vale Social no Sistema Intermunicipal / Total de benefícios Vale Social no Sistema Intermunicipal concedidos</t>
  </si>
  <si>
    <t>Dias</t>
  </si>
  <si>
    <t>2581</t>
  </si>
  <si>
    <t>Modelagem e Operacionalização do Bilhete Único</t>
  </si>
  <si>
    <t>i0603</t>
  </si>
  <si>
    <t>Transações subsidiadas no Sistema de transporte estadual com o BUI</t>
  </si>
  <si>
    <t xml:space="preserve"> O indicador mensura a relação das transações subsidiadas por meio do BUI a população de baixa renda utilizando o sistema de tranporte estadual, com base na definição dada pelo Art 4º do decreto Federal nº 6.135 de 26/06/2007.</t>
  </si>
  <si>
    <t xml:space="preserve"> Número de viagens subsidiadas atendendo a popução de baixa renda / Número total de viagens do BUI subsidiadas </t>
  </si>
  <si>
    <t>3934</t>
  </si>
  <si>
    <t>Aquisição de Embarcação</t>
  </si>
  <si>
    <t>5400</t>
  </si>
  <si>
    <t>Apoio à Implantação da Ferrovia EF-118</t>
  </si>
  <si>
    <t>i0604</t>
  </si>
  <si>
    <t>Percentual da EF-118 implantado</t>
  </si>
  <si>
    <t>O indicador mensura o nível da implantação da EF-118, que é fundamental para o desenvolvimento do Norte do Estado.</t>
  </si>
  <si>
    <t>(Extensão (km) implantada / Extensão (km) total)*100</t>
  </si>
  <si>
    <t>5446</t>
  </si>
  <si>
    <t>Reestruturação e Desenvolvimento dos Sistemas de Transporte</t>
  </si>
  <si>
    <t>i0605</t>
  </si>
  <si>
    <t xml:space="preserve">Municípios abrangidos por estudos e projetos de melhoria da mobilidade urbana metropolitana e acessibilidade Local </t>
  </si>
  <si>
    <t>Elaborar planos para reestruturação urbana do entorno das estações/terminais de transporte público sob concessão do ERJ, considerando aprimoramentos dos espaços no seu entorno e a promoção de medidas para o uso e a ocupação do solo para contribuir para a mobilidade urbana sustentável. Se justifica pela relevância do tema uma vez que o foco é a priorização dos modos de transportes de alta capacidade de não motorizados, contribuindo para a melhoria da mobilidade urbana sustentável da RMRJ.</t>
  </si>
  <si>
    <t>Somatório de municípios atendidos no ano</t>
  </si>
  <si>
    <t>5757</t>
  </si>
  <si>
    <t>Concessão de Aeroportos Regionais à Iniciativa Privada</t>
  </si>
  <si>
    <t>i0606</t>
  </si>
  <si>
    <t xml:space="preserve">Percentual de aeroportos de interesse federal e estadual (PAERJ 2017) concedidos </t>
  </si>
  <si>
    <t xml:space="preserve">O número de aeroportos concedidos em relação ao total existente (PAERJ 2017) mostra a eficiência do processo concessório. </t>
  </si>
  <si>
    <t>(Número aeroportos de interesse federal e estadual concedidos / Número de aeroportos de interesse federal e Estadual do PAERJ (28))*100</t>
  </si>
  <si>
    <t>A451</t>
  </si>
  <si>
    <t>Unificação da Gratuidade Intermunicipal e Intramunicipal</t>
  </si>
  <si>
    <t>i0607</t>
  </si>
  <si>
    <t xml:space="preserve">Municípios apoiados para a concessão de gratuidades no transporte </t>
  </si>
  <si>
    <t xml:space="preserve">Para que os munícipes (Lei 4510/2005) consigam se deslocarem dentro no próprio município para realizarem os tratamentos médicos (UPS ou Conveniadas) foi elabarado um convênio entre o ERJ e Municípios.  Logo,será necessário o acompanhamento da evolução da ação no Estado. </t>
  </si>
  <si>
    <t>(Número de municípios apoiados para a concessão de gratuidades no transporte / Total de Municípios do ERJ)*100</t>
  </si>
  <si>
    <t>A518</t>
  </si>
  <si>
    <t>Melhoria e Ampliação da Malha Ferroviária para Cargas</t>
  </si>
  <si>
    <t>i0608</t>
  </si>
  <si>
    <t>Aumento do transporte ferroviário de cargas para o Porto do Rio</t>
  </si>
  <si>
    <t>Consiste na adequação do leiaute operacional do pátio do arará de maneira a atender as necessidades do Porto do Rio de Janeiro, considerando construção de 1400m de linha. Essa adequação irá permitir o transporte de carga por ferrovia no Porto do Rio dos atuais 20% para 30% da carga total movimentada em 2030.</t>
  </si>
  <si>
    <t xml:space="preserve"> [(Carga ferroviária (no ano T))/(Carga ferroviária (no ano T-1)) -1]*100</t>
  </si>
  <si>
    <t>A519</t>
  </si>
  <si>
    <t>Melhoria dos Acessos e da Infraestrutura Complementar dos Portos</t>
  </si>
  <si>
    <t>i0609</t>
  </si>
  <si>
    <t>Acesso rodoviário ao Porto do Rio</t>
  </si>
  <si>
    <t xml:space="preserve">A segunda fase da Av. Portuária é composta por um grande viaduto, com cerca de 2,0Km de extensão, interligará o Porto do Rio (Portão 32), com a Avenida Brasil, em mão dupla, com duas faixas de circulação (uma por sentido), preferencialmente para uso por caminhões, reduzindo o volume desses veículos na Av. Brasil e aumentando a fluidez do tráfego.                 </t>
  </si>
  <si>
    <t xml:space="preserve">Volume diário de caminhões transferidos da Av. Brasil para a nova Av. Portuária                                                                                                                </t>
  </si>
  <si>
    <t>Caminhões/dia</t>
  </si>
  <si>
    <t>A520</t>
  </si>
  <si>
    <t>Estudos e Intervenções em Rodovias Concessionadas</t>
  </si>
  <si>
    <t>i0610</t>
  </si>
  <si>
    <t>Taxa de sucesso na inclusão de pleitos do ERJ nas novas concessões da BR-040, BR-116 (Dutra) e BR-116 (Teresópolis)</t>
  </si>
  <si>
    <t>A inclusão de projetos de interesse do ERJ nas novas concessões de rodovias federais é fundamental para melhoria da mobilidade e fluxo de cargas no Estado. São diversas intervenções de grande necessidade, como duplicação de faixas, construção de viadutos, etc, em rodovias consideradas estratégicas para o ERJ, que ao serem incluidas nas novas concessões das rodovias federais irão garantir maior fluidez nos horários de tráfego intenso, com consequente redução de acidentes e tempos de viagem.</t>
  </si>
  <si>
    <t>(Número de pleitos incluídos / Número de pleitos apresentados)*100</t>
  </si>
  <si>
    <t>43010</t>
  </si>
  <si>
    <t>SETUR</t>
  </si>
  <si>
    <t>1110</t>
  </si>
  <si>
    <t xml:space="preserve">Reconhecimento e Valorização do Artesão e da Atividade Artesanal </t>
  </si>
  <si>
    <t>i0611</t>
  </si>
  <si>
    <t>Aumento do número de artesãos cadastrados</t>
  </si>
  <si>
    <t>Incentivar a sustentabilidade da produção artesanal e ageração de renda.</t>
  </si>
  <si>
    <t xml:space="preserve">Somatório do número atual de artesãos cadastrados </t>
  </si>
  <si>
    <t>1666</t>
  </si>
  <si>
    <t>Fortalecimento Institucional do Setor Turístico</t>
  </si>
  <si>
    <t>i0612</t>
  </si>
  <si>
    <t>Aumento do número de projetos de desenvolvimento do turismo</t>
  </si>
  <si>
    <t>Elaboração de projetos com vistas a promoção e divulgação dos destinos turísticos do Estado do Rio de Janeiro.</t>
  </si>
  <si>
    <t xml:space="preserve">Número atual de projetos - Número antigo de projetos </t>
  </si>
  <si>
    <t>4475</t>
  </si>
  <si>
    <t xml:space="preserve">Estruturação e Qualificação das Instituições Públicas e Privadas                </t>
  </si>
  <si>
    <t>i0613</t>
  </si>
  <si>
    <t>Avaliação das capacitações e visitas realizadas</t>
  </si>
  <si>
    <t>Qualificar as capacitações visando o aprioramento das metodologias e conteúdos.</t>
  </si>
  <si>
    <t>Soma das notas atribuídas nos formulários de satisfação / Total de formulários</t>
  </si>
  <si>
    <t>4489</t>
  </si>
  <si>
    <t>Fomento, Promoção e Desenvolvimento do Turismo no Estado do Rio de Janeiro</t>
  </si>
  <si>
    <t>i0614</t>
  </si>
  <si>
    <t>Percentual de visitantes nacionais no Estado do Rio de Janeiro</t>
  </si>
  <si>
    <t>Identificar o fluxo de movimentação de visitantes nacionais aos municípios do Estado do Rio de Janeiro.</t>
  </si>
  <si>
    <t>Número de visitantes nacionais que visitaram os principais pontos turísticos do Estado do Rio de Janeiro / Total de pesquisas</t>
  </si>
  <si>
    <t>i0615</t>
  </si>
  <si>
    <t>Número de estrangeiros que entraram no Rio de Janeiro</t>
  </si>
  <si>
    <t xml:space="preserve">Monitorar a atração de estrangeiros para o Estado do Rio de Janeiro. </t>
  </si>
  <si>
    <t>Somatório do número de visitantes estrangeiros que entraram no país pelo Estado do Rio de Janeiro</t>
  </si>
  <si>
    <t>i0616</t>
  </si>
  <si>
    <t>Percentual de visitantes internacionais no Estado do Rio de Janeiro</t>
  </si>
  <si>
    <t>Identificar o fluxo de movimentação de visitantes internacionais aos municípios do Estado do Rio de Janeiro.</t>
  </si>
  <si>
    <t>Número de visitantes internacionais que visitaram os principais pontos turísticos do Estado do Rio de Janeiro / Total de pesquisas</t>
  </si>
  <si>
    <t>5646</t>
  </si>
  <si>
    <t xml:space="preserve">Fortalecimento do Mercado de Eventos no Estado do Rio de Janeiro </t>
  </si>
  <si>
    <t>i0617</t>
  </si>
  <si>
    <t>Número de eventos realizados por ano no Estado</t>
  </si>
  <si>
    <t>Identificar a manutenção e a captação do número de eventos no Estado.</t>
  </si>
  <si>
    <t>Somatório do número de eventos realizados em todo Estado do Rio de Janeiro</t>
  </si>
  <si>
    <t>SEVIT</t>
  </si>
  <si>
    <t>4548</t>
  </si>
  <si>
    <t>Apoio às Vítimas de Violência</t>
  </si>
  <si>
    <t>i0618</t>
  </si>
  <si>
    <t>Número de atendimentos psicólogicos remotos prestados por profissionais voluntários a vitimas e familiares do Covid-19</t>
  </si>
  <si>
    <t>Somatório de pessoas atendidas pelos psicológos voluntáros durante a pandemia do Covid-19</t>
  </si>
  <si>
    <t>Estabelecer parâmetros de quantificação do número de pessoas beneficiadas pelo programa.</t>
  </si>
  <si>
    <t>i0619</t>
  </si>
  <si>
    <t xml:space="preserve">Número de atendimentos a vitimados (agentes de segurança e dependentes)
</t>
  </si>
  <si>
    <t>Somatório dos atendimentos realizados por ano</t>
  </si>
  <si>
    <t>Atendimento multidisciplinar a vítimados agentes de segurança, e seus dependentes, em caráter emergencial ou de médio e longo prazo.</t>
  </si>
  <si>
    <t>i0620</t>
  </si>
  <si>
    <t>Número de atendimento a vitimados (civis)</t>
  </si>
  <si>
    <t>Atendimento multidisciplinar a vítimados civis em carater emergencial ou de médio e longo prazo.</t>
  </si>
  <si>
    <t>06020</t>
  </si>
  <si>
    <t>SSM</t>
  </si>
  <si>
    <t>2039</t>
  </si>
  <si>
    <t>Operacionalização das Aeronaves da SSMGSI</t>
  </si>
  <si>
    <t>i0621</t>
  </si>
  <si>
    <t>Número de dias de indisponibilidade das aeronaves do SSMGSI</t>
  </si>
  <si>
    <t>O indicador expressa o número de dias em que as aeronaves do SSMGSI permaneceram indisponíveis, sem a possibilidade de transporte aéreo da chefia do Poder Executivo</t>
  </si>
  <si>
    <t>Somatório dos dias de indisponibilidade das aeronaves</t>
  </si>
  <si>
    <t>4565</t>
  </si>
  <si>
    <t>Valorização e Capacitação dos Servidores da SSMGSI</t>
  </si>
  <si>
    <t>i0622</t>
  </si>
  <si>
    <t>Percentual dos funcionários da SSMGSI satisfeitos em relação aos  cursos, worshops, palestras e estágios realizados</t>
  </si>
  <si>
    <t xml:space="preserve">O indicador indica o percentual dos funcionários da SSMGSI satisfeitos, em relação aos  cursos, worshops, palestras e estágios realizados com o objetivo de melhor o desenvolvimento de suas atividades profissionais.  </t>
  </si>
  <si>
    <t>(Número de funcionários da SSMGSI satisfeitos em relação aos cursos, workshops, palestras e estágios / Total de funcionários da SSMGSI que realizaram os cursos, workshops, palestras e estágios) * 100</t>
  </si>
  <si>
    <t>4566</t>
  </si>
  <si>
    <t>Reequipamento da SSMGSI</t>
  </si>
  <si>
    <t>i0623</t>
  </si>
  <si>
    <t>Percentual de equipamentos da SSMGSI atualizados</t>
  </si>
  <si>
    <t>O indicador possibilita quantificar o percentual de equipamentos da SSMGSI, atualizados</t>
  </si>
  <si>
    <t>(Número de equipamentos da SSMGSI atualizados / Número total de equipamentos) * 100</t>
  </si>
  <si>
    <t>4567</t>
  </si>
  <si>
    <t>Reforma e ampliação da estrutura física da SSMGSI</t>
  </si>
  <si>
    <t>i0624</t>
  </si>
  <si>
    <t>Percentual dos funcionários da SSMGSI satisfeitos em relação aos  serviços de reforma e ampliação na estrutura física do órgão</t>
  </si>
  <si>
    <t>O indicador refere-se ao percentual dos funcionários da SSMGSI satisfeitos, em relação aos  serviços de reforma e ampliação na estrutura física do órgão</t>
  </si>
  <si>
    <t>(Número de funcionários da SSMGSI satisfeitos em relação aos  serviços de reforma e ampliação na estrutura física do órgão / Total de funcionários da SSMGSI ) * 100</t>
  </si>
  <si>
    <t>43710</t>
  </si>
  <si>
    <t>TURISRIO</t>
  </si>
  <si>
    <t>2027</t>
  </si>
  <si>
    <t>Formalização da Atividade Turística no Rio de Janeiro</t>
  </si>
  <si>
    <t>i0625</t>
  </si>
  <si>
    <t>Atividades turísticas cadastradas no CADASTUR</t>
  </si>
  <si>
    <t>Monitorar o acréscimo ou decréscimo dos cadastros das atividades turísticas no CADASTUR nos meses de ABRIL, AGOSTO e DEZEMBRO.</t>
  </si>
  <si>
    <t>Somatório dos cadastros realizados em janeiro</t>
  </si>
  <si>
    <t>2965</t>
  </si>
  <si>
    <t xml:space="preserve">Fomento, Gestão e Monitoramento da Atividade Turística do Est do Rio de Janeiro </t>
  </si>
  <si>
    <t>i0626</t>
  </si>
  <si>
    <t>Percentual de instâncias de governança de turismo fortalecidas no Estado - regionais</t>
  </si>
  <si>
    <t>Quantificar as Regiões Turísticas com IGR - Instâncias de Governança Regionais em atividades no estado.</t>
  </si>
  <si>
    <t>(Quantidade de Instâncias de Governança Regionais (IGR) de Turismo ativas  / Total de Regiões Turísticas do Estado RJ (12 Regiões Turísticas))*100</t>
  </si>
  <si>
    <t>i0627</t>
  </si>
  <si>
    <t>Percentual de Instâncias municipais de governança de turismo fortalecidas no Estado - municípios</t>
  </si>
  <si>
    <t>Quantificar os municípios com Conselhos Municipais de Turismo (COMTUR) em atividade no estado.</t>
  </si>
  <si>
    <t xml:space="preserve">(Quantidade de Conselhos Municipais de Turismo ativos / Total Municipios do Estado)*100 
</t>
  </si>
  <si>
    <t>2966</t>
  </si>
  <si>
    <t xml:space="preserve">Participação, Promoção e Produção de Eventos Turísticos </t>
  </si>
  <si>
    <t>i0628</t>
  </si>
  <si>
    <t>Fluxo de entrada de turistas no ERJ em relação ao número de participantes em feiras e eventos</t>
  </si>
  <si>
    <t>Verificar o impacto no fluxo de entrada de turista no Estado com as participações em feiras e eventos</t>
  </si>
  <si>
    <t>5512</t>
  </si>
  <si>
    <t>Revitalização das Áreas de Interesse Turístico</t>
  </si>
  <si>
    <t>i0629</t>
  </si>
  <si>
    <t>Percentual de municípios beneficiados com sinalização turística no ERJ</t>
  </si>
  <si>
    <t>Monitorar a implantação de sinalização turística nas estradas e acessos aos municípios do estado.</t>
  </si>
  <si>
    <t xml:space="preserve">(Número de municípios beneficiados com sinalização turística nas estradas e acessos / Total de municípios no Estado)*100 </t>
  </si>
  <si>
    <t>40450</t>
  </si>
  <si>
    <t>UENF</t>
  </si>
  <si>
    <t>2816</t>
  </si>
  <si>
    <t>Prevenção à Evasão Discente</t>
  </si>
  <si>
    <t>i0630</t>
  </si>
  <si>
    <t>Taxa de permanência escolar dos alunos cotistas em relação aos alunos não cotistas</t>
  </si>
  <si>
    <t>Pr cot é a diferença entre o índice de permanência do cotista e de não contista. Será mensurada a permanência dos alunos cotistas e não cotistas após 2 anos de matrícula. Este período de maturação é necessário, pois observa-se a estabilização do índice de evasão após este período. As taxas de permanência de cotistas e não cotistas serão comparadas.</t>
  </si>
  <si>
    <t xml:space="preserve">(Número de cotistas matriculados após 2 anos/ Número inicial de cotistas na turma) - (Número de não cotistas matriculados após 2 anos / Número inicial de não cotistas na turma) </t>
  </si>
  <si>
    <t>&gt; 0</t>
  </si>
  <si>
    <t>2817</t>
  </si>
  <si>
    <t>Operacionalização do Restaurante Universitário R.U.</t>
  </si>
  <si>
    <t>i0631</t>
  </si>
  <si>
    <t>Percentual de alunos atendidos pelo restaurante universitário da UENF</t>
  </si>
  <si>
    <t>Este indicador mede o percentual aproximado de alunos que realizam suas refeições no restaurante universitário da UENF no ano. Sua medição permite melhor direcionamento da ação.</t>
  </si>
  <si>
    <t>((Número de refeições servidas - almoço e jantar) / Dias úteis/ Número de estudantes)*50</t>
  </si>
  <si>
    <t>2819</t>
  </si>
  <si>
    <t>Apoio ao Ensino, Pesquisa e Extensão da UENF</t>
  </si>
  <si>
    <t>i0632</t>
  </si>
  <si>
    <t xml:space="preserve">Comparação de número de alunos formados </t>
  </si>
  <si>
    <t>Manutenção, consolidação e expansão das atividades de ensino, por meio de melhoria da qualidade do ensino, em consonância com o Plano de Desenvolvimento Sustentável do Norte e Noroeste do Estado do RJ. Em relação ao ensino, o objetivo final é a graduação do estudante ou profissional habilitado. A comparação entre o número de estudantes graduados num determinado ano, com o ano anterior é uma medida segura que permite avaliar o sucesso do conjunto da ação que, ao longo de 4 ou 5 anos, resulta em um estudante graduado. A percepção de seguidos índices negativos aponta para grave situação que precisa ser corrigida.</t>
  </si>
  <si>
    <t>[(Número de formados ano n / Número de formados ano n-1)-1]*100</t>
  </si>
  <si>
    <t>i0633</t>
  </si>
  <si>
    <t>Número de artigos publicados</t>
  </si>
  <si>
    <t>Nº de formados ano n / nº de formados ano n-1 x 100%</t>
  </si>
  <si>
    <t>i0634</t>
  </si>
  <si>
    <t>Número de patentes registradas</t>
  </si>
  <si>
    <t>Dentre as pesquisas realizadas pela universidade algumas resultam em produtos ou processos de interesse imediato à sociedade. Estes resultados são via de regra, protegidos na forma de patentes. O registro de patentes é um dos indicadores do impacto social das atividades da universidade.</t>
  </si>
  <si>
    <t>Somatório de patentes registradas, por ano</t>
  </si>
  <si>
    <t>24020</t>
  </si>
  <si>
    <t>UEPSAM</t>
  </si>
  <si>
    <t>1102</t>
  </si>
  <si>
    <t>Saneamento Ambiental nos Municípios do Entorno da Baía de Guanabara</t>
  </si>
  <si>
    <t>i0635</t>
  </si>
  <si>
    <t>População atendida pelo sistema de saneamento de Alcântara</t>
  </si>
  <si>
    <t>O indicador representa a população atendida nos bairros de Trindade, Mutondo, Galo Branco e Luis Caçador no município de São Gonçalo após as residências serem conectadas à rede de esgoto implantada tendo, consequentemente, como impactos a redução de doenças, a melhoria da qualidade de vida da região e a redução da degradação ambiental da Baía de Guanabara.</t>
  </si>
  <si>
    <t>População dos setores censitários medidos pelo IBGE</t>
  </si>
  <si>
    <t>Única - ao final da obra</t>
  </si>
  <si>
    <t>i0636</t>
  </si>
  <si>
    <t>População atendida pelo Sistema de Saneamento Pavuna - Duque de Caxias Leste</t>
  </si>
  <si>
    <t>O  indicador representa o volume por segundo de esgoto captado e tratado pela Estação de Tratamento de Esgoto de Pavuna na cidade de Duque de Caxias porção leste após as residências serem conectadas à rede de esgoto implantada tendo, consequentemente, como impactos a redução de doenças, a melhoria da qualidade de vida da região e a redução da degradação ambiental da Baía de Guanabara.</t>
  </si>
  <si>
    <t>Única (implantação parcial)</t>
  </si>
  <si>
    <t>i0637</t>
  </si>
  <si>
    <t>População atendida pelo sistema de saneamento Pavuna - Irajá e adjacências</t>
  </si>
  <si>
    <t>O indicador representa a população atendida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t>
  </si>
  <si>
    <t>Somatório da população dos setores censitários medidos pelo IBGE</t>
  </si>
  <si>
    <t>i0638</t>
  </si>
  <si>
    <t>População atendida pelo sistema do Coletor Tronco Faria-Timbó</t>
  </si>
  <si>
    <t>O indicador representa a população atendida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t>
  </si>
  <si>
    <t>i0639</t>
  </si>
  <si>
    <t>População atendida pelo sistema do Coletor Tronco Manguinhos</t>
  </si>
  <si>
    <t>O indicador representa a população atendida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t>
  </si>
  <si>
    <t>i0640</t>
  </si>
  <si>
    <t>Vazão de esgoto tratado pelo sistema de Saneamento de Alcântara</t>
  </si>
  <si>
    <t>O indicador representa o volume por segundo de esgoto captado e tratado em nível secundário pela Estação de Tratamento de Esgoto de Alcântara tendo, consequentemente, como impactos a redução de doenças, a melhoria da qualidade de vida da região e a redução da degradação ambiental da Baía de Guanabara.</t>
  </si>
  <si>
    <t>Aferição por medidor de vazão do esgoto tratado na ETE Alcântara</t>
  </si>
  <si>
    <t>i0641</t>
  </si>
  <si>
    <t>Vazão de esgoto tratado pelo Sistema de Saneamento Pavuna - Duque de Caxias Leste</t>
  </si>
  <si>
    <t>Aferição por medidor de vazão do esgoto tratado na ETE Pavuna</t>
  </si>
  <si>
    <t>i0642</t>
  </si>
  <si>
    <t>Vazão de esgoto tratado pelo sistema de saneamento Pavuna - Irajá e adjacências</t>
  </si>
  <si>
    <t>O  indicador representa o volume por segundo de esgoto captado e tratado em nível secundário pela Estação de Tratamento de Esgoto de Pavuna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t>
  </si>
  <si>
    <t>i0643</t>
  </si>
  <si>
    <t>Vazão de esgoto tratado pelo sistema do Coletor Tronco Faria-Timbó</t>
  </si>
  <si>
    <t>O indicador representa o volume por segundo de esgoto captado e tratado em pela Estação de Tratamento de Esgoto de Alegria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t>
  </si>
  <si>
    <t>Aferição por medidor de vazão do esgoto tratado na ETE Alegria</t>
  </si>
  <si>
    <t>i0644</t>
  </si>
  <si>
    <t>Vazão de esgoto tratado pelo sistema do Coletor Tronco Manguinhos</t>
  </si>
  <si>
    <t>O  indicador representa o volume por segundo de esgoto captado e tratado pela Estação de Tratamento de Esgoto de Alegria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t>
  </si>
  <si>
    <t>5588</t>
  </si>
  <si>
    <t>Implantação do Tronco Coletor Cidade Nova/PSAM</t>
  </si>
  <si>
    <t>População atendidapelo sistema do Coletor Tronco Cidade Nova</t>
  </si>
  <si>
    <t>O indicador representa a população atendida nos bairros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t>
  </si>
  <si>
    <t>Vazão de esgoto tratado pelo sistema do Coletor Tronco Cidade Nova</t>
  </si>
  <si>
    <t>O indicador representa o volume por segundo de esgoto captado e tratado em nível secundário pela Estação de Tratamento de Esgoto de Alegria nos bairros de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t>
  </si>
  <si>
    <t>Litros por segundo (l/s)</t>
  </si>
  <si>
    <t>40430</t>
  </si>
  <si>
    <t>UERJ</t>
  </si>
  <si>
    <t>2207</t>
  </si>
  <si>
    <t>Apoio à Residência na UERJ</t>
  </si>
  <si>
    <t>i0645</t>
  </si>
  <si>
    <t>Número de residentes na UERJ</t>
  </si>
  <si>
    <t>Registro do número de residentes que participam dos programas de pós-graduação na área de saúde e jurídica, contribuindo para a formação e aperfeiçoamento profissional.</t>
  </si>
  <si>
    <t>Somatório de residentes na UERJ</t>
  </si>
  <si>
    <t>2258</t>
  </si>
  <si>
    <t>Integração UERJ e Sociedade</t>
  </si>
  <si>
    <t>i0646</t>
  </si>
  <si>
    <t>Integração UERJ e sociedade - Número de Programas de extensão</t>
  </si>
  <si>
    <t>Utilização das competências técnicas e acadêmicas no atendimento as demandas da sociedade.</t>
  </si>
  <si>
    <t>Somatório do número de programas de extensão oferecidos</t>
  </si>
  <si>
    <t>2267</t>
  </si>
  <si>
    <t>Incentivo à Permanência Discente</t>
  </si>
  <si>
    <t>i0647</t>
  </si>
  <si>
    <t>Número de discentes atendidos pelo Incentivo à Permanência</t>
  </si>
  <si>
    <t>Fixar o estudante na Universidade, objetivando a conclusão de seu curso de graduação.</t>
  </si>
  <si>
    <t>Somatório de estudantes atendidos com incentivo à permanência</t>
  </si>
  <si>
    <t>2268</t>
  </si>
  <si>
    <t>Apoio à Formação do Estudante - UERJ</t>
  </si>
  <si>
    <t>i0648</t>
  </si>
  <si>
    <t>Número de estudantes atendidos com Apoio à Formação de Graduação</t>
  </si>
  <si>
    <t xml:space="preserve">Desenvolvimento de  atividades práticas, curriculares, relacionadas com os cursos de graduação. </t>
  </si>
  <si>
    <t>Somatório de estudantes atendidos com aopio à formação de graduação</t>
  </si>
  <si>
    <t>3481</t>
  </si>
  <si>
    <t>Desenvolvimento do Ensino, da Pesquisa e da Extensão</t>
  </si>
  <si>
    <t>i0649</t>
  </si>
  <si>
    <t>Interação UERJ e sociedade - Número de eventos oferecidos</t>
  </si>
  <si>
    <t>Busca permanentemente ao atendimento das demandas por novos conhecimentos, técnicas e tecnologias e sua transferência para os alunos da UERJ para evolução da sociedade fluminense, por meio de cursos, mostras, feiras, oficinas e congressos.</t>
  </si>
  <si>
    <t>Somatório dos eventos oferecidos</t>
  </si>
  <si>
    <t>4134</t>
  </si>
  <si>
    <t>Desenvolvimento Técnico e Científico</t>
  </si>
  <si>
    <t>i0650</t>
  </si>
  <si>
    <t>Convênio Celebrado</t>
  </si>
  <si>
    <t>Registro das atividades de pesquisa e extensão universitárias financiadas com recursos de convênios.</t>
  </si>
  <si>
    <t>Somatório do número de convênios celebrados</t>
  </si>
  <si>
    <t>4468</t>
  </si>
  <si>
    <t>Operacionalização do Complexo Universitário de Saúde</t>
  </si>
  <si>
    <t>i0651</t>
  </si>
  <si>
    <t>Número de atendimentos no Complexo Universitário de Saúde</t>
  </si>
  <si>
    <t>Registro dos principais serviços oferecidos pelo Complexo Universitário de Saúde à população fluminense, auferindo-se receita.</t>
  </si>
  <si>
    <t>Somatório do número de atendimentos em serviços oferecidos pelo Complexo Universitário de Saúde</t>
  </si>
  <si>
    <t>40470</t>
  </si>
  <si>
    <t>UEZO</t>
  </si>
  <si>
    <t>2831</t>
  </si>
  <si>
    <t>Apoio ao Ensino, Pesquisa, Extensão e Inovação na UEZO</t>
  </si>
  <si>
    <t>i0652</t>
  </si>
  <si>
    <t>Avaliação quadrienal CAPES</t>
  </si>
  <si>
    <t>Indice que mede a qualidade dos cursos de pós graduação.</t>
  </si>
  <si>
    <t>Fórmula balizada pela Coordenação de Aperfeiçoamento de Pessoal de Nível Superior - CAPES</t>
  </si>
  <si>
    <t>i0653</t>
  </si>
  <si>
    <t>Índice Geral de Curso (IGC)  – INEP</t>
  </si>
  <si>
    <t>Indice que mede a qualidade dos cursos de graduação.</t>
  </si>
  <si>
    <t>Fórmula balizada pelo Instituto Nacional de Estudos e Pesquisas Educacionais Anísio Teixeira - INEP</t>
  </si>
  <si>
    <t>2832</t>
  </si>
  <si>
    <t>Incentivo à Permanência e ao Desenvolvimento Discente</t>
  </si>
  <si>
    <t>i0654</t>
  </si>
  <si>
    <t>Evasão discente</t>
  </si>
  <si>
    <t>Percentual de Evasão Discente.</t>
  </si>
  <si>
    <t>(Alunos que abandonam e cancelam matrícula em um período de 7 anos (tempo máximo de integralização) / Alunos ingressantes (período de 7 anos))*100</t>
  </si>
  <si>
    <t>i0655</t>
  </si>
  <si>
    <t>Evasão dos discentes cotistas</t>
  </si>
  <si>
    <t>Percentual de Evasão dos Discentes Cotistas.</t>
  </si>
  <si>
    <t>(Alunos cotistas que abandonam e cancelam matrícula em um período de 7 anos (tempo máximo de integralização) / Alunos cotistas ingressantes (período de 7 anos))*100</t>
  </si>
  <si>
    <t>2834</t>
  </si>
  <si>
    <t>Apoio à Infraestrutura e Gestão na UEZO</t>
  </si>
  <si>
    <t>i0656</t>
  </si>
  <si>
    <t>Satisfação quanto ao ambiente e infraestrutura acadêmica e administrativa da UEZO</t>
  </si>
  <si>
    <t>Índice de satisfaçõo com o ambiente, infraestrutura acadêmica e administrativa, calculado a partir da nota média. Os índices são escalonados de 1 a 5.</t>
  </si>
  <si>
    <t>Índice de 1 a 5, onde 1 é péssimo e 5 é excelente</t>
  </si>
  <si>
    <t>&gt;=4</t>
  </si>
  <si>
    <t>3618</t>
  </si>
  <si>
    <t xml:space="preserve">Consolidação do Campus UEZO </t>
  </si>
  <si>
    <t>i0657</t>
  </si>
  <si>
    <t>Taxa da variação na quantidade de vagas ofertadas a cada ano</t>
  </si>
  <si>
    <t>Variação no quantitativo de vagas ofertadas nos cursos de graduação, pós graduação = número de vagas ofertadas - número de vagas ofertadas no ano anterior.</t>
  </si>
  <si>
    <t>((Vagas ofertadas no período t / vagas ofertadas no período t-1) -1)*100</t>
  </si>
  <si>
    <t>´+4,2%</t>
  </si>
  <si>
    <t>´+7,6%</t>
  </si>
  <si>
    <t>´+7,5%</t>
  </si>
  <si>
    <t>´+7%</t>
  </si>
  <si>
    <t>A559</t>
  </si>
  <si>
    <t>Formação de Profissionais para o Mercado de Trabalho</t>
  </si>
  <si>
    <t>i0658</t>
  </si>
  <si>
    <t>Alunos concluintes dos cursos de pós-graduação profissional da UEZO</t>
  </si>
  <si>
    <t>Quantitativo anual de alunos que concluíram os cursos de pós-graduação profissional.</t>
  </si>
  <si>
    <t>Somatório anual do número de alunos concluintes dos cursos de pós graduação profissional da UEZO</t>
  </si>
  <si>
    <t>A560</t>
  </si>
  <si>
    <t xml:space="preserve">Incentivo ao Empreendedorismo na Zona Oeste do Rio </t>
  </si>
  <si>
    <t>i0659</t>
  </si>
  <si>
    <t>Taxa de empreendedores da Zona Oeste do município do Rio de Janeiro que concluíram a capacitação</t>
  </si>
  <si>
    <t>Quantitativo de concluintes de capacitação realizada.</t>
  </si>
  <si>
    <t>(Número de empreendedores que concluíram a capacitação / Número de empreeendedores inscritos)*100</t>
  </si>
  <si>
    <t>A561</t>
  </si>
  <si>
    <t>Humanização e Capacitação dos Servidores da UEZO - CapacitUEZO</t>
  </si>
  <si>
    <t>i0660</t>
  </si>
  <si>
    <t>Servidores participantes dos eventos de humanização e capacitação</t>
  </si>
  <si>
    <t>Quantitativo anual de servidores que participaram dos eventos de humanização e capacitação.</t>
  </si>
  <si>
    <t>Somatório do número de servidores participantes dos eventos de humanização e capacitação</t>
  </si>
  <si>
    <t>Rótulos de Linha</t>
  </si>
  <si>
    <t>Programa: Assistência Farmacêutica</t>
  </si>
  <si>
    <t>Programa: Atenção à Saúde</t>
  </si>
  <si>
    <t>Programa: Atração de Investimentos e Desenvolvimento Econômico</t>
  </si>
  <si>
    <t>Programa: Coordenação Federativa e Desenvolvimento Territorial</t>
  </si>
  <si>
    <t>Programa: Defesa Agropecuária</t>
  </si>
  <si>
    <t>Programa: Defesa Jurídica do Estado</t>
  </si>
  <si>
    <t>Programa: Delegação e Regulação de Serviços Públicos</t>
  </si>
  <si>
    <t>Programa: Desenvolvimento Agropecuário, Pesqueiro e Aquícola Sustentável</t>
  </si>
  <si>
    <t>Programa: Desenvolvimento Científico, Tecnológico e Inovativo</t>
  </si>
  <si>
    <t>Programa: Desenvolvimento do Turismo</t>
  </si>
  <si>
    <t>Programa: Desenvolvimento Urbano e Rural</t>
  </si>
  <si>
    <t>Programa: Direitos do Consumidor</t>
  </si>
  <si>
    <t>Programa: Economia Criativa</t>
  </si>
  <si>
    <t>Programa: Educação Básica</t>
  </si>
  <si>
    <t>Programa: Empreendedorismo e Apoio às Empresas</t>
  </si>
  <si>
    <t>Programa: Ensino Superior</t>
  </si>
  <si>
    <t>Programa: Esporte, Cidadania e Desenvolvimento</t>
  </si>
  <si>
    <t>Programa: Fortalecimento da Gestão Pública</t>
  </si>
  <si>
    <t>Programa: Fortalecimento da Participação Popular e do Controle Social</t>
  </si>
  <si>
    <t>Programa: Geração de Emprego e Renda e Formação para o Mercado de Trabalho</t>
  </si>
  <si>
    <t>Programa: Gestão da Política Habitacional e Regularização Fundiária</t>
  </si>
  <si>
    <t>Programa: Gestão das Unidades de Atendimento ao Cidadão</t>
  </si>
  <si>
    <t>Programa: Gestão de Pessoas no Setor Público</t>
  </si>
  <si>
    <t>Programa: Gestão do Patrimônio Imóvel</t>
  </si>
  <si>
    <t>Programa: Gestão do Sistema Prisional e Ressocialização dos Custodiados</t>
  </si>
  <si>
    <t>Programa: Gestão do SUAS, Proteção Social e Redução da Pobreza</t>
  </si>
  <si>
    <t>Programa: Gestão dos Equipamentos Culturais</t>
  </si>
  <si>
    <t>Programa: Gestão Integrada de Recursos Hídricos</t>
  </si>
  <si>
    <t>Programa: Gestão Previdenciária</t>
  </si>
  <si>
    <t xml:space="preserve">Programa: Gestão Tributária </t>
  </si>
  <si>
    <t>Programa: Infraestrutura das Unidades Educacionais</t>
  </si>
  <si>
    <t>Programa: Mobilidade Regional</t>
  </si>
  <si>
    <t>Programa: Mobilidade Urbana na Região Metropolitana</t>
  </si>
  <si>
    <t>Programa: Modernização da Gestão Fazendária, Orçamentária, Financeira e Contábil</t>
  </si>
  <si>
    <t>Programa: Modernização Tecnológica</t>
  </si>
  <si>
    <t>Programa: Oferta de Bens Culturais e Fomento à Cultura</t>
  </si>
  <si>
    <t>Programa: Preservação e Conservação Ambiental</t>
  </si>
  <si>
    <t>Programa: Prevenção à Violência e Combate à Criminalidade</t>
  </si>
  <si>
    <t>Programa: Prevenção ao Uso de Drogas</t>
  </si>
  <si>
    <t>Programa: Prevenção e Resposta ao Risco e Recuperação de Áreas Atingidas por Catástrofes</t>
  </si>
  <si>
    <t>Programa: Promoção de Políticas, Defesa e Atendimento às Mulheres</t>
  </si>
  <si>
    <t>Programa: Promoção e Defesa dos Direitos Humanos</t>
  </si>
  <si>
    <t xml:space="preserve">Programa: Promoção e Garantia dos Direitos da Criança e do Adolescente </t>
  </si>
  <si>
    <t>Programa: Rio Capital da Energia</t>
  </si>
  <si>
    <t>Programa: Saneamento Ambiental e Resíduos Sólidos</t>
  </si>
  <si>
    <t>Programa: Segurança Alimentar e Nutricional</t>
  </si>
  <si>
    <t>Programa: Segurança no Trânsito</t>
  </si>
  <si>
    <t>Programa: Transparência, Controle Interno e Integridade na Gestão Pública</t>
  </si>
  <si>
    <t>Programa: Vigilância em Saúde</t>
  </si>
  <si>
    <t>Total Geral</t>
  </si>
  <si>
    <t>Ação: 2714 - Assistência Farmacêutica Básica - SES</t>
  </si>
  <si>
    <t>Ação: 2721 - Realização de Tratamento Fora de Domicílio - TFD - SES</t>
  </si>
  <si>
    <t>Ação: 2744 - Assistência Pré-hospitalar Móvel de Urgência e Emergência - SAMU 192 - SES</t>
  </si>
  <si>
    <t>Ação: 2894 - Realização de Resgate Aéreo para Urgência/Emergência em Saúde - SES</t>
  </si>
  <si>
    <t>Ação: 2912 - Gestão e Apoio às Unidades de Saúde Conforme Contrato de Gestão - FSERJ</t>
  </si>
  <si>
    <t>Ação: 2956 - Realização de Teste de Triagem Neonatal - SES</t>
  </si>
  <si>
    <t>Ação: 4468 - Operacionalização do Complexo Universitário de Saúde - UERJ</t>
  </si>
  <si>
    <t>Ação: 4528 - Assistência em Unidade de Tratamento Intensivo - SES</t>
  </si>
  <si>
    <t>Ação: 8331 - Operacionalização das UPAs 24h Estaduais  - SES</t>
  </si>
  <si>
    <t>Ação: 8333 - Assistência à Obesidade Mórbida por Cirurgia Bariátrica e Cirurgia Reparadora - SES</t>
  </si>
  <si>
    <t>Ação: 8340 - Atendimento a Litígios em Saúde - SES</t>
  </si>
  <si>
    <t>Ação: 8341 - Assistência Ambulatorial e Hospitalar  - SES</t>
  </si>
  <si>
    <t>Ação: 8343 - Realização de Exames de Imagem para Apoio Diagnóstico e Qualificação do Cuidado - SES</t>
  </si>
  <si>
    <t>Ação: 2855 - Ampliação e Difusão do Conhecimento do Petróleo e do Meio Físico - DRM</t>
  </si>
  <si>
    <t>Ação: 2861 - Desenvolvimento dos Distritos Industriais e Logísticos da CODIN - CODIN</t>
  </si>
  <si>
    <t>Ação: 2862 - Atração de Investimentos para os Municípios Fluminenses - CODIN</t>
  </si>
  <si>
    <t>Ação: 2863 - Apoio ao Investidor na Identificação de Benefícios Fiscais e Tributários - CODIN</t>
  </si>
  <si>
    <t>Ação: 4639 - Atração de Novas Empresas do Setor Mineral - DRM</t>
  </si>
  <si>
    <t>Ação: 5400 - Apoio à Implantação da Ferrovia EF-118 - SETRANS</t>
  </si>
  <si>
    <t>Ação: 5411 - Fortalecimento Institucional - CODIN</t>
  </si>
  <si>
    <t>Ação: A518 - Melhoria e Ampliação da Malha Ferroviária para Cargas - SETRANS</t>
  </si>
  <si>
    <t>Ação: A519 - Melhoria dos Acessos e da Infraestrutura Complementar dos Portos - SETRANS</t>
  </si>
  <si>
    <t>Ação: 2742 - Apoio às UPAS 24 Horas Municipalizadas - SES</t>
  </si>
  <si>
    <t>Ação: 2751 - Qualificação do Planejamento do SUS  - SES</t>
  </si>
  <si>
    <t>Ação: 3124 - Apoio à Realização de Obras Municipais de Infraestrutura - DER-RJ</t>
  </si>
  <si>
    <t>Ação: 3462 - Apoio ao Desenvolvimento dos Municípios - SECID</t>
  </si>
  <si>
    <t>Ação: 4520 - Integração e Desenvolvimento Regional - SECID</t>
  </si>
  <si>
    <t>Ação: 4529 - Apoio à Assistência Oftalmológica de Alta Complexidade - SES</t>
  </si>
  <si>
    <t>Ação: 4530 -  Apoio à Qualificação da Rede de Terapia Renal Substitutiva - RTRS - SES</t>
  </si>
  <si>
    <t>Ação: 4584 - Estímulo à Captação de Recursos para o Estado do Rio de Janeiro - SERGB</t>
  </si>
  <si>
    <t>Ação: 4587 - Fortalecimento das Ações de Controle e Avaliação - SES</t>
  </si>
  <si>
    <t>Ação: 5631 - Fomento à Implantação Projetos Habitação Int Social em Imóveis Públicos - RMMJ - RIOMETROPOLE</t>
  </si>
  <si>
    <t>Ação: 5634 - Elaboração do Plano Metropolitano de Saneamento - RIOMETROPOLE</t>
  </si>
  <si>
    <t>Ação: 5642 - Promoção de Informações Estatísticas e Espaciais do ERJ - CEPERJ</t>
  </si>
  <si>
    <t>Ação: 8106 - Apoio à Rede de Atenção Psicossocial do Estado do Rio de Janeiro - RAPS    - SES</t>
  </si>
  <si>
    <t>Ação: 8327 - Fomento à Expansão e à Qualificação da Atenção Primária nos Municípios - SES</t>
  </si>
  <si>
    <t>Ação: 8330 - Apoio à Saúde da Mulher, Materna e Infantil - SES</t>
  </si>
  <si>
    <t>Ação: 8332 - Apoio à Assistência de Alta Complexidade em Cardiologia - SES</t>
  </si>
  <si>
    <t>Ação: 8334 - Apoio à Assistência Oncológica  - SES</t>
  </si>
  <si>
    <t>Ação: A527 - Apoio à Rede de Atenção às Urgências e Emergências em Saúde - RUE - SES</t>
  </si>
  <si>
    <t>Ação: 2116 - Operacionalização do Sistema Unificado de Defesa Agropecuária - SEAPPA</t>
  </si>
  <si>
    <t>Ação: 4449 - Fortalecimento da Defesa Agropecuária do Estado do RJ - SEAPPA</t>
  </si>
  <si>
    <t>Ação: 4628 - Promoção da Defesa Sanitária na Pesca e Aquicultura - FIPERJ</t>
  </si>
  <si>
    <t>Ação: A516 - Consultoria Jurídica - PGE</t>
  </si>
  <si>
    <t>Ação: A517 - Defesa Jurídica - PGE</t>
  </si>
  <si>
    <t>Ação: A529 - Controle da Dívida Ativa - PGE</t>
  </si>
  <si>
    <t>Ação: A563 - Combate à Corrupção - PGE</t>
  </si>
  <si>
    <t>Ação: 2005 - Acompanhamento dos Serviços Públicos Concedidos de Energia e Saneamento - AGENERSA</t>
  </si>
  <si>
    <t>Ação: 2850 - Regularização da Atividade Mineral - DRM</t>
  </si>
  <si>
    <t>Ação: 4463 - Operacionalização da Escola de Regulação do Estado do Rio de Janeiro - AGENERSA</t>
  </si>
  <si>
    <t>Ação: 5757 - Concessão de Aeroportos Regionais à Iniciativa Privada - SETRANS</t>
  </si>
  <si>
    <t>Ação: 8029 - Acompanhamento dos Serviços Públicos Consorciados de Gestão de Resíduos Sólidos  - AGENERSA</t>
  </si>
  <si>
    <t>Ação: 8285 - Regulação e Capacitação em Concessões de Serviços de Transportes - AGETRANSP</t>
  </si>
  <si>
    <t>Ação: 1050 - Promoção do Melhoramento Genético e Nutrição Animal - Rio Genética - SEAPPA</t>
  </si>
  <si>
    <t>Ação: 1059 - Desenvolvimento das Cadeias Produtivas do Setor Agropecuário - SEAPPA</t>
  </si>
  <si>
    <t>Ação: 1118 - Apoio Financeiro a Projetos de Fomento - SEAPPA</t>
  </si>
  <si>
    <t>Ação: 1625 - Desenvolvimento Rural Sustentável em Microbacias Hidrográficas - RIO RURAL - SEAPPA</t>
  </si>
  <si>
    <t>Ação: 2036 - Manutenção e Recuperação de Estradas Vicinais - EMATER</t>
  </si>
  <si>
    <t>Ação: 2175 - Atividades de Assistência Técnica e Extensão Rural - EMATER-RIO - EMATER</t>
  </si>
  <si>
    <t>Ação: 2839 - Monitoramento da Pesca e Aquicultura - FIPERJ</t>
  </si>
  <si>
    <t>Ação: 3485 - Recuperação Emergencial da Rede de Estradas Vicinais - SEAPPA</t>
  </si>
  <si>
    <t>Ação: 3489 - Desenvolvimento e Adaptação de Tecnologias Agropecuárias - PESAGRO</t>
  </si>
  <si>
    <t>Ação: 4450 - Serviços Laboratoriais e Estatísticos para o Desenvolvimento Agropecuário - PESAGRO</t>
  </si>
  <si>
    <t>Ação: 4451 - Transferência de Tecnologia Através de Materiais Genéticos - PESAGRO</t>
  </si>
  <si>
    <t>Ação: 8184 - Fomento à Aquicultura e Pesca - FIPERJ</t>
  </si>
  <si>
    <t>Ação: A551 - Monitoramento da Atividade Pesqueira  - FIPERJ</t>
  </si>
  <si>
    <t>Ação: A591 - Estatistica Pesqueira da Bacia de Campos - FIPERJ</t>
  </si>
  <si>
    <t>Ação: 2153 - Fomento para Estudos e Pesquisas da UERJ - FAPERJ</t>
  </si>
  <si>
    <t>Ação: 2157 - Fomento para Estudos e Pesquisas da UENF - FAPERJ</t>
  </si>
  <si>
    <t>Ação: 2223 - Fomento para Estudos e Pesquisas da UEZO - FAPERJ</t>
  </si>
  <si>
    <t>Ação: 2232 - Desenvolvimento de Estudos e Pesquisas através da FAPERJ - FAPERJ</t>
  </si>
  <si>
    <t>Ação: 2830 - Divulgação e Popularização da Ciência - CECIERJ</t>
  </si>
  <si>
    <t>Ação: 2924 - Apoio à Produção Industrial e Distribuição de Medicamentos do IVB - IVB</t>
  </si>
  <si>
    <t>Ação: 3014 - Fomento à Inovação Tecnológica - FAPERJ</t>
  </si>
  <si>
    <t>Ação: 4525 - Apoio à Pesquisa e Inovação em Saúde - SES</t>
  </si>
  <si>
    <t>Ação: 4588 - Suporte a Estudantes e Pesquisadores - CECIERJ</t>
  </si>
  <si>
    <t>Ação: 5379 - Promoção de Intercâmbio para Estudo e Pesquisa - FAPERJ</t>
  </si>
  <si>
    <t>Ação: 5636 - Fomento ao Conhecimento Técnico-Científico e Inovativo na RMRJ  - RIOMETROPOLE</t>
  </si>
  <si>
    <t>Ação: 5663 - Desenvolvimento de Ecossistemas Inovativos - SECTI</t>
  </si>
  <si>
    <t>Ação: 5664 - Fortalecimento da Cidadania Digital - SECTI</t>
  </si>
  <si>
    <t>Ação: 5665 - Incentivo Público à Eficiência Energética - SECTI</t>
  </si>
  <si>
    <t>Ação: 5666 - Divulgação e Popularização da Ciência e Tecnologia - SECTI</t>
  </si>
  <si>
    <t>Ação: 5667 - Apoio à Implantação de Parques, Polos e Clusters Tecnológicos - SECTI</t>
  </si>
  <si>
    <t>Ação: 5668 - Startup Rio - SECTI</t>
  </si>
  <si>
    <t>Ação: 8317 - Operacionalização do Museu Ciência e Vida - CECIERJ</t>
  </si>
  <si>
    <t>Ação: 8319 - Promoção de Eventos Científicos e Modernização de Espaços Científicos Culturais - IVB</t>
  </si>
  <si>
    <t>Ação: 8345 - Desenvolvimento Tecnológico, Produção Industrial e Distribuição de Medicamentos - IVB</t>
  </si>
  <si>
    <t>Ação: 1018 - Expansão, Modernização e Gestão do Transporte Aeroviário - SETRANS</t>
  </si>
  <si>
    <t>Ação: 1110 - Reconhecimento e Valorização do Artesão e da Atividade Artesanal  - SETUR</t>
  </si>
  <si>
    <t>Ação: 1666 - Fortalecimento Institucional do Setor Turístico - SETUR</t>
  </si>
  <si>
    <t>Ação: 2027 - Formalização da Atividade Turística no Rio de Janeiro - TURISRIO</t>
  </si>
  <si>
    <t>Ação: 2965 - Fomento, Gestão e Monitoramento da Atividade Turística do Est do Rio de Janeiro  - TURISRIO</t>
  </si>
  <si>
    <t>Ação: 2966 - Participação, Promoção e Produção de Eventos Turísticos  - TURISRIO</t>
  </si>
  <si>
    <t>Ação: 4475 - Estruturação e Qualificação das Instituições Públicas e Privadas                 - SETUR</t>
  </si>
  <si>
    <t>Ação: 4489 - Fomento, Promoção e Desenvolvimento do Turismo no Estado do Rio de Janeiro - SETUR</t>
  </si>
  <si>
    <t>Ação: 5512 - Revitalização das Áreas de Interesse Turístico - TURISRIO</t>
  </si>
  <si>
    <t>Ação: 5646 - Fortalecimento do Mercado de Eventos no Estado do Rio de Janeiro  - SETUR</t>
  </si>
  <si>
    <t>Ação: 1153 - Drenagem, Pavimentação, Iluminação e Sinalização - SECID</t>
  </si>
  <si>
    <t>Ação: 1562 - Urbanização em Comunidades  - PAC  - SECID</t>
  </si>
  <si>
    <t>Ação: 1830 - Apoio à Urbanização de Comunidades - FEHIS - SEINFRA</t>
  </si>
  <si>
    <t>Ação: 3122 - Execução de Obras Civis e Urbanização - DER-RJ</t>
  </si>
  <si>
    <t>Ação: 3461 - Implantação de Projetos de Infraestrutura - SEINFRA</t>
  </si>
  <si>
    <t>Ação: 3964 - Assessoramento aos Municípios no Desenvolvimento de Projetos Habitacionais - SEINFRA</t>
  </si>
  <si>
    <t>Ação: 3979 - Cidades Sustentáveis - INEA</t>
  </si>
  <si>
    <t>Ação: 5703 - Implementação do Comunidade Cidade - SEINFRA</t>
  </si>
  <si>
    <t>Ação: 5706 - Desenvolvimento da Infraestrutura dos Municípios - Jogando Junto - SEINFRA</t>
  </si>
  <si>
    <t>Ação: A589 - Elaboração de Projeto e Viabilização de Implantação de Equipamentos Modulares - SEINFRA</t>
  </si>
  <si>
    <t>Ação: 2858 - Manutenção, Criação e Acreditação de Laboratórios - IPEM-RJ</t>
  </si>
  <si>
    <t>Ação: 4142 - Normas de Verificação da Conformidade de Produtos e Serviços  - IPEM-RJ</t>
  </si>
  <si>
    <t>Ação: 8271 - Promoção, Fiscalização e Assistência aos Direitos do Consumidor - PROCON-RJ</t>
  </si>
  <si>
    <t>Ação: 8348 - Serviço Metrológico - IPEM-RJ</t>
  </si>
  <si>
    <t>Ação: 4504 - Fomento à Pesquisa e Inovação no Setor Cultural  - SECEC</t>
  </si>
  <si>
    <t>Ação: 4516 - Capacitação de Empreendimentos Criativos - Rio Criativo e Lab RJ - SECEC</t>
  </si>
  <si>
    <t>Ação: 4592 - Estímulo ao Empreendedorismo Criativo - SECEC</t>
  </si>
  <si>
    <t>Ação: 5673 - Implantação de Incubadora de Empreendimento Criativo - Lab RJ - SECEC</t>
  </si>
  <si>
    <t>Ação: A576 - Potencialização de Polo de Economia Criativa - Cidades Criativas RJ - SECEC</t>
  </si>
  <si>
    <t>Ação: 1052 - Ampliação da Educação Integral e Educação em Tempo Integral  - SEEDUC</t>
  </si>
  <si>
    <t>Ação: 2312 - Realização de Atividades Extracurriculares    - SEEDUC</t>
  </si>
  <si>
    <t>Ação: 2313 - Educação para Públicos Especiais    - SEEDUC</t>
  </si>
  <si>
    <t>Ação: 2318 - Aprimoramento e Efetividade do Ensino Público - SEEDUC</t>
  </si>
  <si>
    <t>Ação: 2691 - Avaliação do Sistema Educacional do ERJ       - SEEDUC</t>
  </si>
  <si>
    <t>Ação: 2693 - Correção do Fluxo Escolar - SEEDUC</t>
  </si>
  <si>
    <t>Ação: 2829 - Suporte para Acesso ao Ensino Superior – Pré-Vestibular Social - CECIERJ</t>
  </si>
  <si>
    <t>Ação: 4462 - Implantação de Cursos à Distância - CECIERJ</t>
  </si>
  <si>
    <t>Ação: 4534 - Incentivo à Permanência e Conclusão Escolar do Ensino Médio/Técnico - FAETEC</t>
  </si>
  <si>
    <t>Ação: 4535 - Intercâmbio e Internacionalização da Educação Básica/Técnica - FAETEC</t>
  </si>
  <si>
    <t>Ação: 4536 - Monitoramento do Desempenho Acadêmico da Educação Básica/Técnica - FAETEC</t>
  </si>
  <si>
    <t>Ação: 4537 - Realização de Atividades de Integração Curricular da Educação Básica/Técnica - FAETEC</t>
  </si>
  <si>
    <t>Ação: 4538 - Aprimoramento e Efetividade do Ensino Público na Educação Básica/Técnica - FAETEC</t>
  </si>
  <si>
    <t>Ação: 5622 - Educação Militar e Cívico-Militar - SEEDUC</t>
  </si>
  <si>
    <t>Ação: 8347 - Fortalecimento da Educação Básica - CEJA - CECIERJ</t>
  </si>
  <si>
    <t>Ação: 2265 - Apoio ao Pesquisador na Empresa - FAPERJ</t>
  </si>
  <si>
    <t>Ação: 2846 - Fomento aos Arranjos Produtivos Locais - SEDEERI</t>
  </si>
  <si>
    <t>Ação: 2856 - Serviço de Registro Empresarial - JUCERJA</t>
  </si>
  <si>
    <t>Ação: 3639 - Modernização do Sistema de Registro  Empresarial - SRE - JUCERJA</t>
  </si>
  <si>
    <t>Ação: 4493 - Melhoria do Ambiente de Negócios nos Municípios Fluminenses - Projeto CRESCE RIO - SEDEERI</t>
  </si>
  <si>
    <t>Ação: 4499 - Apoio Técnico e Institucional às Micros, Pequenas Empresas e Indústrias - SEDEERI</t>
  </si>
  <si>
    <t>Ação: 5669 - Polo de Desenvolvimento Empreendedor - SEDEERI</t>
  </si>
  <si>
    <t>Ação: 5672 - Promoção do Comércio Exterior - Marca Internacional RJ - SEDEERI</t>
  </si>
  <si>
    <t>Ação: 8266 - Financiamento a Micro, Pequenas, Médias e Grandes Empresas no ERJ - AGERIO</t>
  </si>
  <si>
    <t>Ação: 8273 - Fomento à Comercialização dos Produtos e Serviços Fluminenses - Compra Rio - SEDEERI</t>
  </si>
  <si>
    <t>Ação: A438 - Implementação do Sistema REGIN-RJ nos Municípios e Secretarias de Estado - JUCERJA</t>
  </si>
  <si>
    <t>Ação: A439 - Implantação e Operacionalização das Delegacias Regionais e Protocolos Avançados - JUCERJA</t>
  </si>
  <si>
    <t>Ação: A560 - Incentivo ao Empreendedorismo na Zona Oeste do Rio  - UEZO</t>
  </si>
  <si>
    <t>Ação: A562 - Apoio Financeiro à Projetos de Empresas Fluminenses - AGERIO</t>
  </si>
  <si>
    <t>Ação: 2207 - Apoio à Residência na UERJ - UERJ</t>
  </si>
  <si>
    <t>Ação: 2258 - Integração UERJ e Sociedade - UERJ</t>
  </si>
  <si>
    <t>Ação: 2267 - Incentivo à Permanência Discente - UERJ</t>
  </si>
  <si>
    <t>Ação: 2268 - Apoio à Formação do Estudante - UERJ - UERJ</t>
  </si>
  <si>
    <t>Ação: 2816 - Prevenção à Evasão Discente - UENF</t>
  </si>
  <si>
    <t>Ação: 2819 - Apoio ao Ensino, Pesquisa e Extensão da UENF - UENF</t>
  </si>
  <si>
    <t>Ação: 2828 - Operacionalização do Curso Superior à Distância - CECIERJ</t>
  </si>
  <si>
    <t>Ação: 2831 - Apoio ao Ensino, Pesquisa, Extensão e Inovação na UEZO - UEZO</t>
  </si>
  <si>
    <t>Ação: 2832 - Incentivo à Permanência e ao Desenvolvimento Discente - UEZO</t>
  </si>
  <si>
    <t>Ação: 3481 - Desenvolvimento do Ensino, da Pesquisa e da Extensão - UERJ</t>
  </si>
  <si>
    <t>Ação: 4134 - Desenvolvimento Técnico e Científico - UERJ</t>
  </si>
  <si>
    <t>Ação: 4457 - Implantação de Cursos de Nível Superior - EAD - CECIERJ</t>
  </si>
  <si>
    <t>Ação: 4531 - Incentivo à Permanência e Conclusão do Ensino Superior - FAETEC</t>
  </si>
  <si>
    <t>Ação: 8038 - Fomento à Formação Superior à Distância - CECIERJ - FAPERJ</t>
  </si>
  <si>
    <t>Ação: 1055 - Desenvolvimento do Esporte de Alto Rendimento - SEELJE</t>
  </si>
  <si>
    <t>Ação: 2085 - Fomento ao Desenvolvimento da Prática Esportiva - SEELJE</t>
  </si>
  <si>
    <t>Ação: 3930 - Gerenciamento de Equipamento Esportivo - SEELJE</t>
  </si>
  <si>
    <t>Ação: 4447 - Fomento ao Esporte Feminino - Empoderadas - SEELJE</t>
  </si>
  <si>
    <t>Ação: 4448 - Realização do RJ Mais Inclusão - SEELJE</t>
  </si>
  <si>
    <t>Ação: 8034 - Realização do RJ Mais Esporte - SEELJE</t>
  </si>
  <si>
    <t>Ação: 8283 - Promoção de Centros de Referência da Juventude do Estado do Rio de Janeiro - SEELJE</t>
  </si>
  <si>
    <t>Ação: A535 - Fomento ao Desenvolvimento da Prática Esportiva Via Lei de Incentivo - SEELJE</t>
  </si>
  <si>
    <t>Ação: 1079 - Modernização da Gestão da FIA - FIA-RJ</t>
  </si>
  <si>
    <t>Ação: 2039 - Operacionalização das Aeronaves da SSMGSI - SSM</t>
  </si>
  <si>
    <t>Ação: 2355 - Serviço de Comunicação e Divulgação - SECC</t>
  </si>
  <si>
    <t>Ação: 4470 - Estudos e Pesquisas em Políticas Públicas e Desenvolvimento Econômico do ERJ - CEPERJ</t>
  </si>
  <si>
    <t>Ação: 4473 - Desenvolvimento de Pessoas - INEA</t>
  </si>
  <si>
    <t>Ação: 4506 - Gestão de Documentos, Preservação da Memória do ERJ e Acesso à informação - SEPLAG</t>
  </si>
  <si>
    <t>Ação: 4508 - Design de Serviços e Soluções para o Fortalecimento do Setor Público Fluminense - SECC</t>
  </si>
  <si>
    <t>Ação: 4521 - Implementação das Ações do Depósito Público  - SEPLAG</t>
  </si>
  <si>
    <t>Ação: 4563 - Reforma e Ampliação da Estrutura do GSI - GSI</t>
  </si>
  <si>
    <t>Ação: 4564 - Operacionalização das Lanchas do GSI - GSI</t>
  </si>
  <si>
    <t>Ação: 4566 - Reequipamento da SSMGSI - SSM</t>
  </si>
  <si>
    <t>Ação: 4567 - Reforma e ampliação da estrutura física da SSMGSI - SSM</t>
  </si>
  <si>
    <t>Ação: 5447 - Disseminação e Dinamização de Atividades Acadêmicas e Culturais - CEPERJ</t>
  </si>
  <si>
    <t>Ação: 5625 - Reestruturação Organizacional da CEHAB e Habilitação de Créditos - FCVS na CAIXA - CEHAB-RJ</t>
  </si>
  <si>
    <t>Ação: 5662 - Fortalecimento dos Instrumentos de Planejamento, Orçamento e Gestão - SEPLAG</t>
  </si>
  <si>
    <t>Ação: 8325 - Melhoria da Gestão do Serviço de Saúde - SES</t>
  </si>
  <si>
    <t>Ação: A569 - Aperfeiçoamento da Gestão Estratégica de Suprimentos - SEPLAG</t>
  </si>
  <si>
    <t>Ação: A570 - Sistematização do Planejamento e Captação de Recursos para Investimentos - SEPLAG</t>
  </si>
  <si>
    <t>Ação: A583 - Implantação da Gestão por Processos - SEPLAG</t>
  </si>
  <si>
    <t>Ação: 4580 - Gestão Conselhos Vinculados - SEDSODH</t>
  </si>
  <si>
    <t>Ação: 4634 - Coordenação dos Conselhos Comunitários de Segurança - CCS - RIOSEGURANCA</t>
  </si>
  <si>
    <t>Ação: 5485 - Conferências dos Conselhos de Direito        - SEDSODH</t>
  </si>
  <si>
    <t>Ação: 8322 - Fortalecimento da Política de Gestão Estratégica e Participativa  - SES</t>
  </si>
  <si>
    <t>Ação: 4526 - Apoio à Formação Profissional em Saúde  - SES</t>
  </si>
  <si>
    <t>Ação: 4532 - Desenvolvimento do Ensino Profissional - FAETEC</t>
  </si>
  <si>
    <t>Ação: 4545 - Educação Inclusiva na Rede FAETEC - FAETEC</t>
  </si>
  <si>
    <t>Ação: 5671 - Geração de Emprego e Renda para a Juventude - Geração Futuro - SETRAB</t>
  </si>
  <si>
    <t>Ação: 8258 - Articulação das Políticas de Emprego, Trabalho e Renda - SETRAB</t>
  </si>
  <si>
    <t>Ação: 8260 - Qualificação Social Profissional - SETRAB</t>
  </si>
  <si>
    <t>Ação: 8269 - Apoio e Fomento à Economia Popular e Solidária e ao Comércio Justo - SETRAB</t>
  </si>
  <si>
    <t>Ação: A559 - Formação de Profissionais para o Mercado de Trabalho - UEZO</t>
  </si>
  <si>
    <t>Ação: 1033 - Ampliação do Programa Minha Casa Minha Vida no ERJ - CEHAB-RJ</t>
  </si>
  <si>
    <t>Ação: 1557 - Assentamento e Reassentamento de Familias - ITERJ</t>
  </si>
  <si>
    <t>Ação: 2710 - Regularização Fundiária de Interesse Social - ITERJ</t>
  </si>
  <si>
    <t>Ação: 3526 - Produção de Unidades Habitacionais - CEHAB-RJ</t>
  </si>
  <si>
    <t>Ação: 3529 - Recuperação de Conjuntos Habitacionais - CEHAB-RJ</t>
  </si>
  <si>
    <t>Ação: 3530 - Urbanização de Assentamentos Precários - CEHAB-RJ</t>
  </si>
  <si>
    <t>Ação: 3532 - Titulação de Imóveis dos Conjuntos Habitacionais da CEHAB - CEHAB-RJ</t>
  </si>
  <si>
    <t>Ação: 4505 - Fomento Socioprodutivo dos Assentamentos Rurais e Urbanos - ITERJ</t>
  </si>
  <si>
    <t>Ação: 5580 - Construção, Reforma e Ampliação de Unidades Habitac e Obras de Infraestrutura - SEINFRA</t>
  </si>
  <si>
    <t>Ação: 5624 - Participação em Programas Habitacionais Federais no ERJ - CEHAB-RJ</t>
  </si>
  <si>
    <t>Ação: 5652 - Financiamento de Projetos pelo Fundo de Terras - FUNTERJ - ITERJ</t>
  </si>
  <si>
    <t>Ação: 5653 - Fomento Socioprodutivo dos Assentamentos Rurais e Urbanos-Cooperação BNDES - ITERJ</t>
  </si>
  <si>
    <t>Ação: 5675 - Desenvolvimento e Implantação de Projetos Habitacionais - SEINFRA</t>
  </si>
  <si>
    <t>Ação: 5676 - Implantação de Infraestrutura  Habitacional - SEINFRA</t>
  </si>
  <si>
    <t>Ação: 8040 - Registro da Memória Histórica da Luta pela Terra e Moradia no ERJ - ITERJ</t>
  </si>
  <si>
    <t>Ação: A567 - Assistência Técnica,Extensão Rural e Assessoria para Desenvolvimento Sustentável - ITERJ</t>
  </si>
  <si>
    <t>Ação: A568 - Cooperação e Assessoria Técnica em Regularização Fundiária de Interesse Social - ITERJ</t>
  </si>
  <si>
    <t>Ação: 2857 - Operacionalização das Unidades de Atendimento do Rio Poupa Tempo - SECC</t>
  </si>
  <si>
    <t>Ação: 3836 - Modernização e Reequipamento das Unidades Operacionais do DETRAN - DETRAN-RJ</t>
  </si>
  <si>
    <t>Ação: 4119 - Atendimento do Serviço de Identificação Civil - DETRAN-RJ</t>
  </si>
  <si>
    <t>Ação: 5439 - Modernização Administrativa e Ampliação de Atendimento ao Consumidor - PROCON-RJ</t>
  </si>
  <si>
    <t>Ação: 5509 - Gestão de Unidade de Atendimento da Casa do Trabalhador - SETRAB</t>
  </si>
  <si>
    <t>Ação: 5649 - Gestão das Unidades de Atendimento da Casa da Inclusão - SETRAB</t>
  </si>
  <si>
    <t>Ação: 5670 - Implantação e Gestão do Posto Avançado de Trabalho e Inovação - SETRAB</t>
  </si>
  <si>
    <t>Ação: 8262 - Gestão Operacional dos Postos SINE/RJ - SETRAB</t>
  </si>
  <si>
    <t>Ação: 8263 - Gestão do Sistema Nacional de Empregos - SINE/RJ - SETRAB</t>
  </si>
  <si>
    <t>Ação: 1031 - Capacitação e Treinamento de Policiais Civis - SEPOL</t>
  </si>
  <si>
    <t>Ação: 2001 - Modernização e Fortalecimento do Sistema de Saúde da Polícia Civil - SEPOL</t>
  </si>
  <si>
    <t>Ação: 2124 - Operacionalização do CEJUR - PGE</t>
  </si>
  <si>
    <t>Ação: 2252 - Educação Continuada na Administração Fazendária - SEFAZ</t>
  </si>
  <si>
    <t>Ação: 2674 - Operacionalização do Sistema de Saúde Interno do CBMERJ - SEDEC</t>
  </si>
  <si>
    <t>Ação: 2696 - Valorização do Desenvolvimento Profissional - SEEDUC</t>
  </si>
  <si>
    <t>Ação: 4456 - Capacitação de Servidores - CECIERJ - CECIERJ</t>
  </si>
  <si>
    <t>Ação: 4467 - Desenvolvimento Institucional do Proderj - PRODERJ</t>
  </si>
  <si>
    <t>Ação: 4471 - Promoção de Concurso Público e Processo Seletivo - CEPERJ</t>
  </si>
  <si>
    <t>Ação: 4472 - Formação e Valorização do Servidor Público - CEPERJ</t>
  </si>
  <si>
    <t>Ação: 4546 - Formação Continuada do Servidor Público - FAETEC</t>
  </si>
  <si>
    <t>Ação: 4561 - Valorização e Capacitação dos Servidores do GSI - GSI</t>
  </si>
  <si>
    <t>Ação: 4565 - Valorização e Capacitação dos Servidores da SSMGSI - SSM</t>
  </si>
  <si>
    <t>Ação: 4569 - Capacitação e Valorização do Servidor - SEDEC</t>
  </si>
  <si>
    <t>Ação: 4573 - Formação e Qualificação dos Servidores do IEEA - IEEA</t>
  </si>
  <si>
    <t>Ação: 4574 - Capacitação e Valorização do Agente Penitenciário - SEAP</t>
  </si>
  <si>
    <t>Ação: 4585 - Formação e Qualificação de Servidores - SEINFRA</t>
  </si>
  <si>
    <t>Ação: 5637 - Realização de Concurso para Provimento de Cargos Públicos - CECIERJ - CECIERJ</t>
  </si>
  <si>
    <t>Ação: 5640 - Modernização Educacional Tecnológica - CEPERJ</t>
  </si>
  <si>
    <t>Ação: 5701 - Valorização do Policial Civil - SEPOL</t>
  </si>
  <si>
    <t>Ação: 5708 - Valorização e Capacitação dos Policiais Militares - SEPM</t>
  </si>
  <si>
    <t>Ação: 8295 - Capacitação e Valorização do Corpo Funcional - PGE</t>
  </si>
  <si>
    <t>Ação: 8311 - Qualificação do Servidor do Degase - DEGASE</t>
  </si>
  <si>
    <t>Ação: 8321 - Promoção da Educação em Saúde  - SES</t>
  </si>
  <si>
    <t>Ação: 8365 - Formação e Valorização do Servidor - SEPLAG</t>
  </si>
  <si>
    <t>Ação: A561 - Humanização e Capacitação dos Servidores da UEZO - CapacitUEZO - UEZO</t>
  </si>
  <si>
    <t>Ação: A586 - Gestão Estratégica de Pessoas  - SEFAZ</t>
  </si>
  <si>
    <t>Ação: 3586 - Regularização dos Imóveis da Central - CENTRAL</t>
  </si>
  <si>
    <t>Ação: 4409 - Conservação e Mitigação de Riscos nos Imóveis Estaduais - SEPLAG</t>
  </si>
  <si>
    <t>Ação: 4481 - Destinação, Uso e Ocupação de Bens Imóveis Estaduais - SEPLAG</t>
  </si>
  <si>
    <t>Ação: 4482 - Modernização da Gestão do Patrimônio Imóvel - SEPLAG</t>
  </si>
  <si>
    <t>Ação: 5428 - Modernização da Infraestrutura CEPERJ - CEPERJ</t>
  </si>
  <si>
    <t>Ação: 5656 - Modernização e Aparelhamento do Arquivo Público  - SEPLAG</t>
  </si>
  <si>
    <t>Ação: 5657 - Revitalização do Depósito Público  - SEPLAG</t>
  </si>
  <si>
    <t>Ação: 5702 - Preservação de Equipamentos Públicos - SEINFRA</t>
  </si>
  <si>
    <t>Ação: 2218 - Apoio às Unidades de Saúde do Sistema Penitenciário - SEAP</t>
  </si>
  <si>
    <t>Ação: 5393 - Construção e Reforma do Sistema Prisional - SEAP</t>
  </si>
  <si>
    <t>Ação: 5682 - Suplementação a Projetos Penitenciários - SEAP</t>
  </si>
  <si>
    <t>Ação: 8228 - Promoção e Defesa de Direitos Humanos e Oferta de Serv. Públicos Assistenciais - SEAP</t>
  </si>
  <si>
    <t>Ação: 8232 - Gestão do Sistema Logístico Prisional - SEAP</t>
  </si>
  <si>
    <t>Ação: 8296 - Qualificação Profissional de Apenados - FSCABRINI</t>
  </si>
  <si>
    <t>Ação: 8297 - Incentivo às Oportunidades Laborativas do Apenado - FSCABRINI</t>
  </si>
  <si>
    <t>Ação: 8298 - Gestão e Monitoramento das Atividades Desenvolvidas pelos Apenados - FSCABRINI</t>
  </si>
  <si>
    <t>Ação: 8299 - Reforma e Ampliação das Unidades de Desenvolvimento Profissional dos Apenados - FSCABRINI</t>
  </si>
  <si>
    <t>Ação: 8301 - Realização de Eventos Promocionais - FSCABRINI</t>
  </si>
  <si>
    <t>Ação: A571 - Incentivo à Leitura aos Apenados - SECEC</t>
  </si>
  <si>
    <t>Ação: 1155 - Atendimento à População em Situações Emergenciais - SEDSODH</t>
  </si>
  <si>
    <t>Ação: 2220 - Desenvolvimento e Integração Social - FLXIII</t>
  </si>
  <si>
    <t>Ação: 2288 - Concessão do Vale Social - SETRANS</t>
  </si>
  <si>
    <t>Ação: 4028 - Pagamento de Prêmios - LOTERJ</t>
  </si>
  <si>
    <t>Ação: 4030 - Subvenções Sociais - LOTERJ</t>
  </si>
  <si>
    <t>Ação: 4078 - Proteção Social Especial à População de Rua - FLXIII</t>
  </si>
  <si>
    <t>Ação: 4443 - Proteção Social à População em Situação de Vulnerabilidade - FLXIII</t>
  </si>
  <si>
    <t>Ação: 4540 - Gestão dos Programas da Assistência Social - SEDSODH</t>
  </si>
  <si>
    <t>Ação: 4541 - Gestão do Sistema Único de Assistência Social - SUAS - SEDSODH</t>
  </si>
  <si>
    <t>Ação: 4542 - Proteção Social Especial de Média e Alta Complexidade - SEDSODH</t>
  </si>
  <si>
    <t>Ação: 4544 - Gestão do Cadastro Único e do Programa Bolsa Família - SEDSODH</t>
  </si>
  <si>
    <t>Ação: 4581 - Desenvolvimento Comunitário - Centros Comunitários de Defesa da Cidadania - SEDSODH</t>
  </si>
  <si>
    <t>Ação: 5684 - Ações de Combate e Enfrentamento à Extrema Pobreza - SEDSODH</t>
  </si>
  <si>
    <t>Ação: 5685 - Ampliação da Rede de Desenvolvimento Comunitário - SEDSODH</t>
  </si>
  <si>
    <t>Ação: 5690 - Implantação de Serviços Regionalizados de Proteção Social Especial  - SEDSODH</t>
  </si>
  <si>
    <t>Ação: 8355 - Proteção Social Básica  - SEDSODH</t>
  </si>
  <si>
    <t>Ação: 8358 - Apoio à Gestão e às Instâncias de Pactuação e Deliberação do SUAS - SEDSODH</t>
  </si>
  <si>
    <t>Ação: 8372 - Loterj Já - Mais Autonomia - LOTERJ</t>
  </si>
  <si>
    <t>Ação: 8373 - Mobilidade com Qualidade - LOTERJ</t>
  </si>
  <si>
    <t>Ação: A451 - Unificação da Gratuidade Intermunicipal e Intramunicipal - SETRANS</t>
  </si>
  <si>
    <t>Ação: 1027 - Modernização dos Equipamentos Culturais da SECEC - SECEC</t>
  </si>
  <si>
    <t>Ação: 1088 - Modernização das Unidades Culturais da FUNARJ - FUNARJ</t>
  </si>
  <si>
    <t>Ação: 1104 - Modernização das Unidades Culturais da FTMRJ - FTMRJ</t>
  </si>
  <si>
    <t>Ação: 2953 - Operacionalização de Biblioteca - SECEC</t>
  </si>
  <si>
    <t>Ação: 4464 - Operacionalização dos Equipamentos Culturais do FMIS - FMIS</t>
  </si>
  <si>
    <t>Ação: 4469 - Operacionalização dos Equipamentos Culturais da FUNARJ - FUNARJ</t>
  </si>
  <si>
    <t>Ação: 4491 - Operacionalização do Teatro Municipal - FTMRJ</t>
  </si>
  <si>
    <t>Ação: 4492 - Operacionalização da Nova Central técnica de Produções - FTMRJ</t>
  </si>
  <si>
    <t>Ação: 4497 - Investimento e Recuperação do Patrimônio Cultural - SECEC</t>
  </si>
  <si>
    <t>Ação: 4502 - Operacionalização dos Equipamentos Culturais da SECEC - SECEC</t>
  </si>
  <si>
    <t>Ação: 4503 - Operacionalização Novo MIS - SECEC</t>
  </si>
  <si>
    <t>Ação: 4461 - Controle de Recursos Hídricos - INEA</t>
  </si>
  <si>
    <t>Ação: 4593 - Gestão e Ampliação do Conhecimento de Águas Subterrâneas - DRM</t>
  </si>
  <si>
    <t>Ação: 5457 - Fortalecimento da Gestão Participativa e Instrumentos de Gestão das Águas - INEA</t>
  </si>
  <si>
    <t>Ação: 5639 - Gerenciamento de Recursos Hídricos - SEAS</t>
  </si>
  <si>
    <t>Ação: 5438 - Centralização de Processos e Concessão de Aposentadorias - RIOPREVIDENCIA</t>
  </si>
  <si>
    <t>Ação: 5680 - Criação da Carteira Própria de Investimentos do Rioprevidência - RIOPREVIDENCIA</t>
  </si>
  <si>
    <t>Ação: A590 - Nova Prova de Vida - RIOPREVIDENCIA</t>
  </si>
  <si>
    <t>Ação: 1151 - Premiação do Programa Cidadania Fiscal - SEFAZ</t>
  </si>
  <si>
    <t>Ação: 4479 - Modernização da Receita Estadual - SEFAZ</t>
  </si>
  <si>
    <t>Ação: 5516 - Modernização Fazendária de Processos, Aplicações, Infraestrutura e Serviços - SEFAZ</t>
  </si>
  <si>
    <t>Ação: 5643 - Monitoramento do Fluxo de Mercadorias - SEFAZ</t>
  </si>
  <si>
    <t>Ação: 5644 - Gestão de Processos Tributários Integrados - SEFAZ</t>
  </si>
  <si>
    <t>Ação: A564 - Promoção da Transparência Fiscal - SEFAZ</t>
  </si>
  <si>
    <t>Ação: 1546 - Ampliação da Rede e Melhoria da Infraestrutura                                   - SEEDUC</t>
  </si>
  <si>
    <t>Ação: 1676 - Reequipamento de Unidades Escolares     - SEEDUC</t>
  </si>
  <si>
    <t>Ação: 2033 - Apoio Suplementar à Educação Básica   - SEEDUC</t>
  </si>
  <si>
    <t>Ação: 2192 - Apoio aos Serviços Educacionais       - SEEDUC</t>
  </si>
  <si>
    <t>Ação: 2229 - Oferta de Transporte Escolar     - SEEDUC</t>
  </si>
  <si>
    <t>Ação: 2299 - Serviços de Utilidade Pública em Unidade Escolar - SEEDUC</t>
  </si>
  <si>
    <t>Ação: 2834 - Apoio à Infraestrutura e Gestão na UEZO - UEZO</t>
  </si>
  <si>
    <t>Ação: 3618 - Consolidação do Campus UEZO  - UEZO</t>
  </si>
  <si>
    <t>Ação: 8307 - Manutenção de Unidades Educacionais e Tecnológicas FAETEC - FAETEC</t>
  </si>
  <si>
    <t>Ação: 1004 - Implantação e Reforma de Terminais e Estacionamentos - CODERTE</t>
  </si>
  <si>
    <t>Ação: 2916 - Gestão e Fiscalização do Transporte Rodoviário Intermunicipal  - DETRO-RJ</t>
  </si>
  <si>
    <t>Ação: 3047 - Implantação, Restauração e Melhoria de Rodovias - DER-RJ</t>
  </si>
  <si>
    <t>Ação: 3090 - Contenção de Encostas e Taludes - DER-RJ</t>
  </si>
  <si>
    <t>Ação: 3099 - Renovação de Equipamento Rodoviário e Patrulha Mecanizada - DER-RJ</t>
  </si>
  <si>
    <t>Ação: 4007 - Conservação e Operação de Rodovias - DER-RJ</t>
  </si>
  <si>
    <t>Ação: 4070 - Operacionalização de Equipamentos Rodoviários - DER-RJ</t>
  </si>
  <si>
    <t>Ação: 4110 - Sinalização de Rodovias - DER-RJ</t>
  </si>
  <si>
    <t>Ação: 6098 - Operacionalização de Terminais e Estacionamentos - CODERTE</t>
  </si>
  <si>
    <t>Ação: A520 - Estudos e Intervenções em Rodovias Concessionadas - SETRANS</t>
  </si>
  <si>
    <t>Ação: 1029 - Implantação de Novas Linhas Metroviárias - RIOTRILHOS</t>
  </si>
  <si>
    <t>Ação: 1065 - Reestruturação do Transporte Aquaviário - SETRANS</t>
  </si>
  <si>
    <t>Ação: 1630 - Melhoria no Sistema de Transporte Ferroviário - PET 2  - CENTRAL</t>
  </si>
  <si>
    <t>Ação: 2581 - Modelagem e Operacionalização do Bilhete Único - SETRANS</t>
  </si>
  <si>
    <t>Ação: 3583 - Recuperação do Sistema de Bondes de Santa Teresa - CENTRAL</t>
  </si>
  <si>
    <t>Ação: 3934 - Aquisição de Embarcação - SETRANS</t>
  </si>
  <si>
    <t>Ação: 5446 - Reestruturação e Desenvolvimento dos Sistemas de Transporte - SETRANS</t>
  </si>
  <si>
    <t>Ação: 5633 - Assessoramento aos Municípios da RMRJ na Elaboração Planos de Mobilidade Urbana - RIOMETROPOLE</t>
  </si>
  <si>
    <t>Ação: 6099 - Operacionalização do Sistema de Bondes de Santa Teresa - CENTRAL</t>
  </si>
  <si>
    <t>Ação: 8110 - Operacionalização de Sistema de Teleférico - CENTRAL</t>
  </si>
  <si>
    <t>Ação: 4487 - Fortalecimento da Programação Financeira Estadual - SEFAZ</t>
  </si>
  <si>
    <t>Ação: 5715 - Modernização do SIAFE-Rio - SEFAZ</t>
  </si>
  <si>
    <t>Ação: 5716 - Aperfeiçoamento dos Instrumentos de Projeção de Receitas e Despesas do ERJ - SEFAZ</t>
  </si>
  <si>
    <t>Ação: 1203 - Modernização da Área de Tecnologia da Informação - FSCABRINI</t>
  </si>
  <si>
    <t>Ação: 1293 - Atualização Tecnológica do Parque Computacional - PRODERJ</t>
  </si>
  <si>
    <t>Ação: 1294 - Atualização Tecnológica dos Sistemas de Informações - PRODERJ</t>
  </si>
  <si>
    <t>Ação: 4133 - Gerenciamento de Processamento de Dados - PRODERJ</t>
  </si>
  <si>
    <t>Ação: 4477 - Desenvolvimento e Inovação em Tecnologia Digital - SECC</t>
  </si>
  <si>
    <t>Ação: 4562 - Aquisição de Recursos de Informática e Tecnologia da Informação para o GSI - GSI</t>
  </si>
  <si>
    <t>Ação: 4586 - Modernização e Reestruturação do Parque Computacional e Softwares - SEINFRA</t>
  </si>
  <si>
    <t>Ação: 5383 - Implantação do Processo Administrativo Digital - SEPLAG</t>
  </si>
  <si>
    <t>Ação: 5398 - Modernização e Reestruturação do DRM-RJ - DRM</t>
  </si>
  <si>
    <t>Ação: 5401 - Gestão da Informação no Âmbito da CEHAB - CEHAB-RJ</t>
  </si>
  <si>
    <t>Ação: 5511 - Modernização Tecnológica da PGE - PGE</t>
  </si>
  <si>
    <t>Ação: 5619 - Infraestrutura Tecnológica para o Desenvolvimento - INEA</t>
  </si>
  <si>
    <t>Ação: 5620 - Modernização Tecnológica e Reestruturação do DETRAN - DETRAN-RJ</t>
  </si>
  <si>
    <t>Ação: 5628 - Modernização Tecnológica da PESAGRO-RIO - PESAGRO</t>
  </si>
  <si>
    <t>Ação: 5658 - Desenvolvimento de Sistemas Corporativos de Apoio à Logística - SEPLAG</t>
  </si>
  <si>
    <t>Ação: 5660 - Modernização de Estrutura Tecnológica de TIC - SECC</t>
  </si>
  <si>
    <t>Ação: 5661 - Desenvolvimento dos profissionais da Tecnologia da Informação e Comunicação - SECC</t>
  </si>
  <si>
    <t>Ação: 8103 - Gestão de Tecnologia da Informação e Comunicação - SEFAZ</t>
  </si>
  <si>
    <t>Ação: 1022 - Implantação de Cinema - SECEC</t>
  </si>
  <si>
    <t>Ação: 4494 - Preservação do Patrimônio Cultural Material e Imaterial  - SECEC</t>
  </si>
  <si>
    <t>Ação: 4495 - Valorização e Difusão de Bens, Serviços, Manifestações Artístico-culturais - SECEC</t>
  </si>
  <si>
    <t>Ação: 4496 - Estímulo à Pesquisa e Aperfeiçoamento dos Agentes Culturais - SECEC</t>
  </si>
  <si>
    <t>Ação: 4498 - Libertação de Livros - SECEC</t>
  </si>
  <si>
    <t>Ação: 4500 - Coordenação do Sistema Estadual de Cultura - SECEC</t>
  </si>
  <si>
    <t>Ação: 8187 - Coordenação do Sistema Estadual de Museus - SECEC</t>
  </si>
  <si>
    <t>Ação: 8189 - Promoção de Atividades Artísticas - SECEC</t>
  </si>
  <si>
    <t>Ação: 8193 - Promoção e Difusão Cultural - SECEC</t>
  </si>
  <si>
    <t>Ação: 8206 - Preservação e Fomento do Patrimônio Cultural - SECEC</t>
  </si>
  <si>
    <t>Ação: 8207 - Pesquisa, Documentação, Educação e Difusão do Patrimônio Histórico - SECEC</t>
  </si>
  <si>
    <t>Ação: 8208 - Desenvolvimento do Setor Audiovisual - SECEC</t>
  </si>
  <si>
    <t>Ação: 8209 - Estímulo à Produção Cultural no Território Fluminense e para a Juventude - SECEC</t>
  </si>
  <si>
    <t>Ação: 8211 - Desenvolvimento da Área Museológica - SECEC</t>
  </si>
  <si>
    <t>Ação: 8214 - Produções Culturais nos Teatros - FUNARJ</t>
  </si>
  <si>
    <t>Ação: 8216 - Dinamização e Preservação do Acervo dos Museus - FUNARJ</t>
  </si>
  <si>
    <t>Ação: A495 - Inventário, Tombamento, Registro e Fiscalização - SECEC</t>
  </si>
  <si>
    <t>Ação: A572 - Promoção do Acesso à Cultura - Formação de Plateia - SECEC</t>
  </si>
  <si>
    <t>Ação: A574 - Capacitação Técnica Profissional em Preservação de Patrimônio  - SECEC</t>
  </si>
  <si>
    <t>Ação: A575 - Divulgação e Acompanhamento dos Mecanismos de Incentivo Fiscal à Cultura - SECEC</t>
  </si>
  <si>
    <t>Ação: 2309 - Política Institucional de Meio Ambiente da CEDAE - CEDAE</t>
  </si>
  <si>
    <t>Ação: 5463 - Proteção da Biodiversidade e dos Sistemas Florestais - INEA</t>
  </si>
  <si>
    <t>Ação: 5638 - Desenvolvimento Ambiental Sustentável - SEAS</t>
  </si>
  <si>
    <t>Ação: 5645 - Gestão dos Recursos Naturais - SEAS</t>
  </si>
  <si>
    <t>Ação: A545 - Pró - Unidades de Conservações - INEA</t>
  </si>
  <si>
    <t>Ação: 1008 - Desenvolvimento de Pesquisa para Subsidiar a Gestão da Segurança Pública - RIOSEGURANCA</t>
  </si>
  <si>
    <t>Ação: 1166 - Patrulhamento de Regiões Críticas da Cidade - Operação Governo Presente - SECC</t>
  </si>
  <si>
    <t>Ação: 1382 - Modernização da Polícia Civil - SEPOL</t>
  </si>
  <si>
    <t>Ação: 2046 - Inteligência e Segurança da Informação - SEPOL</t>
  </si>
  <si>
    <t>Ação: 2055 - Operacionalização da Polícia Civil - SEPOL</t>
  </si>
  <si>
    <t>Ação: 2061 - Operação Especial e Especializada da Polícia Militar  - SEPM</t>
  </si>
  <si>
    <t>Ação: 2062 - Manutenção da Polícia Pacificadora  - SEPM</t>
  </si>
  <si>
    <t>Ação: 2878 - Gestão da Frota da Polícia Militar - SEPM</t>
  </si>
  <si>
    <t>Ação: 4446 - Operacionalização do Centro Integrado de Comando e Controle - SEPM</t>
  </si>
  <si>
    <t>Ação: 4570 - Fortalecimento da Imagem Institucional da Secretaria da Polícia Civil - SEPOL</t>
  </si>
  <si>
    <t>Ação: 4571 - Combate à Corrupção e à Lavagem de Dinheiro - SEPOL</t>
  </si>
  <si>
    <t>Ação: 4572 - Apoio à Realização de Grandes Eventos - SEPOL</t>
  </si>
  <si>
    <t>Ação: 4579 - Reestruturação e Manutenção das Unidades da Polícia Civil - SEPOL</t>
  </si>
  <si>
    <t>Ação: 4583 - Reaparelhamento da Polícia Civil - SEPOL</t>
  </si>
  <si>
    <t>Ação: 4635 - Elaboração e Disseminação de Análises e Conhecimento sobre Segurança Pública ERJ - RIOSEGURANCA</t>
  </si>
  <si>
    <t>Ação: 5519 - Gestão e Operacionalização da Polícia Militar - TAC - SEPM</t>
  </si>
  <si>
    <t>Ação: 5612 - Gestão Logística da Polícia Militar - SEPM</t>
  </si>
  <si>
    <t>Ação: 5613 - Fiscalização do Trânsito de Mercadorias e Combate ao Tráfico - OSP Volante - SECC</t>
  </si>
  <si>
    <t>Ação: 5696 - Gestão do Sistema Integrado de Metas/SEPOL - SEPOL</t>
  </si>
  <si>
    <t>Ação: 5699 - Educação sobre Segurança Pública - SEPOL</t>
  </si>
  <si>
    <t>Ação: 8060 - Gestão da Frota da Polícia Civil - SEPOL</t>
  </si>
  <si>
    <t>Ação: 8197 - Gestão do Sistema Integrado de Metas - RIOSEGURANCA</t>
  </si>
  <si>
    <t>Ação: 8250 - Operacionalização da Polícia Técnico-Científica - SEPOL</t>
  </si>
  <si>
    <t>Ação: A514 - Transparência e Controle das Informações - SEPOL</t>
  </si>
  <si>
    <t>Ação: 2920 - Prevenção ao Uso de Drogas nas Escolas - SES</t>
  </si>
  <si>
    <t>Ação: 2921 - Fomento à Prevenção, ao Acolhimento e à Reinserção Social do Usuário de Drogas - SES</t>
  </si>
  <si>
    <t>Ação: 8063 - Proteção Especial a Usuários de Drogas - SES</t>
  </si>
  <si>
    <t>Ação: 8281 - Promoção da Cidadania - SES</t>
  </si>
  <si>
    <t>Ação: 2676 - Operacionalização de Unidade da Defesa Civil Estadual/CBMERJ - SEDEC</t>
  </si>
  <si>
    <t>Ação: 3455 - Recuperação da Região Serrana - SEINFRA</t>
  </si>
  <si>
    <t>Ação: 3511 - Reequipamento do CBMERJ - SEDEC</t>
  </si>
  <si>
    <t>Ação: 4638 - Prevenção de Desastres Geológicos e Gestão de Risco Geológico  - DRM</t>
  </si>
  <si>
    <t>Ação: 5617 - Gestão de Risco e Reparação de Acidentes e Catástrofes  - INEA</t>
  </si>
  <si>
    <t>Ação: 5704 - Plano de Apoio a Intervenções em Caso de Catástrofes - SEINFRA</t>
  </si>
  <si>
    <t>Ação: 7991 - Ampliação da Frota do CBMERJ - SEDEC</t>
  </si>
  <si>
    <t>Ação: 8019 - Prevenção a Incêndios e Salvamentos - SEDEC</t>
  </si>
  <si>
    <t>Ação: 8020 - Preparação para Emergências e Desastres - SEDEC</t>
  </si>
  <si>
    <t>Ação: 4543 - Promoção de Ações de Enfrentamento à Violência contra a Mulher - SEDSODH</t>
  </si>
  <si>
    <t>Ação: 5687 - Implantação de Unidades Especializadas de Atendimento à Mulher - SEDSODH</t>
  </si>
  <si>
    <t>Ação: 8349 - Socioeducação dos Integrantes da Rede de Atendimento à Mulher   - SEDSODH</t>
  </si>
  <si>
    <t>Ação: 8350 - Atendimento Especializado à Mulher         - SEDSODH</t>
  </si>
  <si>
    <t>Ação: 1245 - Operacionalização da Política de Proteção à Vida       - SEDSODH</t>
  </si>
  <si>
    <t>Ação: 2200 - Promoção da Igualdade Racial e Liberdade Religiosa - SEDSODH</t>
  </si>
  <si>
    <t>Ação: 2781 - Promoção dos Direitos das Pessoas com Deficiência                  - SEDSODH</t>
  </si>
  <si>
    <t>Ação: 4547 - Enfrentamento ao Desaparecimento de Pessoas - SEDSODH</t>
  </si>
  <si>
    <t>Ação: 4548 - Apoio às Vítimas de Violência - SEVIT</t>
  </si>
  <si>
    <t>Ação: 4549 - Promoção dos Direitos da Pessoa Idosa - SEDSODH</t>
  </si>
  <si>
    <t>Ação: 4559 - Enfrentamento ao Tráfico de Pessoas e Erradicação do Trabalho Escravo - SEDSODH</t>
  </si>
  <si>
    <t>Ação: 4560 - Promoção e Defesa dos Direitos LGBT - SEDSODH</t>
  </si>
  <si>
    <t>Ação: 5482 - Formulação da Política de Educação em Direitos Humanos  - SEDSODH</t>
  </si>
  <si>
    <t>Ação: 5691 - Política de Respostas às Violações de Direitos Humanos - SEDSODH</t>
  </si>
  <si>
    <t>Ação: 5692 - Promoção do Acesso à Cidadania - SEDSODH</t>
  </si>
  <si>
    <t>Ação: 5693 - Garantia dos Direitos das Comunidades Tradicionais - SEDSODH</t>
  </si>
  <si>
    <t>Ação: 8351 - Formulação e Implementação da Política de Migrações                    - SEDSODH</t>
  </si>
  <si>
    <t>Ação: 1023 - Descentralização das Unidades de Atendimento Socioeducativo - DEGASE</t>
  </si>
  <si>
    <t>Ação: 2163 - Proteção Integral a Crianças e Adolescentes com Deficiência - FIA-RJ</t>
  </si>
  <si>
    <t>Ação: 3597 - Sistema de Direitos da Criança e do Adolescente - SEDSODH</t>
  </si>
  <si>
    <t>Ação: 4057 - Identificação e Localização de Crianças e Adolescentes Desaparecidos - FIA-RJ</t>
  </si>
  <si>
    <t>Ação: 4176 - Proteção a Crianças e Adolescentes em Situação de Vulnerabilidade Social - FIA-RJ</t>
  </si>
  <si>
    <t>Ação: 4348 - Proteção Integral a Crianças e Adolescentes Vítimas de Violência - FIA-RJ</t>
  </si>
  <si>
    <t>Ação: 4633 - Apoio a Programas e Projetos da Infância e Adolescência  - FIA-RJ</t>
  </si>
  <si>
    <t>Ação: 5611 - Apoio a Programas e Projetos Socioeducativos - FISED - DEGASE</t>
  </si>
  <si>
    <t>Ação: 8190 - Reequipamento das Unidades de Atendimento Socioeducativo - DEGASE</t>
  </si>
  <si>
    <t>Ação: 8191 - Manutenção das Unidades de Atendimento Socioeducativo - DEGASE</t>
  </si>
  <si>
    <t>Ação: 8303 - Assistência à Saúde Integral do Adolescente em Conflito com a Lei - DEGASE</t>
  </si>
  <si>
    <t>Ação: 8312 - Oferta de Oportunidades para Profissionalização - DEGASE</t>
  </si>
  <si>
    <t>Ação: 8313 - Oferta de Atividades Culturais, Desportivas e de Lazer  - DEGASE</t>
  </si>
  <si>
    <t>Ação: A523 - Oferta de Educação Básica - DEGASE</t>
  </si>
  <si>
    <t>Ação: A524 - Oferta de Capacitação Profissional - CVT - DEGASE</t>
  </si>
  <si>
    <t>Ação: 4466 - Metrologia de Produção de Óleo e Gás na Jurisdição do Estado do Rio de Janeiro - IPEM-RJ</t>
  </si>
  <si>
    <t>Ação: 4510 - Diversificação da Matriz Energética - SEDEERI</t>
  </si>
  <si>
    <t>Ação: 4513 - Ambiente de Negócios do Setor Energético e Naval - SEDEERI</t>
  </si>
  <si>
    <t>Ação: 1102 - Saneamento Ambiental nos Municípios do Entorno da Baía de Guanabara - UEPSAM</t>
  </si>
  <si>
    <t>Ação: 1209 - Abastecimento de Água - PAC - SECID</t>
  </si>
  <si>
    <t>Ação: 1300 - Esgotamento Sanitário - PAC - SECID</t>
  </si>
  <si>
    <t>Ação: 1528 - Saneamento Ambiental em Pequenas Localidades - SECID</t>
  </si>
  <si>
    <t>Ação: 1611 - Construção da Estação de Tratamento de Água do Novo Guandu  - CEDAE</t>
  </si>
  <si>
    <t>Ação: 1663 - Ampliação e Melhoria Operacional dos Sistemas Guandu e Imunana- Laranjal - CEDAE</t>
  </si>
  <si>
    <t>Ação: 2954 - Realização de Pesquisa e Controle Ambiental - INEA</t>
  </si>
  <si>
    <t>Ação: 3468 - Implantação e Ampliação  de Sistema de Abastecimento de Água da  RMRJ - CEDAE</t>
  </si>
  <si>
    <t>Ação: 3469 - Implantação e Ampliação  de Sistema de Esgotamento Sanitário da RMRJ - CEDAE</t>
  </si>
  <si>
    <t>Ação: 5352 - Implantação e Ampliação dos Sistemas de Saneamento no Interior - CEDAE</t>
  </si>
  <si>
    <t>Ação: 5588 - Implantação do Tronco Coletor Cidade Nova/PSAM - UEPSAM</t>
  </si>
  <si>
    <t>Ação: 5618 - Gestão de Resíduos Sólidos e Saneamento Ambiental - INEA</t>
  </si>
  <si>
    <t>Ação: 5654 - Governança do Saneamento Ambiental - SEAS</t>
  </si>
  <si>
    <t>Ação: 6064 - Operação de Sistemas de Água e Esgoto - CEDAE</t>
  </si>
  <si>
    <t>Ação: 1126 - Aquisição e Doação de Produtos da Agricultura Familiar-PAA - CEASA</t>
  </si>
  <si>
    <t>Ação: 1127 - Ampliação do Abastecimento Alimentar - CEASA</t>
  </si>
  <si>
    <t>Ação: 2253 - Nutrição Escolar - FAETEC</t>
  </si>
  <si>
    <t>Ação: 2421 - Oferta de Nutrição Escolar   - SEEDUC</t>
  </si>
  <si>
    <t>Ação: 2817 - Operacionalização do Restaurante Universitário R.U. - UENF</t>
  </si>
  <si>
    <t>Ação: 2908 - Promoção de Alimentação Saudável - SEDSODH</t>
  </si>
  <si>
    <t>Ação: 4539 - Alimentação, Vigilância, Promoção e Organização da Atenção Nutricional - SES</t>
  </si>
  <si>
    <t>Ação: 4577 - Gestão de Equipamentos Públicos de Segurança Alimentar e Nutricional - SEDSODH</t>
  </si>
  <si>
    <t>Ação: 4578 - Gestão do Sistema Nacional de Segurança Alimentar e Nutricional - SEDSODH</t>
  </si>
  <si>
    <t>Ação: 5627 - Estruturação de Sistemas Alimentares Sustentáveis - SEAPPA</t>
  </si>
  <si>
    <t>Ação: 5698 - Implantação de Equipamentos Públicos de Segurança Alimentar e Nutricional - SEDSODH</t>
  </si>
  <si>
    <t>Ação: 8227 - Fornecimento de Alimentação aos Custodiados - SEAP</t>
  </si>
  <si>
    <t>Ação: 8251 - Gestão das Centrais de Abastecimento - CEASA</t>
  </si>
  <si>
    <t>Ação: 8252 - Manutenção dos Bancos de Alimentos - CEASA</t>
  </si>
  <si>
    <t>Ação: 8253 - Monitoramento da Qualidade dos Alimentos Comercializados na CEASA-RJ  - CEASA</t>
  </si>
  <si>
    <t>Ação: 8302 - Fornecimento de Refeição Preparada  - DEGASE</t>
  </si>
  <si>
    <t>Ação: A588 - Gestão Compartilhada dos Restaurantes Populares - SEDSODH</t>
  </si>
  <si>
    <t>Ação: 1115 - Fiscalização e Educação no Trânsito - Operação Lei Seca - SECC</t>
  </si>
  <si>
    <t>Ação: 3010 - Educação no Trânsito - DETRAN-RJ</t>
  </si>
  <si>
    <t>Ação: 4111 - Atendimento do Serviço de Registro de Veículos - DETRAN-RJ</t>
  </si>
  <si>
    <t>Ação: 4120 - Atendimento do Serviço de Habilitação de Motoristas - DETRAN-RJ</t>
  </si>
  <si>
    <t>Ação: 4442 - Fiscalização no Trânsito - DETRAN-RJ</t>
  </si>
  <si>
    <t>Ação: 8286 - Apoio à Polícia Militar Para Segurança no Trânsito - SEPM</t>
  </si>
  <si>
    <t>Ação: 4411 - Melhoria da Estrutura, Organização e Fortalecimento da CGE  - CGE</t>
  </si>
  <si>
    <t>Ação: 4517 - Fortalecimento de Mecanismos de Prevenção, Detecção e Punição Anticorrupção - CGE</t>
  </si>
  <si>
    <t>Ação: 4522 - Promoção Integridade Pública e Privada e Implementação Acordos de Leniência ERJ - CGE</t>
  </si>
  <si>
    <t>Ação: 5582 - Fortalecimento da Atividade de Auditoria Interna na Administração Estadual      - CGE</t>
  </si>
  <si>
    <t>Ação: 5583 - Aproximação do Estado com o Cidadão - CGE</t>
  </si>
  <si>
    <t>Ação: 5677 - Implementação do Plano de Desenvolvimento Institucional - CGE</t>
  </si>
  <si>
    <t>Ação: A577 - Fortalecimento da Transparência na Gestão Pública - CGE</t>
  </si>
  <si>
    <t>Ação: A578 - Aprimoramento da Gestão Pública na Área de Controle Interno - CGE</t>
  </si>
  <si>
    <t>Ação: A580 - Aprimoramento e Desenvolvimento de Instrumentos de Combate à Corrupção - CGE</t>
  </si>
  <si>
    <t>Ação: A581 - Fortalecimento Integridade Pública e Privada e Implementação Acordos Leniência - CGE</t>
  </si>
  <si>
    <t>Ação: A585 - Aprimoramento e Difusão de Boas Práticas na Área de Auditoria Pública   - CGE</t>
  </si>
  <si>
    <t>Ação: 2729 - Fortalecimento do Sistema Estadual de Vigilância Sanitária - SES</t>
  </si>
  <si>
    <t>Ação: 2731 - Vigilância Laboratorial de Interesse da Saúde Pública - SES</t>
  </si>
  <si>
    <t>Ação: 2732 - Realização de Ações de Vigilância Epidemiológica - SES</t>
  </si>
  <si>
    <t>Ação: 2733 - Realização de Ações de Promoção da Saúde e Prevenção de Doenças e Agravos - SES</t>
  </si>
  <si>
    <t>Ação: 2736 - Realização de Ações de Vigilância Ambiental - SES</t>
  </si>
  <si>
    <t>Número de municípios que receberam o cofinanciamento da Assistência Farmacêutica na Atenção Básica (Percentual)</t>
  </si>
  <si>
    <t>Proporção de pedidos de Tratamento Fora de Domicílio - TFD atendidos (Percentual)</t>
  </si>
  <si>
    <t>Proporção de cobertura do Serviço Atendimento Móvel de Urgências - SAMU 192 (Percentual)</t>
  </si>
  <si>
    <t>Uso de transporte aéreo em ações de saúde (Unidade)</t>
  </si>
  <si>
    <t>Evolução de nível de gestão em premiações de qualidade (Percentual)</t>
  </si>
  <si>
    <t>Índice de alcance geral de metas do contrato de gestão  (Percentual)</t>
  </si>
  <si>
    <t>Cobertura Programa Estadual de Triagem Neonatal (PTN) (Percentual)</t>
  </si>
  <si>
    <t>Número de atendimentos no Complexo Universitário de Saúde (Unidade)</t>
  </si>
  <si>
    <t>Ampliação de leitos de UTI disponíveis no SUS (Unidade)</t>
  </si>
  <si>
    <t>Média de atendimentos realizados nas UPAS 24h estaduais  (Média)</t>
  </si>
  <si>
    <t>Proporção de acompanhamentos completos de cirurgia bariátrica (Percentual)</t>
  </si>
  <si>
    <t>Percentual de demandas judiciais em saúde atendidas no ano (Percentual)</t>
  </si>
  <si>
    <t>Número de internações hospitalares em unidades geridas pela Secretaria de Estado de Saúde de forma direta ou por meio de contratualização com Organização Social de Saúde (Unidade)</t>
  </si>
  <si>
    <t>Proporção de exames realizados no centro de diagnóstico por imagem (Percentual)</t>
  </si>
  <si>
    <t>Proporção de regiões de saúde atendidas pelas unidades móveis de exames de imagem (Percentual)</t>
  </si>
  <si>
    <t>Número de entidades capacitadas para difusão do conhecimento geológico (Unidade)</t>
  </si>
  <si>
    <t>Taxa de área de industrial ocupada em operação  (Percentual)</t>
  </si>
  <si>
    <t>Taxa de atendimento aos municípios (Percentual)</t>
  </si>
  <si>
    <t>Taxa de análise e encaminhamento de pleitos de investidores para deliberação (Percentual)</t>
  </si>
  <si>
    <t>Abertura de processos de novos empreendimentos do setor mineral (Unidade)</t>
  </si>
  <si>
    <t>Percentual da EF-118 implantado (Percentual)</t>
  </si>
  <si>
    <t>Taxa de prospecção de empresas em feiras em eventos (Percentual)</t>
  </si>
  <si>
    <t>Aumento do transporte ferroviário de cargas para o Porto do Rio (Percentual)</t>
  </si>
  <si>
    <t>Acesso rodoviário ao Porto do Rio (Caminhões/dia)</t>
  </si>
  <si>
    <t>Média de atendimentos médicos realizados nas UPAs 24h municipalizadas apoiadas (Unidade)</t>
  </si>
  <si>
    <t>Proporção de municípios capacitados nos eventos de planejamento em saúde (Percentual)</t>
  </si>
  <si>
    <t>Número de municípios apoiados com obras de infraestrutura (Unidade)</t>
  </si>
  <si>
    <t>Municípios atendidos com obras de infraestrutura e urbanização, aquisição de terrenos e equipamentos (Unidade)</t>
  </si>
  <si>
    <t>Melhoria e modernização dos serviços públicos (Unidade)</t>
  </si>
  <si>
    <t>Proporção de cirurgias de catarata realizadas (Percentual)</t>
  </si>
  <si>
    <t>Ampliação de vagas para terapia renal substitutiva (Percentual)</t>
  </si>
  <si>
    <t>Demandas para captação de recursos federais atendidas (Percentual)</t>
  </si>
  <si>
    <t>Recursos federais captados para o estado do Rio de Janeiro (R$)</t>
  </si>
  <si>
    <t>Proporção de regiões de saúde com evento para fortalecimento das ações de controle e avaliação realizado (Percentual)</t>
  </si>
  <si>
    <t>Redução do custo de implantação de habitação popular, a partir dos projetos do IRM (Percentual)</t>
  </si>
  <si>
    <t>Adesão dos municípios da RMRJ ao plano metropolitano de saneamento, a partir do apoio do IRM (Percentual)</t>
  </si>
  <si>
    <t>Número de municípios com base cartográfica atualizada (Unidade)</t>
  </si>
  <si>
    <t>Número de regiões mapeadas através do levantamento aerofotogramétrico (Unidade)</t>
  </si>
  <si>
    <t>Cofinanciamento da Rede de Atenção Psicossocial (RAPS) junto aos municípios (Unidade)</t>
  </si>
  <si>
    <t>Cobertura populacional estimada pelas equipes de atenção primária à saúde (Percentual)</t>
  </si>
  <si>
    <t>Razão entre consultas médicas na atenção primária e estimativa de população coberta pela Estratégia Saúde da Família (Razão)</t>
  </si>
  <si>
    <t>Percentual de partos normais (Percentual)</t>
  </si>
  <si>
    <t>Abrangência do cofinanciamento do extra teto para cirurgia cardiovascular de alta complexidade (Unidade)</t>
  </si>
  <si>
    <t>Proporção de acesso à radioterapia (Percentual)</t>
  </si>
  <si>
    <t>Regiões de saúde com Plano de Ação Regional (PAR) da Rede de Atenção às Urgências e Emergências (RUE) implantado (Unidade)</t>
  </si>
  <si>
    <t>Fiscalização Sanitária realizada (Unidade)</t>
  </si>
  <si>
    <t>Percentual de municipios alcançados pelo apoio da Fiperj às ações de defesa sanitaria (Percentual)</t>
  </si>
  <si>
    <t>Representatividade anual de atendimentos jurídicos (Percentual)</t>
  </si>
  <si>
    <t>Percentual de processos no polo passivo com decisões favoráveis ou parcialmente favoráveis - êxito total (Percentual)</t>
  </si>
  <si>
    <t>Arrecadação de créditos inscritos na dívida ativa (Reais)</t>
  </si>
  <si>
    <t>Recuperação de ativos (impobridade, ilicitude e corrupção) (Reais)</t>
  </si>
  <si>
    <t>Aplicação de penalidades - Número de autos de infração (Unidade)</t>
  </si>
  <si>
    <t>Pesquisa do grau de satisfação do consumidor (Percentual)</t>
  </si>
  <si>
    <t>Expansão das campanhas de fiscalização do setor mineral (Unidade)</t>
  </si>
  <si>
    <t>Número de pessoas capacitadas pela escola de regulamentação do estado do Rio de Janeiro (Unidade)</t>
  </si>
  <si>
    <t>Percentual de aeroportos de interesse federal e estadual (PAERJ 2017) concedidos  (Percentual)</t>
  </si>
  <si>
    <t>Munícipios consorciados na gestão de resíduos sólidos (Convênio assinado)</t>
  </si>
  <si>
    <t>Número de autos de Infração (Unidade)</t>
  </si>
  <si>
    <t>Número de processos regulatórios (Processos Regulamentados.)</t>
  </si>
  <si>
    <t>Número de reclamações de serviços  (Unidade)</t>
  </si>
  <si>
    <t>Número de usuários atendidos (Unidade)</t>
  </si>
  <si>
    <t>Tempo médio de resposta às reclamações de serviços (Tempo)</t>
  </si>
  <si>
    <t>Produção de Leite Bovino (Litros)</t>
  </si>
  <si>
    <t>Produtividade de leite bovino (Litros)</t>
  </si>
  <si>
    <t>Área de Cadeias Produtivas Apoiada (Hectares)</t>
  </si>
  <si>
    <t>Produtor atendido (Unidade)</t>
  </si>
  <si>
    <t>Produtor Familiar em transição para Sistema Produtivo Sustentável    (Unidade)</t>
  </si>
  <si>
    <t>Estradas vicinais recuperadas/mantidas em relação ao quantitativo de produtores rurais existentes no ERJ (Km/produtor)</t>
  </si>
  <si>
    <t>Número de produtores rurais, pescadores artesanais e organizações rurais assistidos  (Unidade)</t>
  </si>
  <si>
    <t>Percentual de agricultores familiares (AF) assistidos pela EMATER-RIO em relação ao público total assistido (Percentual)</t>
  </si>
  <si>
    <t>Percentual de jovens rurais (JR) assistidos pela EMATER-RIO em relação ao público total assistido (Percentual)</t>
  </si>
  <si>
    <t>Percentual de mulheres rurais assistidas pela EMATER-RIO em relação ao público total assistido (Percentual)</t>
  </si>
  <si>
    <t>Produtores rurais portadores de documentos de qualificação emitidos pela EMATER-RIO em relação ao total de produtores rurais assistidos (Percentual)</t>
  </si>
  <si>
    <t>Empreendimentos aquícolas monitorados (Percentual)</t>
  </si>
  <si>
    <t>Percentual de municípios costeiros monitorados (Percentual)</t>
  </si>
  <si>
    <t>População beneficiada pela recuperação emergencial da Rede de Estradas Vicinais (Unidade)</t>
  </si>
  <si>
    <t>Número de produtores utilizando tecnologias desenvolvidas e adaptadas pela Pesagro (Unidade)</t>
  </si>
  <si>
    <t>Número de solicitantes de exames e diagnósticos laboratoriais (Unidade)</t>
  </si>
  <si>
    <t>Quantidade de dowloads dos boletins do sítio eletrônico da Pesagro  (Unidade)</t>
  </si>
  <si>
    <t>Número de produtores utilizando o materiais genéticos e microorganismos disponibilizados pela Pesagro (Unidade)</t>
  </si>
  <si>
    <t>Extratos de produção emitidos (Unidade)</t>
  </si>
  <si>
    <t>Número de participantes em eventos de pesca e aquicultura (Unidade)</t>
  </si>
  <si>
    <t>Número de pescadores e aquicultores assistidos com assistencia tecnica e extensão rural (Unidade)</t>
  </si>
  <si>
    <t>Percentual de produtores beneficiados com o fornecimento de formas jovens  (Percentual)</t>
  </si>
  <si>
    <t>Percentual de municípios costeiros monitorados na Bacia de campos (Percentual)</t>
  </si>
  <si>
    <t>Bolsas concedidas - UERJ ( Bolsas concedidas)</t>
  </si>
  <si>
    <t>Bolsas concedidas- UENF ( Bolsas concedidas)</t>
  </si>
  <si>
    <t>Bolsas concedidas - UEZO ( Bolsas concedidas)</t>
  </si>
  <si>
    <t>Anais de eventos impresso ou on line dos pesquisadores apoiados pela FAPERJ (Unidade)</t>
  </si>
  <si>
    <t>Artigos publicados em periódicos indexados por pesquisadores apoiados pela FAPERJ  (Unidade)</t>
  </si>
  <si>
    <t>Capítulos de livros indexados com ISBN (International Standard Book Number) produzidos por pesquisadores apoiados pela FAPERJ  (Unidade)</t>
  </si>
  <si>
    <t>Laboratórios envolvidos (Unidade)</t>
  </si>
  <si>
    <t>Livros indexados com ISBN (International Standard Book Number)  publicados por pesquisadores apoiados pela FAPERJ  (Unidade)</t>
  </si>
  <si>
    <t>Mapas produzidos por pesquisadores apoiados pela FAPERJ  (Unidade)</t>
  </si>
  <si>
    <t>Maquetes produzidos por pesquisadores apoiados pela FAPERJ  (Unidade)</t>
  </si>
  <si>
    <t>Número de pesquisas por área em que a FAPERJ tem atuação por meio do apoio aos seus pesquisadores (Unidade)</t>
  </si>
  <si>
    <t>Partituras produzidas por pesquisadores apoiados pela FAPERJ  (Unidade)</t>
  </si>
  <si>
    <t>Patentes concedidas aos pesquisadores apoiados pela FAPERJ  (Unidade)</t>
  </si>
  <si>
    <t>Patentes depositadas por pesquisadores apoiados pela FAPERJ  (Unidade)</t>
  </si>
  <si>
    <t>Pesquisadores e empreendedores envolvidos apoiados pela FAPERJ  (Unidade)</t>
  </si>
  <si>
    <t>Processos desenvolvidos por pesquisadores apoiados pela FAPERJ  (Unidade)</t>
  </si>
  <si>
    <t>Programas de excelência em pós-graduação envolvidos em projetos apoiados pela FAPERJ  (Unidade)</t>
  </si>
  <si>
    <t>Projetos apoiados pela FAPERJ  (Unidade)</t>
  </si>
  <si>
    <t>Atividades de divulgação científica desenvolvidas, em todas as regiões do estado (Unidade)</t>
  </si>
  <si>
    <t>Imunobiológicos distribuídos (Unidade)</t>
  </si>
  <si>
    <t>Medicamentos distribuídos para o SUS (Unidade)</t>
  </si>
  <si>
    <t>Cultivar protegida (Unidade)</t>
  </si>
  <si>
    <t>Cultivar registrada no Registro Nacional de Cultivares (RNC)  (Unidade)</t>
  </si>
  <si>
    <t>Empresas criadas (Número de empresas criadas)</t>
  </si>
  <si>
    <t>Número de softwares desenvolvidos por pesquisadores apoiados pela FAPERJ  (Unidade)</t>
  </si>
  <si>
    <t>Número de startups criadas por inventores independentes apoiados pela FAPERJ  (Unidade)</t>
  </si>
  <si>
    <t>Produtos desenvolvidos por pesquisadores apoiados pela FAPERJ  (Unidade)</t>
  </si>
  <si>
    <t>Topografia de circuito registrada por pesquisadores apoiados pela FAPERJ  (Unidade)</t>
  </si>
  <si>
    <t>Número de produções acadêmicas e/ou técnicas realizadas relacionadas às pesquisas fomentadas (Unidade)</t>
  </si>
  <si>
    <t>Número de pessoas atendidas pelas políticas de iniciação científica, tecnológica e inovativa  (Unidade)</t>
  </si>
  <si>
    <t>Ações resultantes de acordos com instituições estrangeiras (Unidade)</t>
  </si>
  <si>
    <t>Publicações sobre a temática metropolitana a partir de incentivos do IRM (Unidade)</t>
  </si>
  <si>
    <t>Empreendedores atendidos (Unidade)</t>
  </si>
  <si>
    <t>Projetos de inclusão digital implantados (Unidade)</t>
  </si>
  <si>
    <t>Implantação da  Eficiência Energética em Predios Publicos (Unidade)</t>
  </si>
  <si>
    <t>Participantes da Feira de Ciências, Tecnologia e Cultura (Unidade)</t>
  </si>
  <si>
    <t>Percentual de regiões do ERJ abrangidas pela Caravana das Ciências (Percentual)</t>
  </si>
  <si>
    <t>Visitas a espaços cientificos oferecidas (Unidade)</t>
  </si>
  <si>
    <t>Termos de cooperação com empresas assinado (Unidade)</t>
  </si>
  <si>
    <t>Empreendedores atendidos na StartupRio (Unidade)</t>
  </si>
  <si>
    <t>Alcance populacional do Museu Ciência e Vida (Unidade)</t>
  </si>
  <si>
    <t>Número de participantes em curso e eventos realizados (Unidade)</t>
  </si>
  <si>
    <t>Número de tiras de glicose distribuída (Unidade)</t>
  </si>
  <si>
    <t>Evolução do número de passageiros transportados (aeroporto de Angra dos Reis) (Percentual)</t>
  </si>
  <si>
    <t>Aumento do número de artesãos cadastrados (Unidade)</t>
  </si>
  <si>
    <t>Aumento do número de projetos de desenvolvimento do turismo (Unidade)</t>
  </si>
  <si>
    <t>Atividades turísticas cadastradas no CADASTUR (Unidade)</t>
  </si>
  <si>
    <t>Percentual de instâncias de governança de turismo fortalecidas no Estado - regionais (Percentual)</t>
  </si>
  <si>
    <t>Percentual de Instâncias municipais de governança de turismo fortalecidas no Estado - municípios (Percentual)</t>
  </si>
  <si>
    <t>Fluxo de entrada de turistas no ERJ em relação ao número de participantes em feiras e eventos (Percentual)</t>
  </si>
  <si>
    <t>Avaliação das capacitações e visitas realizadas (Unidade)</t>
  </si>
  <si>
    <t>Número de estrangeiros que entraram no Rio de Janeiro (Unidade)</t>
  </si>
  <si>
    <t>Percentual de visitantes internacionais no Estado do Rio de Janeiro (Percentual)</t>
  </si>
  <si>
    <t>Percentual de visitantes nacionais no Estado do Rio de Janeiro (Unidade)</t>
  </si>
  <si>
    <t>Percentual de municípios beneficiados com sinalização turística no ERJ (Percentual)</t>
  </si>
  <si>
    <t>Número de eventos realizados por ano no Estado (Unidade)</t>
  </si>
  <si>
    <t>Municípios atendidos através da ampliação do sistema de drenagem, pavimentação, iluminação e sinalização (Unidade)</t>
  </si>
  <si>
    <t>Comunidades atendidas com obras de urbanização (Unidade)</t>
  </si>
  <si>
    <t>Número de famílias atendidas pelas unidades habitacionais disponibilizadas - Apoio à Urbanização de Comunidades (Unidade)</t>
  </si>
  <si>
    <t>Percentual de comunidades carentes do ERJ beneficiadas com obras civis (Percentual)</t>
  </si>
  <si>
    <t>Número de habitantes atendidos com a implantação de projetos de Infraestrtutura (Unidade)</t>
  </si>
  <si>
    <t>Número de Municípios assessorados no desenvolvimento de projetos habitacionais (Unidade)</t>
  </si>
  <si>
    <t>Obras implantadas de infraestrutura (Unidade)</t>
  </si>
  <si>
    <t>Número de habitantes atendidos com a implementação do Comunidade Cidade (Unidade)</t>
  </si>
  <si>
    <t>Intervenções realizadas em município em parceria com o Estado (Km)</t>
  </si>
  <si>
    <t>Número de habitantes atendidos com o desenvolvimento da infraestrutura dos municípios (Unidade)</t>
  </si>
  <si>
    <t>Número de habitantes atendidos pela implantação de equipamento modular (Unidade)</t>
  </si>
  <si>
    <t>Percentual de laboratórios acreditados (Percentual)</t>
  </si>
  <si>
    <t>Percentual de empresas fiscalizadas e consideradas irregulares pelo IPEM-RJ (Percentual)</t>
  </si>
  <si>
    <t>Número de atendimentos no app PROCON-RJ e no sítio eletrônico realizados (Unidade)</t>
  </si>
  <si>
    <t>Número de conciliações realizadas (Unidade)</t>
  </si>
  <si>
    <t>Número de consumidores e fornecedores certificados pelas palestras ministradas (Unidade)</t>
  </si>
  <si>
    <t>Número de mutirões realizados  (Unidade)</t>
  </si>
  <si>
    <t>Percentual de denúncias analisadas em relação às denúncias totais  (Percentual)</t>
  </si>
  <si>
    <t>Percentual de reprovação de balanças comerciais (Percentual)</t>
  </si>
  <si>
    <t>Percentual de reprovação de bombas medidoras de combustível (Percentual)</t>
  </si>
  <si>
    <t>Percentual de reprovação de cronotacógrafos (Percentual)</t>
  </si>
  <si>
    <t>Taxa de variação do fomento à pesquisa e inovação no setor cultural (Percentual)</t>
  </si>
  <si>
    <t>Participantes em atividades de Capacitação Empreendedora (Unidade)</t>
  </si>
  <si>
    <t>Taxa de sucesso das incubadoras e de empreendedores que usufruíram do co-working e materiais didáticos do site do Rio Criativo (Unidade)</t>
  </si>
  <si>
    <t>Empreendimentos incubados nos Laboratórios do LAB RJ (Unidade)</t>
  </si>
  <si>
    <t>Empreendedores beneficiados pelos Polos de Economia Criativa (Unidade)</t>
  </si>
  <si>
    <t>Índice de Desenvolvimento de Educação Básica - IDEB (Adimensional)</t>
  </si>
  <si>
    <t>Percentual de alunos em tempo integral (Percentual)</t>
  </si>
  <si>
    <t>Percentual de escolas da Rede com Educação  em Tempo Integral (Percentual)</t>
  </si>
  <si>
    <t>Percentual de professores de escolas indigenas capacitados (Percentual)</t>
  </si>
  <si>
    <t>Percentual de escolas com laboratório de ciências (Percentual)</t>
  </si>
  <si>
    <t>Percentual de escolas com laboratório de informática móvel (Percentual)</t>
  </si>
  <si>
    <t>Taxa de distorção idade-série  (Percentual)</t>
  </si>
  <si>
    <t>Percentual de alunos do pré-vestibular que ingressaram no vestibular (Percentual)</t>
  </si>
  <si>
    <t>Formação continuada na plataforma EAD (Percentual)</t>
  </si>
  <si>
    <t>Número de alunos (Unidade)</t>
  </si>
  <si>
    <t>Número de cursos oferecidos (Unidade)</t>
  </si>
  <si>
    <t>Número de projetos de extensão (Unidade)</t>
  </si>
  <si>
    <t>Taxa de reprovação e abandono no Ensino Médio (Percentual)</t>
  </si>
  <si>
    <t>Expansão do número de docentes, gestores e discentes da FAETEC assistidos em intercâmbios internacionais (Percentual)</t>
  </si>
  <si>
    <t>Avaliação padronizada de desempenho dos alunos da FAETEC por instituição externa (Percentual)</t>
  </si>
  <si>
    <t>Número de participantes em atividades de integração da FAETEC (Unidade)</t>
  </si>
  <si>
    <t>Número de cursos técnicos (Unidade)</t>
  </si>
  <si>
    <t>Taxa de renovação e implantação das matrizes curriculares dos cursos de educação básica e técnica (Percentual)</t>
  </si>
  <si>
    <t>Formação de Jovens e adultos no Ensino Médio e Fundamental (Percentual)</t>
  </si>
  <si>
    <t>Empresas  apoiadas (Empresas apoiadas)</t>
  </si>
  <si>
    <t>Número de empresas inseridas ao Arranjo Produtivo Local (APL) (Unidade)</t>
  </si>
  <si>
    <t>Tempo médio de abertura de empresas (Minutos)</t>
  </si>
  <si>
    <t>Percentual de processos protocolizados pela internet (Percentual)</t>
  </si>
  <si>
    <t>Número de empresários e/ou empreendedores instruídos - Projeto Cresce Rio (Unidade)</t>
  </si>
  <si>
    <t>Número de micro, pequenas empresas e indústrias apoiadas (Unidade)</t>
  </si>
  <si>
    <t>Número de iniciativas aceleradas no polo de desenvolvimento empreendedor (Unidade)</t>
  </si>
  <si>
    <t>Número de iniciativas incubadas no polo de desenvolvimento empreendedor do estado (Unidade)</t>
  </si>
  <si>
    <t>Número de instituições envolvidas na implementação e desenvolvimento do polo empreendedor do estado (Unidade)</t>
  </si>
  <si>
    <t>Número de projetos/empreendimentos realizados (Unidade)</t>
  </si>
  <si>
    <t>Número de trabalhadores influenciados na produção, distribuição e comercialização pelo programa de inovação (Unidade)</t>
  </si>
  <si>
    <t>Número de participantes em eventos de promoção do comércio exterior (Unidade)</t>
  </si>
  <si>
    <t>Empresas financiadas utilizando o funding FREMF (Unidade)</t>
  </si>
  <si>
    <t>Taxa de adesão dos municípios ao sistema REGIN-RJ (Percentual)</t>
  </si>
  <si>
    <t>Número de servidores treinados (Unidade)</t>
  </si>
  <si>
    <t>Percentual de municípios com unidades capacitadas (Percentual)</t>
  </si>
  <si>
    <t>Taxa de empreendedores da Zona Oeste do município do Rio de Janeiro que concluíram a capacitação (Percentual)</t>
  </si>
  <si>
    <t>Crédito concedido (Unidade )</t>
  </si>
  <si>
    <t>Empresas financiadas (Unidade)</t>
  </si>
  <si>
    <t>Número de residentes na UERJ (Unidade)</t>
  </si>
  <si>
    <t>Integração UERJ e sociedade - Número de Programas de extensão (Unidade)</t>
  </si>
  <si>
    <t>Número de discentes atendidos pelo Incentivo à Permanência (Unidade)</t>
  </si>
  <si>
    <t>Número de estudantes atendidos com Apoio à Formação de Graduação (Unidade)</t>
  </si>
  <si>
    <t>Taxa de permanência escolar dos alunos cotistas em relação aos alunos não cotistas (Unidade)</t>
  </si>
  <si>
    <t>Comparação de número de alunos formados  (Percentual)</t>
  </si>
  <si>
    <t>Número de artigos publicados (Unidade)</t>
  </si>
  <si>
    <t>Número de patentes registradas (Unidade)</t>
  </si>
  <si>
    <t>Percentual de alunos que finalizaram a pós-graduação à distância, em todas as regiões do Estado (Percentual)</t>
  </si>
  <si>
    <t>Percentual de alunos que finalizaram o ensino superior à distância, em todas as regiões do Estado (Percentual)</t>
  </si>
  <si>
    <t>Avaliação quadrienal CAPES (Adimensional)</t>
  </si>
  <si>
    <t>Índice Geral de Curso (IGC)  – INEP (Adimensional)</t>
  </si>
  <si>
    <t>Evasão discente (Percentual)</t>
  </si>
  <si>
    <t>Evasão dos discentes cotistas (Percentual)</t>
  </si>
  <si>
    <t>Interação UERJ e sociedade - Número de eventos oferecidos (Unidade)</t>
  </si>
  <si>
    <t>Convênio Celebrado (Unidade)</t>
  </si>
  <si>
    <t>Aumento do número de alunos matriculados nos cursos de ensino superior à distância (Unidade)</t>
  </si>
  <si>
    <t>Número de bolsas concedidas (Unidade)</t>
  </si>
  <si>
    <t>Taxa de reprovação e abandono no Ensino Superior (Percentual)</t>
  </si>
  <si>
    <t>Bolsas concedidas - CECIERJ ( Bolsas concedidas)</t>
  </si>
  <si>
    <t>Atletas de alto rendimento apoiados pelo Estado em pódios (Percentual)</t>
  </si>
  <si>
    <t>Fomento ao desenvolvimento da prática esportiva (Unidade)</t>
  </si>
  <si>
    <t>Número de equipamentos esportivos em boas condições de uso (Percentual)</t>
  </si>
  <si>
    <t>Fomento ao esporte feminino - Empoderadas (Unidade)</t>
  </si>
  <si>
    <t>Idosos e pessoas com deficiência atendidos  no programa RJ+ Inclusão (Unidade)</t>
  </si>
  <si>
    <t>Núcleos do RJ + Esporte em funcionamento (Unidade)</t>
  </si>
  <si>
    <t>Número de jovens capacitados nos centros de referência da juventude (Unidade)</t>
  </si>
  <si>
    <t>Percentual de unidades da FIA com ligação em rede informatizada (Percentual)</t>
  </si>
  <si>
    <t>Número de dias de indisponibilidade das aeronaves do SSMGSI (Unidade)</t>
  </si>
  <si>
    <t>Número de ações divulgadas pelo governo do estado do Rio de Janeiro (Unidade)</t>
  </si>
  <si>
    <t>Número de municípios inscritos no sistema web para ICMS ecológico (Unidade)</t>
  </si>
  <si>
    <t>Número de temáticas tratadas nos relatórios socieconômicos  (Unidade)</t>
  </si>
  <si>
    <t>Percentual de servidores capacitados - INEA (Percentual)</t>
  </si>
  <si>
    <t>Quantidade de acervos de valor permanente que receberam tratamento técnico (Unidade)</t>
  </si>
  <si>
    <t>Quantidade de órgãos aprovaram e publicaram os planos de classificação e tabelas de temporalidade (Unidade)</t>
  </si>
  <si>
    <t>Quantidade de requisições de documentos o APERJ atendeu (Unidade)</t>
  </si>
  <si>
    <t>Número de servidores capacitados - Metodologias ágeis voltadas para o design de soluções inovadoras (Unidade)</t>
  </si>
  <si>
    <t>Reformas e manutenções realizadas (Unidade)</t>
  </si>
  <si>
    <t>Percentual dos funcionários do GSI satisfeitos em relação aos  serviços de reforma e ampliação na estrutura física do órgão (Percentual)</t>
  </si>
  <si>
    <t>Número de dias de indisponibilidade das lanchas do GSI (Unidade)</t>
  </si>
  <si>
    <t>Percentual de equipamentos da SSMGSI atualizados (Percentual)</t>
  </si>
  <si>
    <t>Percentual dos funcionários da SSMGSI satisfeitos em relação aos  serviços de reforma e ampliação na estrutura física do órgão (Percentual)</t>
  </si>
  <si>
    <t>Alcance dos eventos culturais realizados na fundação CEPERJ (Unidade)</t>
  </si>
  <si>
    <t>Número de inscritos na biblioteca digital CEPERJ (Unidade)</t>
  </si>
  <si>
    <t>Número de pessoas contratadas a partir de concurso público viabilizado pelo estudo técnico realizado (Unidade)</t>
  </si>
  <si>
    <t>Total de recursos revertidos para o tesouro do estado, através da recuperação do Fundo de Compensação de Variações Salariais - FCVS, junto à Caixa Econômica Federal (Unidade)</t>
  </si>
  <si>
    <t>Percentual de órgãos que participaram das capacitações de orçamento (Percentual)</t>
  </si>
  <si>
    <t>Percentual de órgãos que participaram das capacitações de planejamento (Percentual)</t>
  </si>
  <si>
    <t>Percentual de órgãos que participaram das capacitações referentes à rede de gestores de investimento (Percentual)</t>
  </si>
  <si>
    <t>Percentual de unidades de saúde da Secretaria de Estado de Saúde com certificação em boas práticas de gestão (Percentual)</t>
  </si>
  <si>
    <t>Percentual de órgãos que participaram das licitações do órgão central do sistema logístico (Percentual)</t>
  </si>
  <si>
    <t>Taxa de projetos de investimento (baixo e médio riscos) orçamentariamente viabilizados (Percentual)</t>
  </si>
  <si>
    <t>Número de processos mapeados (Unidade)</t>
  </si>
  <si>
    <t>Número de organizações da sociedade civil representadas nos conselhos estaduais de direitos (Unidade)</t>
  </si>
  <si>
    <t>Número de conselhos comunitários de segurança ativos (Unidade)</t>
  </si>
  <si>
    <t>Número de delegados participantes das conferências estaduais de direitos (Unidade)</t>
  </si>
  <si>
    <t>Percentual de auditorias realizadas em unidades próprias da SES (Percentual)</t>
  </si>
  <si>
    <t>Percentual de municípios articulados com as políticas de participação e equidade (Percentual)</t>
  </si>
  <si>
    <t>Percentual de residentes que concluiram a residência  (Percentual)</t>
  </si>
  <si>
    <t>Número de cursos de qualificação  (Unidade)</t>
  </si>
  <si>
    <t>Número de cursos profissionalizantes oferecidos pela FAETEC (Unidade)</t>
  </si>
  <si>
    <t>Taxa de crescimento do número de alunos com deficiência matriculados na FAETEC (Percentual)</t>
  </si>
  <si>
    <t>Taxa de aproveitamento de vagas ofertadas (Percentual)</t>
  </si>
  <si>
    <t>Taxa de eficiência da seleção de jovens (Percentual)</t>
  </si>
  <si>
    <t>Número de iniciativas de ECOSOL com o apoio da SETRAB (Unidade)</t>
  </si>
  <si>
    <t>Taxa de aproveitamento das vagas de Qualificação Profissional (Percentual)</t>
  </si>
  <si>
    <t>Taxa de eficiência da Qualificação Profissional (Percentual)</t>
  </si>
  <si>
    <t>Número de trabalhadores da ECOSOL assistidos e qualificados  (Unidade)</t>
  </si>
  <si>
    <t>Alunos concluintes dos cursos de pós-graduação profissional da UEZO (Unidade)</t>
  </si>
  <si>
    <t>Número de famílias beneficiadas com o trabalho técnico social, a partir da participação do ERJ no programa Minha Casa Minha Vida no ERJ (Unidade)</t>
  </si>
  <si>
    <t>Número de famílias beneficiadas com moradia digna (Unidade)</t>
  </si>
  <si>
    <t>Número de comunidades beneficiadas com regularização fundiária (Unidade)</t>
  </si>
  <si>
    <t>Número de famílias atendidas com unidades habitacionais de interesse social (Unidade)</t>
  </si>
  <si>
    <t>Número de famílias beneficiadas com a recuperação do conjunto habitacional (Unidade)</t>
  </si>
  <si>
    <t>Número de Municípios beneficiados com a pavimentação de via apoiada (Unidade)</t>
  </si>
  <si>
    <t>Número de famílias beneficiadas com a urbanização do assentamento (Unidade)</t>
  </si>
  <si>
    <t>Número de famílias beneficiadas com o título de propriedade (Unidade)</t>
  </si>
  <si>
    <t>Número de famílias atendidas com ações e/ou projetos de apoio socioprodutivo implementados nos assentamentos/comunidades, por parte do Iterj.  (Unidade)</t>
  </si>
  <si>
    <t>Número de famílias atendidas pelas unidades habitacionais disponibilizadas - Construção, Reforma e Ampliação de Unidades Habitac e Obras de Infraestrutura (Unidade)</t>
  </si>
  <si>
    <t>Número de famílias atendidas com unidades habitacionais, a partir da participação do ERJ em programas federais de habitação (Unidade)</t>
  </si>
  <si>
    <t>Número de assentamentos/comunidades beneficiados com equipamentos e obras via recursos do Funterj  (Unidade)</t>
  </si>
  <si>
    <t>Número de famílias atendidas com ações e/ou projetos de apoio socioprodutivo implementados nos assentamentos/comunidades, a partir do convênio BNDES/ITERJ (Unidade)</t>
  </si>
  <si>
    <t>Número de famílias atendidas pelo programa de gestão da política habitacional e regularização fundiária (Unidade)</t>
  </si>
  <si>
    <t>Número de habitantes atendidos por obras de infraestrutura habitacional implantada (Unidade)</t>
  </si>
  <si>
    <t>Número de trabalhos analíticos relativos à memória da luta por terra e moradia produzidos (Unidade)</t>
  </si>
  <si>
    <t>Número de famílias atendidas com assessoria, assistência técnica ou extensão rural (Unidade)</t>
  </si>
  <si>
    <t>Número de municípios beneficiados com assessorias em regularização fundiária de interesse social  (Unidade)</t>
  </si>
  <si>
    <t>Número de atendimentos nas unidades do Rio Poupa Tempo (Unidade)</t>
  </si>
  <si>
    <t>Atendimento das reclamações - Unidades Operacionais (Percentual)</t>
  </si>
  <si>
    <t>Atendimento das reclamações - Serviço de Identificação Civil (Percentual)</t>
  </si>
  <si>
    <t>Número de Postos de Atendimento implementados   (Unidade)</t>
  </si>
  <si>
    <t>Taxa de eficiência da Qualificação (Percentual)</t>
  </si>
  <si>
    <t>Trabalhador Assistido (Unidade)</t>
  </si>
  <si>
    <t>Taxa de aproveitamento de vagas ofertadas por trabalhadores PCD ou reabilitados (Percentual)</t>
  </si>
  <si>
    <t>Número de atendimento no Posto Avançado de Trabalho e Inovação - PATI (Unidade)</t>
  </si>
  <si>
    <t>Carteiras de trabalho requeridas (Unidade)</t>
  </si>
  <si>
    <t>Número de trabalhadores encaminhados (Unidade)</t>
  </si>
  <si>
    <t>Número de vagas captadas  (Unidade)</t>
  </si>
  <si>
    <t>Pessoas atendidas em ações itinerantes da unidade móvel do SINE-RJ (Unidade)</t>
  </si>
  <si>
    <t>Segurados do benefício seguro-desemprego realocados no mercado de trabalho por intermédio do SINE-RJ  (Unidade)</t>
  </si>
  <si>
    <t>Taxa de aproveitamento pleno de vagas  (Percentual)</t>
  </si>
  <si>
    <t>Taxa de colocação de trabalhadores inscritos (Percentual)</t>
  </si>
  <si>
    <t>Taxa de eficiência da seleção (Percentual)</t>
  </si>
  <si>
    <t>Vaga captada ocupada (Unidade)</t>
  </si>
  <si>
    <t>Quantidade de policiais civis empossados (Unidade)</t>
  </si>
  <si>
    <t>Percentual de licenças médicas de policiais civis (Percentual)</t>
  </si>
  <si>
    <t>Ingresso de estagiários e residentes de Direito no quadro da PGE (Unidade)</t>
  </si>
  <si>
    <t>Aumento qualitativo do acervo da bibloteca da EFAZ (Unidade)</t>
  </si>
  <si>
    <t>Carga horária média anual dedicada a treinamento e capacitação (Horas/ano)</t>
  </si>
  <si>
    <t>Índice de satisfação de usuários do sistema de saúde interno do CBMERJ (Percentual)</t>
  </si>
  <si>
    <t>Percentual de servidores da Fundação Cecierj capacitados (Percentual)</t>
  </si>
  <si>
    <t>Número de novos servidores aprovados e empossados por meio de concurso público no PRODERJ (Unidade)</t>
  </si>
  <si>
    <t>Número de municípios que realizam concursos e processos seletivos através da CEPERJ (Unidade)</t>
  </si>
  <si>
    <t>Monitoramento de capacitação de servidores através de cursos EAD (Unidade)</t>
  </si>
  <si>
    <t>Número de inscritos nos cursos de pós graduação  (Unidade)</t>
  </si>
  <si>
    <t>Número de servidores capacitados - CEPERJ (Unidade)</t>
  </si>
  <si>
    <t>Número de servidores necessários para reposição do quadro efetivo e permanente (Unidade)</t>
  </si>
  <si>
    <t>Percentual de servidores do quadro efetivo permanente capacitados (Pessoa/Unidade)</t>
  </si>
  <si>
    <t>Percentual dos funcionários do GSI satisfeitos em relação aos  cursos, worshops, palestras e estágios realizados (Percentual)</t>
  </si>
  <si>
    <t>Percentual dos funcionários da SSMGSI satisfeitos em relação aos  cursos, worshops, palestras e estágios realizados (Percentual)</t>
  </si>
  <si>
    <t>Percentual de matrículas realizadas em cursos do interesse da corporação (Percentual)</t>
  </si>
  <si>
    <t>Percentual de servidores capacitados - IEEA (Percentual)</t>
  </si>
  <si>
    <t>Número de inspetores por apenado (Proporção)</t>
  </si>
  <si>
    <t>Percentual de servidores capacitados - SEINFRA (Percentual)</t>
  </si>
  <si>
    <t>Preenchimento de cargos vagos através de concurso público (Percentual)</t>
  </si>
  <si>
    <t>Funcionalidade do portal educacional (Unidade)</t>
  </si>
  <si>
    <t>Produtividade policial investigativa (Percentual)</t>
  </si>
  <si>
    <t>Policial Militar em serviço vitimado fatalmente (Unidade)</t>
  </si>
  <si>
    <t>Índice de capacitação em cursos patrocinados pela PGE (Percentual)</t>
  </si>
  <si>
    <t>Número de servidores públicos concluintes em uma ou mais capacitações, formação inicial e/ou formações continuadas  (Unidade)</t>
  </si>
  <si>
    <t>Percentual de ações educativas avaliadas positivamente quanto a contribuição do seu conteúdo aos processos de trabalho dos profissionais envolvidos. (Percentual)</t>
  </si>
  <si>
    <t>Percentual de órgãos que participaram das capacitações de logística (Percentual)</t>
  </si>
  <si>
    <t>Percentual de órgãos que participaram das capacitações referentes à rede de processos (Percentual)</t>
  </si>
  <si>
    <t>Quantidade de servidores capacitados em protocolo, gestão documental e produção documental (Unidade)</t>
  </si>
  <si>
    <t>Servidores participantes dos eventos de humanização e capacitação (Unidade)</t>
  </si>
  <si>
    <t>Grau de desenvolvimento de competências mapeadas (Percentual)</t>
  </si>
  <si>
    <t>Percentual de imóveis da malha ferroviária do ERJ regularizados (Percentual)</t>
  </si>
  <si>
    <t>Taxa de mitigação de risco dos imóveis estaduais (Percentual)</t>
  </si>
  <si>
    <t>Taxa de destinação de imóvel estadual aderente ao interesse público (Percentual)</t>
  </si>
  <si>
    <t>Taxa de monitoramento de imóveis estaduais (Percentual)</t>
  </si>
  <si>
    <t>Taxa de Compliance de Gestão das Informações dos imóveis estaduais (Percentual)</t>
  </si>
  <si>
    <t>Ampliação da oferta de cursos na sede da fundação  (Unidade)</t>
  </si>
  <si>
    <t>Quantidade de consultas atendidas pelo Fale Conosco do APERJ (Unidade)</t>
  </si>
  <si>
    <t>Obras e restauros realizados (Unidade)</t>
  </si>
  <si>
    <t>Número de equipamentos públicos postos em situação mínima de uso (Unidade)</t>
  </si>
  <si>
    <t>Proporção de procedimentos ambulatoriais e hospitalares  (Percentual)</t>
  </si>
  <si>
    <t>Disponibilização de vagas (Percentual)</t>
  </si>
  <si>
    <t>Percentual da população carcerária monitorada eletronicamente (Percentual)</t>
  </si>
  <si>
    <t>Transporte de presos (Percentual)</t>
  </si>
  <si>
    <t>Apenados qualificados nas capacitações  (Unidade)</t>
  </si>
  <si>
    <t>Apenado inserido no mercado de trabalho (Unidade)</t>
  </si>
  <si>
    <t>Apenado inserido em atividade administrativa (Unidade)</t>
  </si>
  <si>
    <t>Custo percentual das adequações das unidades laborativas e de qualificação   (Percentual)</t>
  </si>
  <si>
    <t>Variação percentual de atendimentos concluídos realizados pela ouvidoria da Fundação  (Percentual)</t>
  </si>
  <si>
    <t>Variação percentual de Revistas Cabrini vendidas  (Percentual)</t>
  </si>
  <si>
    <t>Número de bibliotecas e salas de leitura do sistema prisional contempladas pela doação de livros da SECEC (Unidade)</t>
  </si>
  <si>
    <t>Número de famílias beneficiadas pelo Aluguel Social (Unidade)</t>
  </si>
  <si>
    <t>Incremento na emissão de documentação civil básica pela Fundação Leão XIII (Percentual)</t>
  </si>
  <si>
    <t>Percentual de adesão entre usuários acompanhados pelo projeto promotores do envelhecimento saudável (Percentual)</t>
  </si>
  <si>
    <t>Percentual de fornecimento de óculos entre usuários examinados pelo projeto Novo Olhar (Percentual)</t>
  </si>
  <si>
    <t>Tempo de entrega (concessão) do Benefício Vale Social  (Dias)</t>
  </si>
  <si>
    <t>Crescimento do valor financeiro global das premiações (Percentual)</t>
  </si>
  <si>
    <t>Número de pessoas carentes e em situação de risco atendidas pelas doações da LOTERJ para os projetos sociais cadastrados (Unidade)</t>
  </si>
  <si>
    <t>Percentual de usuários acolhidos com Plano Individual de Acompanhamento atualizado nos últimos 3 meses (Percentual)</t>
  </si>
  <si>
    <t>Percentual de fornecimento de aparelhos auditivos entre usuários examinados na unidade modelo da Fundação Leão XIII (Percentual)</t>
  </si>
  <si>
    <t>Índice de municípios executando os programas da Assistência Social (Adimensional)</t>
  </si>
  <si>
    <t>Índice de Gestão Descentralizada do SUAS estadual (IGDSUAS-E) (Adimensional)</t>
  </si>
  <si>
    <t>Índice de Desenvolvimento dos CREAS (ID-CREAS) (Adimensional)</t>
  </si>
  <si>
    <t>Índice de Gestão Descentralizada do Estado (IGD-E médio anual) (Adimensional)</t>
  </si>
  <si>
    <t>Taxa de crescimento de atendimentos prestados nos Centros de Comunitários de Defesa da Cidadania (CCDC) (Percentual)</t>
  </si>
  <si>
    <t>Percentual de famílias em extrema pobreza atendidas por programa do estado (Percentual)</t>
  </si>
  <si>
    <t>Número de CCDCs em funcionamento do ERJ (Unidade)</t>
  </si>
  <si>
    <t>Capacidade instalada de atendimento à população em situação de rua no ERJ (Unidade)</t>
  </si>
  <si>
    <t>Índice de Desenvolvimento dos CRAS (ID-CRAS) (Adimensional)</t>
  </si>
  <si>
    <t>Número de delegados participantes da conferência estadual de assistência social
 (Unidade)</t>
  </si>
  <si>
    <t>Número de pessoas com deficiências atendidas pelas doações da LOTERJ para os projetos sociais cadastrados (Unidade)</t>
  </si>
  <si>
    <t>Número de pessoas  atendidas pelos veículos doados pela LOTERJ  (Unidade)</t>
  </si>
  <si>
    <t>Municípios apoiados para a concessão de gratuidades no transporte  (Percentual)</t>
  </si>
  <si>
    <t>Aumento de visitantes nos equipamentos culturais após modernização (Percentual)</t>
  </si>
  <si>
    <t>Variação do público nos espaços culturais da FUNARJ modernizados (Unidade)</t>
  </si>
  <si>
    <t>Variação de público nas unidades culturais modernizadas (Percentual)</t>
  </si>
  <si>
    <t>Acesso à leitura - Empréstimos de livros (Percentual)</t>
  </si>
  <si>
    <t>Incentivo à leitura - Frequentadores das bibliotecas e salas de leitura (Unidade)</t>
  </si>
  <si>
    <t>Acesso a unidades culturais - FMIS (Unidade)</t>
  </si>
  <si>
    <t>Acesso a unidades culturais - FUNARJ (Unidade)</t>
  </si>
  <si>
    <t>Acesso a unidades culturais - FTMRJ (Unidade)</t>
  </si>
  <si>
    <t>Número de produções realizadas - Fábrica de Espetáculos (Unidade)</t>
  </si>
  <si>
    <t>Percentual do patrimônio cultural conservado (Percentual)</t>
  </si>
  <si>
    <t>Número de visitantes nos equipamentos culturais (Unidade)</t>
  </si>
  <si>
    <t>Visitantes e participantes em atividades do Novo MIS (Unidade)</t>
  </si>
  <si>
    <t>Obra implantada para proteção da captação de água da ETA do Guandu  (Unidade)</t>
  </si>
  <si>
    <t>Percentual de dados atualizados sobre águas subterrâneas (Percentual)</t>
  </si>
  <si>
    <t>Percentual de vistorias em barramentos prioritários (Percentual)</t>
  </si>
  <si>
    <t>Indice de atendimento urbano de água  - IN023 (Percentual)</t>
  </si>
  <si>
    <t>Indice de qualidade das águas - IQA NSF (mg/L)</t>
  </si>
  <si>
    <t>Centralizar os processos de aposentadoria nas instituições específicas (Unidade)</t>
  </si>
  <si>
    <t>Redução de custos administrativos com a implantação da carteira própria (Reais)</t>
  </si>
  <si>
    <t>Provas de vida realizadas (Unidade)</t>
  </si>
  <si>
    <t>Evolução do número de cidadãos participantes (Percentual)</t>
  </si>
  <si>
    <t>Notas enviadas (Percentual)</t>
  </si>
  <si>
    <t>Arrecadação espontânea posterior ao projeto (Percentual)</t>
  </si>
  <si>
    <t>Arrecadação posterior à modernização (Percentual)</t>
  </si>
  <si>
    <t>Promoção de inciativas estruturantes de investimentos de TIC (Percentual)</t>
  </si>
  <si>
    <t>Evolução do Crédito Fiscal recuperado pela Barreira (Percentual)</t>
  </si>
  <si>
    <t>Arrecadação posterior ao projeto (Percentual)</t>
  </si>
  <si>
    <t>Rankings estaduais de transparência fiscal (Posição no ranking)</t>
  </si>
  <si>
    <t>Taxa de abandono do ensino médio (Percentual)</t>
  </si>
  <si>
    <t>Percentual de escolas com avaliação considerada satisfatória (Nota superior a 4,4, de um total de 6) (Percentual)</t>
  </si>
  <si>
    <t>Percentual de estabelecimentos da educação básica da rede estadual de ensino que  possuem serviço de internet de alta velocidade (Percentual)</t>
  </si>
  <si>
    <t>Satisfação quanto ao ambiente e infraestrutura acadêmica e administrativa da UEZO (Índice de 1 a 5, onde 1 é péssimo e 5 é excelente)</t>
  </si>
  <si>
    <t>Taxa da variação na quantidade de vagas ofertadas a cada ano (Percentual)</t>
  </si>
  <si>
    <t>Número de municípios atendidos (Unidade)</t>
  </si>
  <si>
    <t>Número de unidades educacionais (Unidade)</t>
  </si>
  <si>
    <t>Média das notas de satisfação dos usuários dos terminais com a qualidade dos serviços e instalações (Percentual)</t>
  </si>
  <si>
    <t>Capacitação de vistoriadores (Percentual)</t>
  </si>
  <si>
    <t>Carros irregulares retirados de circulação (Unidade)</t>
  </si>
  <si>
    <t>Evolução do número de linhas de ônibus concedidas (Unidade)</t>
  </si>
  <si>
    <t>Multas de acessibilidade aplicadas (Unidade)</t>
  </si>
  <si>
    <t>Percentual da frota vistoriada (Percentual)</t>
  </si>
  <si>
    <t>Percentual de multas administrativas da alínea 4.3 (Percentual)</t>
  </si>
  <si>
    <t>Média de rodovias restauradas ou melhoradas no ERJ (Percentual)</t>
  </si>
  <si>
    <t>Média das Rodovias com contenção de encostas no ERJ (Percentual)</t>
  </si>
  <si>
    <t>Média das Rodovias Conservadas no ERJ (Percentual)</t>
  </si>
  <si>
    <t>Média das rodovias sinalizadas no ERJ (Percentual)</t>
  </si>
  <si>
    <t>Quantidade de passageiros embarcados (Unidade)</t>
  </si>
  <si>
    <t>Taxa de sucesso na inclusão de pleitos do ERJ nas novas concessões da BR-040, BR-116 (Dutra) e BR-116 (Teresópolis) (Percentual)</t>
  </si>
  <si>
    <t>Aumento da demanda no sistema metroviário - Alça Sul Antero de Quental - Gávea (Percentual)</t>
  </si>
  <si>
    <t>Aumento da demanda no sistema metroviário - Estação Gávea (Percentual)</t>
  </si>
  <si>
    <t>Aumento da demanda no sistema metroviário - Trecho Carioca - Praça XV (Percentual)</t>
  </si>
  <si>
    <t>Evolução do número de passageiros transportados pelo modo aquaviário (Unidade)</t>
  </si>
  <si>
    <t>Qualidade do transporte ferroviário de passageiros (Nota (0 a 10))</t>
  </si>
  <si>
    <t>Transações subsidiadas no Sistema de transporte estadual com o BUI (Percentual)</t>
  </si>
  <si>
    <t>Taxa de crescimento do número de passageiros transportados pelo sistema de bondes (Percentual)</t>
  </si>
  <si>
    <t>Municípios abrangidos por estudos e projetos de melhoria da mobilidade urbana metropolitana e acessibilidade Local  (Unidade)</t>
  </si>
  <si>
    <t>Adesão dos planos municipais de mobilidade urbana ao PEDUI, a partir do apoio do IRM (Percentual)</t>
  </si>
  <si>
    <t>Passageiros transportados (Unidade)</t>
  </si>
  <si>
    <t>Percentual de retomada do teleférico (P) (Percentual)</t>
  </si>
  <si>
    <t>Percentual de Unidades Administrativas que operam a execução da despesa em sua integralidade (Percentual)</t>
  </si>
  <si>
    <t>Integrações sistêmicas - SIAFE-Rio (Percentual)</t>
  </si>
  <si>
    <t>Eficiência da projeção de despesa (Percentual)</t>
  </si>
  <si>
    <t>Eficiência da projeção de receita (Percentual)</t>
  </si>
  <si>
    <t>Percentual de pecúlios pagos através do sistema Gestão Trabalho Prisional -GTP (Percentual)</t>
  </si>
  <si>
    <t>Atualização do Parque Tecnológico do Estado (Percentual)</t>
  </si>
  <si>
    <t>Aumento dos portais atualizados/desenvolvidos e hospedados pelo PRODERJ. (Percentual)</t>
  </si>
  <si>
    <t>Órgãos do governo do Estado atendidos pelo PRODERJ (Unidade)</t>
  </si>
  <si>
    <t>Soluções tecnológicas inovadoras disponibilizadas (Percentual)</t>
  </si>
  <si>
    <t>Percentual dos funcionários do GSI satisfeitos em relação aos  recursos de informática e TI adquiridos para assessoria do governador do Estado (Percentual)</t>
  </si>
  <si>
    <t>Capacidade de produção/customização e/ou implantação de projetos (Unidade)</t>
  </si>
  <si>
    <t>Percentual de órgãos com processos administrativos integralmente migrados para meio eletrônico  (Percentual)</t>
  </si>
  <si>
    <t>Transformação digital DRM (Percentual)</t>
  </si>
  <si>
    <t>Percentual de conjuntos habitacionais da CEHAB georreferenciados (Percentual)</t>
  </si>
  <si>
    <t>Percentual do acervo documental da CEHAB digitalizado (Percentual)</t>
  </si>
  <si>
    <t>Projetos da CEHAB desenvolvidos em BIM (Unidade)</t>
  </si>
  <si>
    <t>Índice de Evolução do Sistema de Acompanhamento de Processos Judiciais (Percentual)</t>
  </si>
  <si>
    <t>SAG - Aumento da oferta de Soluções de Apoio a Gestão Ambiental e à População (Percentual)</t>
  </si>
  <si>
    <t>Índice de satisfação dos usuários internos de TIC (Percentual)</t>
  </si>
  <si>
    <t>Links de comunicação disponibilizados (Unidade)</t>
  </si>
  <si>
    <t>Quantidade de usuários dos sistemas corporativos de apoio à logística (Unidade)</t>
  </si>
  <si>
    <t>Número de soluções formuladas em conjunto com sociedade e/ou academia (Unidade)</t>
  </si>
  <si>
    <t>Número de servidores externos capacitados (Unidade)</t>
  </si>
  <si>
    <t>Número de servidores internos de tecnologia da informação e comunicação e áreas correlatas capacitados (Unidade)</t>
  </si>
  <si>
    <t>Capacidade de entregas de produtos e serviços de Segurança da Informação para a proteção de dados (Percentual)</t>
  </si>
  <si>
    <t>Capacidade de entregas de produtos e serviços que suportam as áreas de negócios  (Percentual)</t>
  </si>
  <si>
    <t>Público nas salas de cinema implantadas (Unidade)</t>
  </si>
  <si>
    <t>Número de bens do Patrimônio Cultural Material e Imaterial preservados (Unidade)</t>
  </si>
  <si>
    <t>Número de regiões do estado com ações de valorização e difusão artístico culturais (Unidade)</t>
  </si>
  <si>
    <t>Número de agentes culturais capacitados (Unidade)</t>
  </si>
  <si>
    <t>Eventos públicos e privados com doação de livros (Unidade)</t>
  </si>
  <si>
    <t>Número de participantes em conferências e fóruns realizados (Unidade)</t>
  </si>
  <si>
    <t>Ampliação e fortalecimento da rede de museus (Unidade)</t>
  </si>
  <si>
    <t>Número de participantes em atividades artísticas realizadas em equipamentos culturais (Unidade)</t>
  </si>
  <si>
    <t>Número de participantes em eventos de difusão cultural realizados (Unidade)</t>
  </si>
  <si>
    <t>Número de projetos incentivados (Unidade)</t>
  </si>
  <si>
    <t>Difusão do patrimônio histórico (Unidade)</t>
  </si>
  <si>
    <t>Crescimento da produção audiovisual (Unidade)</t>
  </si>
  <si>
    <t>Participantes em ações de Estímulo à Produção Cultural (Unidade)</t>
  </si>
  <si>
    <t>Qualificação dos corpos técnicos dos museus (Unidade)</t>
  </si>
  <si>
    <t>Número de produções realizadas (Unidade)</t>
  </si>
  <si>
    <t>Acervo Preservado e Dinamizado  (Unidade)</t>
  </si>
  <si>
    <t>Aumento do total de bens tombados e bens registrados pelo INEPAC em relação ao ano anterior (Unidade)</t>
  </si>
  <si>
    <t>Produção de inventários e fiscalização de bens (Unidade)</t>
  </si>
  <si>
    <t>Atividades artísticas com gratuidades concedidas  (Unidade)</t>
  </si>
  <si>
    <t>Técnicos capacitados em Preservação de Patrimônio (Unidade)</t>
  </si>
  <si>
    <t>Participantes dos projetos incentivados (Unidade)</t>
  </si>
  <si>
    <t>Número de mudas florestais distribuídas (Unidade)</t>
  </si>
  <si>
    <t>Área Restaurada (Hectares)</t>
  </si>
  <si>
    <t>Número de Visitantes nos Parques Estaduais (Unidade)</t>
  </si>
  <si>
    <t>Relatórios de emissão de gases de efeito estufa (Unidade)</t>
  </si>
  <si>
    <t>Número de jovens capacitados e/ou selecionados no projeto Ambiente Jovem (Unidade)</t>
  </si>
  <si>
    <t>Planos Municipais de Conservação e Recuperação da Mata Atlântica - PMMA (Unidade)</t>
  </si>
  <si>
    <t>Unidades de Conservação Fortalecidas (Unidade)</t>
  </si>
  <si>
    <t>Número de relatórios e publicações produzidos a partir de análises desenvolvidas (Unidade)</t>
  </si>
  <si>
    <t>Atendimentos do Disque Denúncia (Unidade)</t>
  </si>
  <si>
    <t>Mandados de prisão de foragidos da justiça executados (Unidade)</t>
  </si>
  <si>
    <t>Número de pessoas conduzidas à delegacia (Unidade)</t>
  </si>
  <si>
    <t>Redução do número de policiais civis mortos e feridos em serviço (Percentual)</t>
  </si>
  <si>
    <t>Aumento do número de relatórios de inteligência produzidos pela SEPOL (Percentual)</t>
  </si>
  <si>
    <t>Produtividade policial operacional (Percentual)</t>
  </si>
  <si>
    <t>Homicídio doloso (Unidade)</t>
  </si>
  <si>
    <t>Latrocínio (Unidade)</t>
  </si>
  <si>
    <t>Recurso destinado às despesas classificadas como investimento na SEPM (Percentual)</t>
  </si>
  <si>
    <t>Roubo de carga (Unidade)</t>
  </si>
  <si>
    <t>Roubo de rua (Unidade)</t>
  </si>
  <si>
    <t>Roubo de veículo (Unidade)</t>
  </si>
  <si>
    <t>Percentual de viaturas operacionais em emprego operacional (Percentual)</t>
  </si>
  <si>
    <t>Tempo de acionamento do serviço 190 (Hora, minuto e segundo)</t>
  </si>
  <si>
    <t>Aumento do número de seguidores nas redes sociais (Percentual)</t>
  </si>
  <si>
    <t>Número de CPF's e CNPJ's sob análise no DGCCOR (Unidade)</t>
  </si>
  <si>
    <t>Apoios realizados ao juizado do torcedor e a grandes eventos (Percentual)</t>
  </si>
  <si>
    <t>Acompanhamento das críticas à SEPOL (Percentual)</t>
  </si>
  <si>
    <t>Número de acessos à plataforma interativa sobre incidências criminais (Unidade)</t>
  </si>
  <si>
    <t>Número de acessos aos relatórios analíticos divulgados (Unidade)</t>
  </si>
  <si>
    <t>Número de acessos às estatísticas oficiais relativas à segurança pública (Unidade)</t>
  </si>
  <si>
    <t>Número de fiscalização veicular e pessoal (Unidade)</t>
  </si>
  <si>
    <t>Quantidade de combustível apreendido (Litros)</t>
  </si>
  <si>
    <t>Alcance das metas dos índices do Sistema Integrado de Metas (SIM) (Percentual)</t>
  </si>
  <si>
    <t>Ampliação das ações educacionais em segurança para o público externo (Percentual)</t>
  </si>
  <si>
    <t>Número de operações realizadas (Percentual)</t>
  </si>
  <si>
    <t>Número de ciclos de gestão do Sistema de Metas (Unidade)</t>
  </si>
  <si>
    <t>Percentual de laudos periciais da polícia técnico-científica realizados (Percentual)</t>
  </si>
  <si>
    <t>Respostas a demandas recebidas (Percentual)</t>
  </si>
  <si>
    <t>Número de municípios contemplados pelas ações de prevenção ao uso de drogas (Unidade)</t>
  </si>
  <si>
    <t>Percentual de municípios apoiados tecnicamente para ações voltadas ao usuário de drogas e seus familiares (Percentual)</t>
  </si>
  <si>
    <t>Número de pessoas atendidas pelas ações de acolhimento, de capacitações e oficinas da Subsecretaria de Prevenção à Dependência Química (Unidade)</t>
  </si>
  <si>
    <t>Usuários e familiares encaminhados para ações de cidadania (Unidade)</t>
  </si>
  <si>
    <t>Avaliação satisfatória do tempo de resposta (Percentual)</t>
  </si>
  <si>
    <t>Qualidade do atendimento do CBMERJ (Nota)</t>
  </si>
  <si>
    <t>Localidade com risco mitigado (Unidade)</t>
  </si>
  <si>
    <t>Número de habitantes atendidos pela ação de Recuperação da Região Serrana (Unidade)</t>
  </si>
  <si>
    <t>Índice de atendimento à demanda de material (Percentual)</t>
  </si>
  <si>
    <t>Capacitação dos municípios sobre risco geológico  (Unidade)</t>
  </si>
  <si>
    <t>Número de benfeitorias indenizadas e removidas de áreas de risco em função de obras de recuperação ambiental (Unidade)</t>
  </si>
  <si>
    <t>Obras implantadas de controle de inundação e recuperação ambiental (Unidade)</t>
  </si>
  <si>
    <t>Volume de Material Desassoreado dos Corpos Hídricos (Limpa Rio) (m³)</t>
  </si>
  <si>
    <t>Número de habitantes atendidos por intervenção em situação de catástrofe (Unidade)</t>
  </si>
  <si>
    <t>Número de localidades atendidas por intervenção em situação de catástrofe (Unidade)</t>
  </si>
  <si>
    <t>Disponibilidade da frota operacional (Número de viaturas/unidade operacional)</t>
  </si>
  <si>
    <t>Certificações emitidas pelo CBMERJ (Percentual)</t>
  </si>
  <si>
    <t>Número de municípios cadastrados no Programa de Registro de Ocorrências em Defesa Civil - PRODEC (Unidade)</t>
  </si>
  <si>
    <t>Número de usuários do segundo módulo do jogo (Unidade)</t>
  </si>
  <si>
    <t>Número de agentes públicos capacitados para o enfrentamento à violência contra a mulher  (Unidade)</t>
  </si>
  <si>
    <t>Número de unidades de atendimento a mulher em operação no estado (Unidade)</t>
  </si>
  <si>
    <t>Número de pessoas capacitadas em atividades educativas sobre direitos da mulher (Unidade)</t>
  </si>
  <si>
    <t>Número de mulheres atendidas nas unidades especializadas de atendimento (Unidade)</t>
  </si>
  <si>
    <t>Número de pessoas ameaçadas atendidas por ano pelos programas de proteção à vida (Unidade)</t>
  </si>
  <si>
    <t>Número de atendimentos referentes a denúncias de ordem racial ou de intolerância/violência religiosa dirigidos a SEDSDH (Unidade)</t>
  </si>
  <si>
    <t>Número de agentes públicos capacitados para atuar na promoção e defesa dos direitos das pessoas com deficiência (Unidade)</t>
  </si>
  <si>
    <t>Número de agentes públicos capacitados para atuar como multiplicadores em políticas de busca e localização de pessoas desaparecidas (Unidade)</t>
  </si>
  <si>
    <t>Número de atendimento a vitimados (civis) (Unidade)</t>
  </si>
  <si>
    <t>Número de atendimentos a vitimados (agentes de segurança e dependentes)
 (Unidade)</t>
  </si>
  <si>
    <t>Número de atendimentos psicólogicos remotos prestados por profissionais voluntários a vitimas e familiares do Covid-19 (Unidade )</t>
  </si>
  <si>
    <t>Número de agentes públicos capacitados para atuar na promoção e defesa dos direitos dos idosos (Unidade)</t>
  </si>
  <si>
    <t>Número de agentes públicos capacitados para atuar em políticas de erradicação do trabalho escravo e enfrentamento ao tráfico de pessoas (Unidade)</t>
  </si>
  <si>
    <t>Número de atendimentos realizados no âmbito do programa Rio Sem Homofobia (Unidade)</t>
  </si>
  <si>
    <t>Número de pessoas atingidas por campanha de educação em direitos humanos (Unidade)</t>
  </si>
  <si>
    <t>Número de atendimentos realizados pelo núcleo de atendimento a vítimas de violações de Direitos Humanos (Unidade)</t>
  </si>
  <si>
    <t>Número de municípios com comitê de erradicação do subregistro formalizado (Unidade)</t>
  </si>
  <si>
    <t>Número de comunidades representadas no fórum de articulação Voz aos Povos (Unidade)</t>
  </si>
  <si>
    <t>Número de agentes públicos capacitados para atuar em políticas de migração e refúgio (Unidade)</t>
  </si>
  <si>
    <t>Taxa de ocupação das vagas no sistema socioeducativo (Percentual)</t>
  </si>
  <si>
    <t>Número de crianças e adolescentes atendidas em atendimento dia (Unidade)</t>
  </si>
  <si>
    <t>Municipios apoiados na prevenção ao desaparecimento de crianças e adolescentes (Unidade)</t>
  </si>
  <si>
    <t>Número de crianças e adolescentes localizados pelo Programa  (Percentual)</t>
  </si>
  <si>
    <t>Número de adolescentes qualificados para estágio laborativo (Unidade)</t>
  </si>
  <si>
    <t>Percentual dos adolescentes que concluíram o curso de qualificação encaminhados para estágio (Percentual)</t>
  </si>
  <si>
    <t>Número de crianças, adolescentes e seus familiares atendidos por abrigos e Núcleos de Atendimento a Criança e ao Adolescente (NACA’s) (Pessoas)</t>
  </si>
  <si>
    <t>Percentual de unidades do DEGASE com infraestrutura física e operacional adequadas (Percentual)</t>
  </si>
  <si>
    <t>Número de jovens e adolescentes em cumprimento de medida socioeducativa que rceberam um ou mais atendimentos de saúde
 (Unidade)</t>
  </si>
  <si>
    <t>Percentual de jovens e adolescentes em cumprimento de medida socioeducativa matriculados em cursos profissionalizantes (Percentual)</t>
  </si>
  <si>
    <t>Percentual de jovens e adolescentes em cumprimento de medida socioeducativa participantes de um ou mais eventos culturais, desportivos e/ou educativos realizados (Percentual)</t>
  </si>
  <si>
    <t>Número de adolescentes em cumprimento de medida socioeducativa matriculados na educação básica (Unidade)</t>
  </si>
  <si>
    <t>Percentual de jovens e adolescentes em cumprimento de medida socioeducativa matriculados em cursos profissionalizantes no centro de vocacional tecnológico (Percentual)</t>
  </si>
  <si>
    <t>Percentual de unidades de produção fiscalizadas (Percentual)</t>
  </si>
  <si>
    <t>Aumento da capacidade instalada de energias renováveis no estado (GW)</t>
  </si>
  <si>
    <t>Aumento da capacidade instalada de micro e mini geração distribuída (MW)</t>
  </si>
  <si>
    <t>Aumento da capacidade instalada de outras fontes energéticas no estado (MW )</t>
  </si>
  <si>
    <t>Agentes livres de gás natural no estado (Unidade)</t>
  </si>
  <si>
    <t>População atendida pelo sistema de saneamento de Alcântara (Unidade)</t>
  </si>
  <si>
    <t>População atendida pelo Sistema de Saneamento Pavuna - Duque de Caxias Leste (Litros por segundo)</t>
  </si>
  <si>
    <t>População atendida pelo sistema de saneamento Pavuna - Irajá e adjacências (Unidade)</t>
  </si>
  <si>
    <t>População atendida pelo sistema do Coletor Tronco Faria-Timbó (Unidade)</t>
  </si>
  <si>
    <t>População atendida pelo sistema do Coletor Tronco Manguinhos (Unidade)</t>
  </si>
  <si>
    <t>Vazão de esgoto tratado pelo sistema de Saneamento de Alcântara (Litros por segundo)</t>
  </si>
  <si>
    <t>Vazão de esgoto tratado pelo Sistema de Saneamento Pavuna - Duque de Caxias Leste (Litros por segundo)</t>
  </si>
  <si>
    <t>Vazão de esgoto tratado pelo sistema de saneamento Pavuna - Irajá e adjacências (Litros por segundo)</t>
  </si>
  <si>
    <t>Vazão de esgoto tratado pelo sistema do Coletor Tronco Faria-Timbó (Litros por segundo)</t>
  </si>
  <si>
    <t>Vazão de esgoto tratado pelo sistema do Coletor Tronco Manguinhos (Litros por segundo)</t>
  </si>
  <si>
    <t>Municípios atendidos através da ampliação do sistema de implantação de água (Unidade)</t>
  </si>
  <si>
    <t>Melhoria e modernização de sistemas de esgotamento sanitário (Unidade)</t>
  </si>
  <si>
    <t>Municípios atendidos através da ampliação do sistema de saneamento local (Unidade)</t>
  </si>
  <si>
    <t>Vazão adicional após a conclusão do sistema Novo Guandu (Litros por segundo)</t>
  </si>
  <si>
    <t>Indicador de Qualidade da Água Tratada (IQAT) (Percentual)</t>
  </si>
  <si>
    <t>Número de amostragens realizadas em corpos hídricos (Unidade)</t>
  </si>
  <si>
    <t>Operacionalidade da rede automática e semi-automática de qualidade do ar (Percentual)</t>
  </si>
  <si>
    <t>População atendida após incremento das ligações prediais - Sistema de Abastecimento de Água da  RMRJ (Unidade)</t>
  </si>
  <si>
    <t>População atendida após incremento das ligações prediais - Sistema de Esgotamento Sanitário da RMRJ (Unidade)</t>
  </si>
  <si>
    <t>População atendida após incremento das ligações prediais com a ampliação da rede de distribuição distribuição do distrito de Anta, município de Sapucaia (Unidade)</t>
  </si>
  <si>
    <t>População atendida após incremento das ligações prediais com a ampliação do sistema de abastecimento do município de Itacoara (Unidade)</t>
  </si>
  <si>
    <t>População atendida após incremento das ligações prediais com a ampliação do sistema de abastecimento do município de Varre-Sai  (Unidade)</t>
  </si>
  <si>
    <t>População atendida após incremento das ligações prediais com a complementação das obras de implantação do sistema de abastecimento de água da localidade de Boa Esperança e Parque Andréa, município de Rio Bonito  (Unidade)</t>
  </si>
  <si>
    <t>População atendida após incremento das ligações prediais com a complementação das obras de implantação do sistema de abastecimento de água da localidade de Ponta Negra - município de Maricá  (Unidade)</t>
  </si>
  <si>
    <t>População atendida após incremento das ligações prediais com a implantação da rede distribuidora no município de Laje do Muriaé (Unidade)</t>
  </si>
  <si>
    <t>População atendida após incremento das ligações prediais com a implantação de novo sistema de abastecimento no município de Piraí  (Unidade)</t>
  </si>
  <si>
    <t>Vazão adicional após a conclusão da  ampliação do sistema de abastecimento de água das localidades de Miguel Pereira e Paty do Alferes  (Litros por segundo)</t>
  </si>
  <si>
    <t>Vazão adicional após a conclusão da  ampliação do sistema de abastecimento de água do município de Bom Jardim  (Litros por segundo)</t>
  </si>
  <si>
    <t>Vazão adicional após a conclusão da  ampliação do sistema de abastecimento de água tratada do município de Itaboraí  (Litros por segundo)</t>
  </si>
  <si>
    <t>Vazão adicional após a conclusão da  ampliação do sistema de abastecimento do município de Aperibé (Litros por segundo)</t>
  </si>
  <si>
    <t>Vazão adicional após a conclusão da  ampliação do sistema de abastecimento do município de Bom Jesus do Itabapoana  (Litros por segundo)</t>
  </si>
  <si>
    <t>Vazão adicional após a conclusão da ampliação da capacidade do sistema de tratamento de água do município de Rio das Ostras  (Litros por segundo)</t>
  </si>
  <si>
    <t>Vazão adicional após a conclusão da, da sede do município de Piraí (Litros por segundo)</t>
  </si>
  <si>
    <t>População atendidapelo sistema do Coletor Tronco Cidade Nova (Unidade)</t>
  </si>
  <si>
    <t>Vazão de esgoto tratado pelo sistema do Coletor Tronco Cidade Nova (Litros por segundo (l/s))</t>
  </si>
  <si>
    <t>Percentual de Esgoto Tratado (Percentual)</t>
  </si>
  <si>
    <t>Quantidade de Lixo Flutuante Coletado (Toneladas)</t>
  </si>
  <si>
    <t>Apoio na operacionalização e execução de consórcios intermunicipais de gestão de resíduos sólidos urbanos (Percentual)</t>
  </si>
  <si>
    <t>Índice de atendimento urbano de esgoto - IN024 (Percentual)</t>
  </si>
  <si>
    <t>Percentual de hidrometração - aquisição de hidrômetros para instalação em clientes com consumo estimado (Percentual)</t>
  </si>
  <si>
    <t>Número de municípios alcançados (Unidade)</t>
  </si>
  <si>
    <t>Número de produtores atendidos (Unidade)</t>
  </si>
  <si>
    <t>Número de produtores rurais comercializando diretamente nas unidades da Ceasa (Unidade)</t>
  </si>
  <si>
    <t>Quantidade de produtos provenientes do estado do Rio de Janeiro comercializada na central de abastecimento (Toneladas)</t>
  </si>
  <si>
    <t>Fornecimento de refeições e lanches  nas unidades da FAETEC (Unidade)</t>
  </si>
  <si>
    <t>Teste de aceitabilidade da merenda escolar (Percentual)</t>
  </si>
  <si>
    <t>Percentual de alunos atendidos pelo restaurante universitário da UENF (Percentual)</t>
  </si>
  <si>
    <t>Número de ações em Educação em Alimentação e Nutrição (EAN) e de Agricultura Urbana e Periurbana (AUP)  (Unidade)</t>
  </si>
  <si>
    <t>Percentual de cobertura do SISVAN  (Percentual)</t>
  </si>
  <si>
    <t>Capacidade de oferta diária de refeições nos restaurantes populares do estado (gestão direta ou cogestão municipal) de acordo com projeto e instalações (Unidade)</t>
  </si>
  <si>
    <t>Número de municípios com adesão ao Sistema Nacional de Segurança Alimentar e Nutricional (SISAN) (Unidade)</t>
  </si>
  <si>
    <t>Número de agricultores familiares apoiados (Unidade)</t>
  </si>
  <si>
    <t>Número de Equipamentos Públicos de Segurança Alimentar e Nutricional (EPSAN) em funcionamento no estado (Unidade)</t>
  </si>
  <si>
    <t>Número de refeições diárias fornecidas aos custodiados (Unidade)</t>
  </si>
  <si>
    <t>Quantidade de produtos comercializados na central de abastecimento (Toneladas)</t>
  </si>
  <si>
    <t>Número de instituições atendidas (Unidade)</t>
  </si>
  <si>
    <t>Percentual de produtos com resíduos de agrotóxicos (Percentual)</t>
  </si>
  <si>
    <t>Avaliação de fornecimento de alimentação preparada (Média)</t>
  </si>
  <si>
    <t>Casos de alcoolemia detectados (Percentual)</t>
  </si>
  <si>
    <t>Número de veículos abordados (Unidade)</t>
  </si>
  <si>
    <t>Percentual de veículos com irregularidades (Percentual)</t>
  </si>
  <si>
    <t>Pesquisa de satisfação (Média)</t>
  </si>
  <si>
    <t>Atendimento das reclamações - Serviço de Registro de Veículos (Percentual)</t>
  </si>
  <si>
    <t>Atendimento das reclamações - Serviço de Habilitação de Motorista (Percentual)</t>
  </si>
  <si>
    <t>Atendimento das reclamações - Fiscalização no Trânsito (Percentual)</t>
  </si>
  <si>
    <t>Percentual de servidores capacitados em cursos de curta, média e longa duração pertinentes às competências necessárias à CGE  ( modelo CGU) (Percentual)</t>
  </si>
  <si>
    <t>Índice de Processos Administrativo de Responsabilização (PAR) (Percentual)</t>
  </si>
  <si>
    <t>Percentual de processos disciplinares analisados  por esta CGE  (Percentual)</t>
  </si>
  <si>
    <t>Índice de ações voltadas ao fomento da integridade pública realizadas pela CGE e entidades ou órgãos (Percentual)</t>
  </si>
  <si>
    <t>Índice de acordos de leniência formalizados  (Percentual)</t>
  </si>
  <si>
    <t>Índice de capacitação para avaliação do programa de integridade privada (Percentual)</t>
  </si>
  <si>
    <t>Indice das auditorias em temas relevantes executadas (Percentual)</t>
  </si>
  <si>
    <t>Índice das auditorias permanentes em contratos executadas (Percentual)</t>
  </si>
  <si>
    <t>Índice de manifestações procedentes de ouvidoria respondidas no prazo  (Percentual)</t>
  </si>
  <si>
    <t>Índice de solicitações de acesso à informação respondidas no prazo   (Percentual)</t>
  </si>
  <si>
    <t>Taxa de satisfação com os projetos implementados pela CGE (Percentual)</t>
  </si>
  <si>
    <t>Proporção da realização das ações externas de vigilância sanitária (Percentual)</t>
  </si>
  <si>
    <t>Percentual de amostras processadas pelo Laboratório Central de Saúde Pública (LACEN)  (Percentual)</t>
  </si>
  <si>
    <t>Número de ações de apoio aos municípios em vigilância epidemiológica, ambiental e promoção da saúde (Unidade)</t>
  </si>
  <si>
    <t>Periodicidade</t>
  </si>
  <si>
    <t>Linha de Base</t>
  </si>
  <si>
    <t>Meta 2020</t>
  </si>
  <si>
    <t>Janeiro</t>
  </si>
  <si>
    <t>Fevereiro</t>
  </si>
  <si>
    <t>Março</t>
  </si>
  <si>
    <t>Abril</t>
  </si>
  <si>
    <t>Maio</t>
  </si>
  <si>
    <t>Junho</t>
  </si>
  <si>
    <t>Julho</t>
  </si>
  <si>
    <t>Agosto</t>
  </si>
  <si>
    <t>Setembro</t>
  </si>
  <si>
    <t>Outubro</t>
  </si>
  <si>
    <t>Novembro</t>
  </si>
  <si>
    <t>Dezembro</t>
  </si>
  <si>
    <t>y</t>
  </si>
  <si>
    <t>Número de leitos de UTI disponíveis no SUS (Unidade)</t>
  </si>
  <si>
    <t>Número de leitos de UTI disponíveis no 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</si>
</sst>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
    <numFmt numFmtId="165" formatCode="#,##0;[Red]#,##0"/>
    <numFmt numFmtId="166" formatCode="_-* #,##0_-;\-* #,##0_-;_-* &quot;-&quot;??_-;_-@_-"/>
    <numFmt numFmtId="167" formatCode="_-* #,##0.00_-;\-* #,##0.00_-;_-* &quot;-&quot;??_-;_-@"/>
    <numFmt numFmtId="168" formatCode="0.0"/>
    <numFmt numFmtId="169" formatCode="0.0%"/>
    <numFmt numFmtId="170" formatCode="0.00000"/>
  </numFmts>
  <fonts count="24" x14ac:knownFonts="1">
    <font>
      <sz val="11"/>
      <color theme="1"/>
      <name val="Calibri"/>
      <family val="2"/>
      <scheme val="minor"/>
    </font>
    <font>
      <sz val="11"/>
      <color theme="1"/>
      <name val="Calibri"/>
      <family val="2"/>
      <scheme val="minor"/>
    </font>
    <font>
      <b/>
      <sz val="10"/>
      <color theme="0"/>
      <name val="Calibri"/>
      <family val="2"/>
      <scheme val="minor"/>
    </font>
    <font>
      <b/>
      <sz val="10"/>
      <color rgb="FFFFFFFF"/>
      <name val="Calibri"/>
      <family val="2"/>
      <scheme val="minor"/>
    </font>
    <font>
      <sz val="11"/>
      <color theme="1"/>
      <name val="Calibri"/>
      <family val="2"/>
    </font>
    <font>
      <sz val="11"/>
      <color rgb="FF000000"/>
      <name val="Calibri"/>
      <family val="2"/>
    </font>
    <font>
      <sz val="10"/>
      <color theme="1"/>
      <name val="Calibri"/>
      <family val="2"/>
    </font>
    <font>
      <sz val="11"/>
      <color rgb="FF000000"/>
      <name val="Calibri"/>
      <family val="2"/>
      <scheme val="minor"/>
    </font>
    <font>
      <b/>
      <sz val="11"/>
      <color theme="1"/>
      <name val="Calibri"/>
      <family val="2"/>
    </font>
    <font>
      <u/>
      <sz val="11"/>
      <name val="Calibri"/>
      <family val="2"/>
    </font>
    <font>
      <sz val="11"/>
      <name val="Calibri"/>
      <family val="2"/>
    </font>
    <font>
      <sz val="10"/>
      <color theme="1"/>
      <name val="Calibri"/>
      <family val="2"/>
      <scheme val="minor"/>
    </font>
    <font>
      <u/>
      <sz val="11"/>
      <color theme="1"/>
      <name val="Calibri"/>
      <family val="2"/>
    </font>
    <font>
      <sz val="11"/>
      <color rgb="FF2F5496"/>
      <name val="Calibri"/>
      <family val="2"/>
    </font>
    <font>
      <sz val="11"/>
      <color theme="1"/>
      <name val="Arial"/>
      <family val="2"/>
    </font>
    <font>
      <b/>
      <sz val="9"/>
      <color indexed="81"/>
      <name val="Tahoma"/>
      <family val="2"/>
    </font>
    <font>
      <sz val="9"/>
      <color indexed="81"/>
      <name val="Tahoma"/>
      <family val="2"/>
    </font>
    <font>
      <sz val="11"/>
      <color theme="1"/>
      <name val="Microsoft Sans Serif"/>
      <family val="2"/>
    </font>
    <font>
      <sz val="10"/>
      <color theme="1" tint="0.249977111117893"/>
      <name val="Microsoft Sans Serif"/>
      <family val="2"/>
    </font>
    <font>
      <sz val="11"/>
      <color theme="0" tint="-0.14999847407452621"/>
      <name val="Microsoft Sans Serif"/>
      <family val="2"/>
    </font>
    <font>
      <sz val="9"/>
      <color theme="1" tint="0.34998626667073579"/>
      <name val="Microsoft Sans Serif"/>
      <family val="2"/>
    </font>
    <font>
      <sz val="8"/>
      <color theme="1" tint="0.34998626667073579"/>
      <name val="Microsoft Sans Serif"/>
      <family val="2"/>
    </font>
    <font>
      <sz val="8"/>
      <color theme="1" tint="0.249977111117893"/>
      <name val="Microsoft Sans Serif"/>
      <family val="2"/>
    </font>
    <font>
      <b/>
      <sz val="14"/>
      <color theme="1" tint="4.9989318521683403E-2"/>
      <name val="Microsoft Sans Serif"/>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8"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top/>
      <bottom style="thin">
        <color rgb="FF7F7F7F"/>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thin">
        <color theme="2" tint="-0.749992370372631"/>
      </top>
      <bottom style="thin">
        <color theme="2" tint="-0.749992370372631"/>
      </bottom>
      <diagonal/>
    </border>
    <border>
      <left/>
      <right/>
      <top style="thin">
        <color theme="2" tint="-0.749992370372631"/>
      </top>
      <bottom/>
      <diagonal/>
    </border>
    <border>
      <left/>
      <right/>
      <top/>
      <bottom style="thin">
        <color theme="2" tint="-0.74999237037263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4" fillId="0" borderId="0" xfId="0" applyFont="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 fontId="4" fillId="0" borderId="1"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164" fontId="4" fillId="0" borderId="13"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164" fontId="4" fillId="0" borderId="16"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65" fontId="4" fillId="0" borderId="10" xfId="0" applyNumberFormat="1" applyFont="1" applyBorder="1" applyAlignment="1">
      <alignment horizontal="center" vertical="center" wrapText="1"/>
    </xf>
    <xf numFmtId="165" fontId="4" fillId="0" borderId="11" xfId="0" applyNumberFormat="1" applyFont="1" applyBorder="1" applyAlignment="1">
      <alignment horizontal="center" vertical="center" wrapText="1"/>
    </xf>
    <xf numFmtId="166" fontId="4" fillId="0" borderId="15" xfId="1" applyNumberFormat="1" applyFont="1" applyFill="1" applyBorder="1" applyAlignment="1">
      <alignment horizontal="center" vertical="center"/>
    </xf>
    <xf numFmtId="166" fontId="4" fillId="0" borderId="6" xfId="0" applyNumberFormat="1" applyFont="1" applyBorder="1" applyAlignment="1">
      <alignment horizontal="center" vertical="center"/>
    </xf>
    <xf numFmtId="166" fontId="4" fillId="0" borderId="10" xfId="0" applyNumberFormat="1" applyFont="1" applyBorder="1" applyAlignment="1">
      <alignment horizontal="center" vertical="center"/>
    </xf>
    <xf numFmtId="166" fontId="4" fillId="0" borderId="11" xfId="0" applyNumberFormat="1" applyFont="1" applyBorder="1" applyAlignment="1">
      <alignment horizontal="center" vertical="center"/>
    </xf>
    <xf numFmtId="166" fontId="4" fillId="0" borderId="13" xfId="0" applyNumberFormat="1" applyFont="1" applyBorder="1" applyAlignment="1">
      <alignment horizontal="center" vertical="center"/>
    </xf>
    <xf numFmtId="9" fontId="4" fillId="0" borderId="10" xfId="0" applyNumberFormat="1" applyFont="1" applyBorder="1" applyAlignment="1">
      <alignment horizontal="left"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9" fontId="4" fillId="0" borderId="12" xfId="0" applyNumberFormat="1" applyFont="1" applyBorder="1" applyAlignment="1">
      <alignment horizontal="left" vertical="center"/>
    </xf>
    <xf numFmtId="166" fontId="4" fillId="0" borderId="16" xfId="1" applyNumberFormat="1" applyFont="1" applyFill="1" applyBorder="1" applyAlignment="1">
      <alignment horizontal="center" vertical="center"/>
    </xf>
    <xf numFmtId="166" fontId="4" fillId="0" borderId="12" xfId="1" applyNumberFormat="1" applyFont="1" applyFill="1" applyBorder="1" applyAlignment="1">
      <alignment horizontal="center" vertical="center"/>
    </xf>
    <xf numFmtId="166" fontId="4" fillId="0" borderId="10" xfId="1" applyNumberFormat="1" applyFont="1" applyFill="1" applyBorder="1" applyAlignment="1">
      <alignment horizontal="center" vertical="center"/>
    </xf>
    <xf numFmtId="166" fontId="4" fillId="0" borderId="11" xfId="1" applyNumberFormat="1" applyFont="1" applyFill="1" applyBorder="1" applyAlignment="1">
      <alignment horizontal="center" vertical="center"/>
    </xf>
    <xf numFmtId="166" fontId="4" fillId="0" borderId="1" xfId="1" applyNumberFormat="1" applyFont="1" applyFill="1" applyBorder="1" applyAlignment="1">
      <alignment horizontal="center" vertical="center"/>
    </xf>
    <xf numFmtId="166" fontId="4" fillId="0" borderId="13" xfId="1" applyNumberFormat="1" applyFont="1" applyFill="1" applyBorder="1" applyAlignment="1">
      <alignment horizontal="center" vertical="center"/>
    </xf>
    <xf numFmtId="9" fontId="4" fillId="0" borderId="1" xfId="0" applyNumberFormat="1" applyFont="1" applyBorder="1" applyAlignment="1">
      <alignment horizontal="left" vertical="center"/>
    </xf>
    <xf numFmtId="166" fontId="4" fillId="0" borderId="3" xfId="1" applyNumberFormat="1" applyFont="1" applyFill="1" applyBorder="1" applyAlignment="1">
      <alignment horizontal="center"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center" vertical="center"/>
    </xf>
    <xf numFmtId="164" fontId="4" fillId="0" borderId="20" xfId="0" applyNumberFormat="1" applyFont="1" applyBorder="1" applyAlignment="1">
      <alignment horizontal="center" vertical="center"/>
    </xf>
    <xf numFmtId="164" fontId="4" fillId="0" borderId="18"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5" fillId="0" borderId="6" xfId="0" applyFont="1" applyBorder="1" applyAlignment="1">
      <alignment horizontal="left" vertical="center"/>
    </xf>
    <xf numFmtId="9" fontId="4" fillId="0" borderId="6" xfId="0" applyNumberFormat="1" applyFont="1" applyBorder="1" applyAlignment="1">
      <alignment horizontal="left" vertical="center"/>
    </xf>
    <xf numFmtId="0" fontId="5" fillId="0" borderId="10" xfId="0" applyFont="1" applyBorder="1" applyAlignment="1">
      <alignment horizontal="left" vertical="center"/>
    </xf>
    <xf numFmtId="9" fontId="4" fillId="0" borderId="2" xfId="2" applyFont="1" applyFill="1" applyBorder="1" applyAlignment="1">
      <alignment horizontal="center" vertical="center"/>
    </xf>
    <xf numFmtId="9" fontId="4" fillId="0" borderId="5" xfId="2" applyFont="1" applyFill="1" applyBorder="1" applyAlignment="1">
      <alignment horizontal="center" vertical="center"/>
    </xf>
    <xf numFmtId="167" fontId="4" fillId="0" borderId="13" xfId="0" applyNumberFormat="1" applyFont="1" applyBorder="1" applyAlignment="1">
      <alignment horizontal="center" vertical="center"/>
    </xf>
    <xf numFmtId="167" fontId="4" fillId="0" borderId="10" xfId="0" applyNumberFormat="1" applyFont="1" applyBorder="1" applyAlignment="1">
      <alignment horizontal="center" vertical="center"/>
    </xf>
    <xf numFmtId="9" fontId="4" fillId="0" borderId="10" xfId="2" applyFont="1" applyFill="1" applyBorder="1" applyAlignment="1">
      <alignment horizontal="center" vertical="center"/>
    </xf>
    <xf numFmtId="167" fontId="4" fillId="0" borderId="1" xfId="0" applyNumberFormat="1" applyFont="1" applyBorder="1" applyAlignment="1">
      <alignment horizontal="center" vertical="center"/>
    </xf>
    <xf numFmtId="167" fontId="4" fillId="0" borderId="11" xfId="0" applyNumberFormat="1" applyFont="1" applyBorder="1" applyAlignment="1">
      <alignment horizontal="center" vertical="center"/>
    </xf>
    <xf numFmtId="10" fontId="4" fillId="0" borderId="10" xfId="2" applyNumberFormat="1" applyFont="1" applyFill="1" applyBorder="1" applyAlignment="1">
      <alignment horizontal="center" vertical="center"/>
    </xf>
    <xf numFmtId="9" fontId="4" fillId="0" borderId="10" xfId="0" applyNumberFormat="1" applyFont="1" applyBorder="1" applyAlignment="1">
      <alignment horizontal="center" vertical="center"/>
    </xf>
    <xf numFmtId="9" fontId="4" fillId="0" borderId="11" xfId="0" applyNumberFormat="1" applyFont="1" applyBorder="1" applyAlignment="1">
      <alignment horizontal="center" vertical="center"/>
    </xf>
    <xf numFmtId="9" fontId="4" fillId="0" borderId="13" xfId="0" applyNumberFormat="1" applyFont="1" applyBorder="1" applyAlignment="1">
      <alignment horizontal="center" vertical="center"/>
    </xf>
    <xf numFmtId="0" fontId="4" fillId="2" borderId="1" xfId="0" applyFont="1" applyFill="1" applyBorder="1" applyAlignment="1">
      <alignment horizontal="center" vertical="center"/>
    </xf>
    <xf numFmtId="168" fontId="4" fillId="0" borderId="1" xfId="0" applyNumberFormat="1" applyFont="1" applyBorder="1" applyAlignment="1">
      <alignment horizontal="center" vertical="center"/>
    </xf>
    <xf numFmtId="169" fontId="4" fillId="0" borderId="13" xfId="0" applyNumberFormat="1" applyFont="1" applyBorder="1" applyAlignment="1">
      <alignment horizontal="center" vertical="center"/>
    </xf>
    <xf numFmtId="9" fontId="4" fillId="0" borderId="11" xfId="2" applyFont="1" applyFill="1" applyBorder="1" applyAlignment="1">
      <alignment horizontal="center" vertical="center"/>
    </xf>
    <xf numFmtId="9" fontId="4" fillId="0" borderId="1" xfId="2" applyFont="1" applyFill="1" applyBorder="1" applyAlignment="1">
      <alignment horizontal="center" vertical="center"/>
    </xf>
    <xf numFmtId="3" fontId="4" fillId="0" borderId="13"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left" vertical="center"/>
    </xf>
    <xf numFmtId="164" fontId="4" fillId="0" borderId="15"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12" xfId="0" applyNumberFormat="1" applyFont="1" applyBorder="1" applyAlignment="1">
      <alignment horizontal="center" vertical="center"/>
    </xf>
    <xf numFmtId="167" fontId="4" fillId="0" borderId="14" xfId="0" applyNumberFormat="1" applyFont="1" applyBorder="1" applyAlignment="1">
      <alignment horizontal="center" vertical="center"/>
    </xf>
    <xf numFmtId="167" fontId="4" fillId="0" borderId="3" xfId="0" applyNumberFormat="1" applyFont="1" applyBorder="1" applyAlignment="1">
      <alignment horizontal="center" vertical="center"/>
    </xf>
    <xf numFmtId="167" fontId="4" fillId="0" borderId="2" xfId="0" applyNumberFormat="1" applyFont="1" applyBorder="1" applyAlignment="1">
      <alignment horizontal="center" vertical="center"/>
    </xf>
    <xf numFmtId="9" fontId="4" fillId="0" borderId="3" xfId="0" applyNumberFormat="1" applyFont="1" applyBorder="1" applyAlignment="1">
      <alignment horizontal="center" vertical="center"/>
    </xf>
    <xf numFmtId="10" fontId="0" fillId="0" borderId="1" xfId="2" applyNumberFormat="1" applyFont="1" applyBorder="1" applyAlignment="1">
      <alignment horizontal="center" vertical="center"/>
    </xf>
    <xf numFmtId="0" fontId="4" fillId="0" borderId="21" xfId="0" applyFont="1" applyBorder="1" applyAlignment="1">
      <alignment horizontal="center" vertical="center"/>
    </xf>
    <xf numFmtId="164" fontId="4" fillId="0" borderId="6" xfId="0" applyNumberFormat="1" applyFont="1" applyBorder="1" applyAlignment="1">
      <alignment horizontal="center" vertical="center"/>
    </xf>
    <xf numFmtId="164" fontId="4" fillId="0" borderId="7"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10" fontId="4" fillId="0" borderId="10" xfId="0" applyNumberFormat="1" applyFont="1" applyBorder="1" applyAlignment="1">
      <alignment horizontal="center" vertical="center"/>
    </xf>
    <xf numFmtId="9" fontId="4" fillId="0" borderId="13" xfId="2" applyFont="1" applyFill="1" applyBorder="1" applyAlignment="1">
      <alignment horizontal="center" vertical="center"/>
    </xf>
    <xf numFmtId="9" fontId="4" fillId="0" borderId="7" xfId="0" applyNumberFormat="1" applyFont="1" applyBorder="1" applyAlignment="1">
      <alignment horizontal="center" vertical="center"/>
    </xf>
    <xf numFmtId="0" fontId="4" fillId="0" borderId="0" xfId="0" applyFont="1" applyAlignment="1">
      <alignment horizontal="center" vertical="center"/>
    </xf>
    <xf numFmtId="9" fontId="4" fillId="0" borderId="16"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0" fillId="0" borderId="1" xfId="0" applyBorder="1" applyAlignment="1">
      <alignment horizontal="center" vertical="center"/>
    </xf>
    <xf numFmtId="0" fontId="4" fillId="0" borderId="1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10" fontId="4" fillId="0" borderId="13" xfId="0" applyNumberFormat="1" applyFont="1" applyBorder="1" applyAlignment="1">
      <alignment horizontal="center" vertical="center"/>
    </xf>
    <xf numFmtId="10" fontId="4" fillId="0" borderId="11" xfId="2" applyNumberFormat="1" applyFont="1" applyFill="1" applyBorder="1" applyAlignment="1">
      <alignment horizontal="center" vertical="center"/>
    </xf>
    <xf numFmtId="10" fontId="4" fillId="0" borderId="1" xfId="2" applyNumberFormat="1" applyFont="1" applyFill="1" applyBorder="1" applyAlignment="1">
      <alignment horizontal="center" vertical="center"/>
    </xf>
    <xf numFmtId="9" fontId="0" fillId="0" borderId="1" xfId="2" applyFont="1" applyBorder="1" applyAlignment="1">
      <alignment horizontal="center" vertical="center"/>
    </xf>
    <xf numFmtId="10" fontId="4" fillId="0" borderId="11" xfId="0" applyNumberFormat="1" applyFont="1" applyBorder="1" applyAlignment="1">
      <alignment horizontal="center" vertical="center"/>
    </xf>
    <xf numFmtId="10" fontId="4" fillId="0" borderId="1" xfId="0" applyNumberFormat="1" applyFont="1" applyBorder="1" applyAlignment="1">
      <alignment horizontal="center" vertical="center"/>
    </xf>
    <xf numFmtId="10" fontId="4" fillId="0" borderId="5" xfId="2" applyNumberFormat="1" applyFont="1" applyFill="1" applyBorder="1" applyAlignment="1">
      <alignment horizontal="center" vertical="center"/>
    </xf>
    <xf numFmtId="10" fontId="4" fillId="0" borderId="3" xfId="0" applyNumberFormat="1" applyFont="1" applyBorder="1" applyAlignment="1">
      <alignment horizontal="center" vertical="center"/>
    </xf>
    <xf numFmtId="10" fontId="4" fillId="0" borderId="2"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9" fontId="4" fillId="0" borderId="22" xfId="0" applyNumberFormat="1" applyFont="1" applyBorder="1" applyAlignment="1">
      <alignment horizontal="center" vertical="center"/>
    </xf>
    <xf numFmtId="9" fontId="4" fillId="0" borderId="15" xfId="0" applyNumberFormat="1" applyFont="1" applyBorder="1" applyAlignment="1">
      <alignment horizontal="center" vertical="center"/>
    </xf>
    <xf numFmtId="9" fontId="4" fillId="0" borderId="6" xfId="0" applyNumberFormat="1" applyFont="1" applyBorder="1" applyAlignment="1">
      <alignment horizontal="center" vertical="center"/>
    </xf>
    <xf numFmtId="169" fontId="4" fillId="0" borderId="10" xfId="2" applyNumberFormat="1" applyFont="1" applyFill="1" applyBorder="1" applyAlignment="1">
      <alignment horizontal="center" vertical="center"/>
    </xf>
    <xf numFmtId="49" fontId="4" fillId="0" borderId="6" xfId="0" applyNumberFormat="1" applyFont="1" applyBorder="1" applyAlignment="1">
      <alignment horizontal="center" vertical="center"/>
    </xf>
    <xf numFmtId="166" fontId="4" fillId="0" borderId="6" xfId="1" applyNumberFormat="1" applyFont="1" applyFill="1" applyBorder="1" applyAlignment="1">
      <alignment horizontal="center" vertical="center"/>
    </xf>
    <xf numFmtId="3" fontId="6" fillId="0" borderId="11" xfId="0" applyNumberFormat="1" applyFont="1" applyBorder="1" applyAlignment="1">
      <alignment horizontal="center" vertical="center"/>
    </xf>
    <xf numFmtId="166" fontId="4" fillId="0" borderId="7" xfId="1" applyNumberFormat="1" applyFont="1" applyFill="1" applyBorder="1" applyAlignment="1">
      <alignment horizontal="center" vertical="center"/>
    </xf>
    <xf numFmtId="166" fontId="4" fillId="0" borderId="14" xfId="1" applyNumberFormat="1" applyFont="1" applyFill="1" applyBorder="1" applyAlignment="1">
      <alignment horizontal="center" vertical="center"/>
    </xf>
    <xf numFmtId="166" fontId="4" fillId="0" borderId="2" xfId="1" applyNumberFormat="1" applyFont="1" applyFill="1" applyBorder="1" applyAlignment="1">
      <alignment horizontal="center" vertical="center"/>
    </xf>
    <xf numFmtId="166" fontId="4" fillId="0" borderId="22" xfId="1" applyNumberFormat="1" applyFont="1" applyFill="1" applyBorder="1" applyAlignment="1">
      <alignment horizontal="center" vertical="center"/>
    </xf>
    <xf numFmtId="169" fontId="4" fillId="0" borderId="0" xfId="0" applyNumberFormat="1" applyFont="1" applyAlignment="1">
      <alignment horizontal="center" vertical="center"/>
    </xf>
    <xf numFmtId="0" fontId="4" fillId="0" borderId="5" xfId="0" quotePrefix="1" applyFont="1" applyBorder="1" applyAlignment="1">
      <alignment horizontal="center" vertical="center"/>
    </xf>
    <xf numFmtId="2" fontId="4" fillId="0" borderId="1" xfId="1" applyNumberFormat="1" applyFont="1" applyFill="1" applyBorder="1" applyAlignment="1">
      <alignment horizontal="center" vertical="center"/>
    </xf>
    <xf numFmtId="0" fontId="4" fillId="0" borderId="0" xfId="0" applyFont="1" applyAlignment="1">
      <alignment horizontal="left"/>
    </xf>
    <xf numFmtId="0" fontId="0" fillId="0" borderId="0" xfId="0" applyAlignment="1">
      <alignment horizontal="left"/>
    </xf>
    <xf numFmtId="9" fontId="4" fillId="0" borderId="10" xfId="1" applyNumberFormat="1" applyFont="1" applyFill="1" applyBorder="1" applyAlignment="1">
      <alignment horizontal="center" vertical="center"/>
    </xf>
    <xf numFmtId="9" fontId="4" fillId="0" borderId="11" xfId="1" applyNumberFormat="1" applyFont="1" applyFill="1" applyBorder="1" applyAlignment="1">
      <alignment horizontal="center" vertical="center"/>
    </xf>
    <xf numFmtId="10" fontId="4" fillId="0" borderId="13" xfId="2" applyNumberFormat="1" applyFont="1" applyFill="1" applyBorder="1" applyAlignment="1">
      <alignment horizontal="center" vertical="center"/>
    </xf>
    <xf numFmtId="9" fontId="4" fillId="0" borderId="13" xfId="1" applyNumberFormat="1" applyFont="1" applyFill="1" applyBorder="1" applyAlignment="1">
      <alignment horizontal="center" vertical="center"/>
    </xf>
    <xf numFmtId="3" fontId="4" fillId="0" borderId="13" xfId="1" applyNumberFormat="1" applyFont="1" applyFill="1" applyBorder="1" applyAlignment="1">
      <alignment horizontal="center" vertical="center"/>
    </xf>
    <xf numFmtId="3" fontId="4" fillId="0" borderId="10"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center" vertical="center"/>
    </xf>
    <xf numFmtId="0" fontId="4" fillId="3" borderId="1" xfId="0" applyFont="1" applyFill="1" applyBorder="1" applyAlignment="1">
      <alignment horizontal="center" vertical="center"/>
    </xf>
    <xf numFmtId="0" fontId="4" fillId="0" borderId="5" xfId="2" applyNumberFormat="1" applyFont="1" applyFill="1" applyBorder="1" applyAlignment="1">
      <alignment horizontal="center" vertical="center"/>
    </xf>
    <xf numFmtId="1" fontId="4" fillId="0" borderId="11" xfId="0" applyNumberFormat="1" applyFont="1" applyBorder="1" applyAlignment="1">
      <alignment horizontal="center" vertical="center"/>
    </xf>
    <xf numFmtId="1" fontId="4" fillId="0" borderId="1" xfId="0" applyNumberFormat="1" applyFont="1" applyBorder="1" applyAlignment="1">
      <alignment horizontal="center" vertical="center"/>
    </xf>
    <xf numFmtId="167" fontId="4" fillId="0" borderId="23" xfId="0" applyNumberFormat="1" applyFont="1" applyBorder="1" applyAlignment="1">
      <alignment horizontal="center" vertical="center"/>
    </xf>
    <xf numFmtId="9" fontId="4" fillId="0" borderId="4" xfId="0" applyNumberFormat="1" applyFont="1" applyBorder="1" applyAlignment="1">
      <alignment horizontal="center" vertical="center"/>
    </xf>
    <xf numFmtId="9" fontId="4" fillId="0" borderId="24"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4" fillId="0" borderId="11" xfId="0" applyFont="1" applyBorder="1" applyAlignment="1">
      <alignment horizontal="left" vertical="center"/>
    </xf>
    <xf numFmtId="3" fontId="4" fillId="0" borderId="3" xfId="0" applyNumberFormat="1" applyFont="1" applyBorder="1" applyAlignment="1">
      <alignment horizontal="center" vertical="center"/>
    </xf>
    <xf numFmtId="3" fontId="4" fillId="0" borderId="2" xfId="0" applyNumberFormat="1" applyFont="1" applyBorder="1" applyAlignment="1">
      <alignment horizontal="center" vertical="center"/>
    </xf>
    <xf numFmtId="0" fontId="8" fillId="0" borderId="0" xfId="0" applyFont="1"/>
    <xf numFmtId="0" fontId="4" fillId="0" borderId="16" xfId="0" applyFont="1" applyBorder="1" applyAlignment="1">
      <alignment horizontal="center" vertical="center"/>
    </xf>
    <xf numFmtId="9" fontId="4" fillId="0" borderId="14" xfId="0" applyNumberFormat="1" applyFont="1" applyBorder="1" applyAlignment="1">
      <alignment horizontal="center" vertical="center"/>
    </xf>
    <xf numFmtId="164" fontId="4" fillId="0" borderId="23" xfId="0" applyNumberFormat="1" applyFont="1" applyBorder="1" applyAlignment="1">
      <alignment horizontal="center" vertical="center"/>
    </xf>
    <xf numFmtId="9" fontId="4" fillId="0" borderId="12" xfId="2" applyFont="1" applyFill="1" applyBorder="1" applyAlignment="1">
      <alignment horizontal="center" vertical="center"/>
    </xf>
    <xf numFmtId="9" fontId="4" fillId="0" borderId="14" xfId="2" applyFont="1" applyFill="1" applyBorder="1" applyAlignment="1">
      <alignment horizontal="center" vertical="center"/>
    </xf>
    <xf numFmtId="1" fontId="4" fillId="0" borderId="3" xfId="0"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3"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8" fontId="4" fillId="0" borderId="2" xfId="0" applyNumberFormat="1" applyFont="1" applyBorder="1" applyAlignment="1">
      <alignment horizontal="center" vertical="center"/>
    </xf>
    <xf numFmtId="169" fontId="4" fillId="0" borderId="10" xfId="0" applyNumberFormat="1" applyFont="1" applyBorder="1" applyAlignment="1">
      <alignment horizontal="center" vertical="center"/>
    </xf>
    <xf numFmtId="169" fontId="4" fillId="0" borderId="5" xfId="2" applyNumberFormat="1" applyFont="1" applyFill="1" applyBorder="1" applyAlignment="1">
      <alignment horizontal="center" vertical="center"/>
    </xf>
    <xf numFmtId="169" fontId="4" fillId="0" borderId="11" xfId="0" applyNumberFormat="1" applyFont="1" applyBorder="1" applyAlignment="1">
      <alignment horizontal="center" vertical="center"/>
    </xf>
    <xf numFmtId="169"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9" fontId="4" fillId="0" borderId="13"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10" fontId="4" fillId="0" borderId="10" xfId="2" applyNumberFormat="1" applyFont="1" applyFill="1" applyBorder="1" applyAlignment="1">
      <alignment horizontal="center" vertical="center" wrapText="1"/>
    </xf>
    <xf numFmtId="10" fontId="4" fillId="0" borderId="11" xfId="2" applyNumberFormat="1" applyFont="1" applyFill="1" applyBorder="1" applyAlignment="1">
      <alignment horizontal="center" vertical="center" wrapText="1"/>
    </xf>
    <xf numFmtId="10" fontId="4" fillId="0" borderId="5" xfId="0" applyNumberFormat="1" applyFont="1" applyBorder="1" applyAlignment="1">
      <alignment horizontal="center" vertical="center"/>
    </xf>
    <xf numFmtId="0" fontId="4" fillId="0" borderId="10" xfId="2" applyNumberFormat="1" applyFont="1" applyFill="1" applyBorder="1" applyAlignment="1">
      <alignment horizontal="center" vertical="center"/>
    </xf>
    <xf numFmtId="1" fontId="4" fillId="0" borderId="13"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4" fillId="0" borderId="22" xfId="0" applyFont="1" applyBorder="1" applyAlignment="1">
      <alignment horizontal="center" vertical="center"/>
    </xf>
    <xf numFmtId="164" fontId="4" fillId="0" borderId="0" xfId="0" applyNumberFormat="1" applyFont="1" applyAlignment="1">
      <alignment horizontal="center" vertical="center"/>
    </xf>
    <xf numFmtId="0" fontId="4" fillId="0" borderId="13" xfId="0" applyFont="1" applyBorder="1" applyAlignment="1">
      <alignment horizontal="left"/>
    </xf>
    <xf numFmtId="9" fontId="4" fillId="0" borderId="6" xfId="2" applyFont="1" applyFill="1" applyBorder="1" applyAlignment="1">
      <alignment horizontal="center" vertical="center"/>
    </xf>
    <xf numFmtId="9" fontId="4" fillId="0" borderId="7" xfId="2" applyFont="1" applyFill="1" applyBorder="1" applyAlignment="1">
      <alignment horizontal="center" vertical="center"/>
    </xf>
    <xf numFmtId="4"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2" xfId="2" applyNumberFormat="1" applyFont="1" applyFill="1" applyBorder="1" applyAlignment="1">
      <alignment horizontal="center" vertical="center"/>
    </xf>
    <xf numFmtId="1" fontId="4" fillId="0" borderId="1" xfId="2" applyNumberFormat="1" applyFont="1" applyFill="1" applyBorder="1" applyAlignment="1">
      <alignment horizontal="center" vertical="center"/>
    </xf>
    <xf numFmtId="1" fontId="4" fillId="0" borderId="2"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2" fontId="4" fillId="0" borderId="13" xfId="0" applyNumberFormat="1" applyFont="1" applyBorder="1" applyAlignment="1">
      <alignment horizontal="center" vertical="center"/>
    </xf>
    <xf numFmtId="0" fontId="11" fillId="0" borderId="1" xfId="0" applyFont="1" applyBorder="1" applyAlignment="1">
      <alignment horizontal="left" vertical="center"/>
    </xf>
    <xf numFmtId="0" fontId="4" fillId="0" borderId="20" xfId="0" applyFont="1" applyBorder="1" applyAlignment="1">
      <alignment horizontal="center" vertical="center"/>
    </xf>
    <xf numFmtId="169" fontId="4" fillId="0" borderId="12" xfId="0" applyNumberFormat="1" applyFont="1" applyBorder="1" applyAlignment="1">
      <alignment horizontal="center" vertical="center"/>
    </xf>
    <xf numFmtId="169" fontId="4" fillId="0" borderId="14" xfId="0" applyNumberFormat="1" applyFont="1" applyBorder="1" applyAlignment="1">
      <alignment horizontal="center" vertical="center"/>
    </xf>
    <xf numFmtId="169" fontId="4" fillId="0" borderId="16" xfId="0" applyNumberFormat="1" applyFont="1" applyBorder="1" applyAlignment="1">
      <alignment horizontal="center" vertical="center"/>
    </xf>
    <xf numFmtId="169" fontId="4" fillId="0" borderId="2" xfId="0" applyNumberFormat="1" applyFont="1" applyBorder="1" applyAlignment="1">
      <alignment horizontal="center" vertical="center"/>
    </xf>
    <xf numFmtId="169" fontId="4" fillId="0" borderId="3" xfId="0" applyNumberFormat="1" applyFont="1" applyBorder="1" applyAlignment="1">
      <alignment horizontal="center" vertical="center"/>
    </xf>
    <xf numFmtId="0" fontId="4" fillId="0" borderId="25" xfId="0" applyFont="1" applyBorder="1" applyAlignment="1">
      <alignment horizontal="left" vertical="center"/>
    </xf>
    <xf numFmtId="10" fontId="4" fillId="0" borderId="2" xfId="2" applyNumberFormat="1" applyFont="1" applyFill="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164" fontId="4" fillId="0" borderId="13" xfId="0" applyNumberFormat="1" applyFont="1" applyBorder="1" applyAlignment="1">
      <alignment horizontal="center" vertical="center" wrapText="1"/>
    </xf>
    <xf numFmtId="1" fontId="4" fillId="0" borderId="16"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3"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0" fontId="4" fillId="0" borderId="12" xfId="2" applyNumberFormat="1" applyFont="1" applyFill="1" applyBorder="1" applyAlignment="1">
      <alignment horizontal="center" vertical="center"/>
    </xf>
    <xf numFmtId="10" fontId="4" fillId="0" borderId="14" xfId="2" applyNumberFormat="1" applyFont="1" applyFill="1" applyBorder="1" applyAlignment="1">
      <alignment horizontal="center" vertical="center"/>
    </xf>
    <xf numFmtId="0" fontId="4" fillId="0" borderId="26"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9" fontId="4" fillId="0" borderId="26" xfId="0" applyNumberFormat="1" applyFont="1" applyBorder="1" applyAlignment="1">
      <alignment horizontal="center" vertical="center"/>
    </xf>
    <xf numFmtId="9" fontId="4" fillId="0" borderId="27"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0" borderId="28" xfId="0" applyNumberFormat="1" applyFont="1" applyBorder="1" applyAlignment="1">
      <alignment horizontal="center" vertical="center"/>
    </xf>
    <xf numFmtId="9" fontId="4" fillId="0" borderId="18" xfId="0" applyNumberFormat="1" applyFont="1" applyBorder="1" applyAlignment="1">
      <alignment horizontal="center" vertical="center"/>
    </xf>
    <xf numFmtId="9" fontId="4" fillId="0" borderId="19" xfId="0" applyNumberFormat="1" applyFont="1" applyBorder="1" applyAlignment="1">
      <alignment horizontal="center" vertical="center"/>
    </xf>
    <xf numFmtId="9" fontId="4" fillId="0" borderId="20" xfId="0" applyNumberFormat="1" applyFont="1" applyBorder="1" applyAlignment="1">
      <alignment horizontal="center" vertical="center"/>
    </xf>
    <xf numFmtId="0" fontId="4" fillId="0" borderId="1" xfId="0" quotePrefix="1" applyFont="1" applyBorder="1" applyAlignment="1">
      <alignment horizontal="center" vertical="center"/>
    </xf>
    <xf numFmtId="0" fontId="4" fillId="0" borderId="11" xfId="2" applyNumberFormat="1" applyFont="1" applyFill="1" applyBorder="1" applyAlignment="1">
      <alignment horizontal="center" vertical="center"/>
    </xf>
    <xf numFmtId="164" fontId="4" fillId="0" borderId="8" xfId="0" applyNumberFormat="1" applyFont="1" applyBorder="1" applyAlignment="1">
      <alignment horizontal="center" vertical="center"/>
    </xf>
    <xf numFmtId="0" fontId="4" fillId="0" borderId="4" xfId="0" applyFont="1" applyBorder="1" applyAlignment="1">
      <alignment horizontal="left" vertical="center"/>
    </xf>
    <xf numFmtId="0" fontId="4" fillId="0" borderId="24" xfId="0" applyFont="1" applyBorder="1" applyAlignment="1">
      <alignment horizontal="center" vertical="center"/>
    </xf>
    <xf numFmtId="9" fontId="4" fillId="0" borderId="3" xfId="2" applyFont="1" applyFill="1" applyBorder="1" applyAlignment="1">
      <alignment horizontal="center" vertical="center"/>
    </xf>
    <xf numFmtId="0" fontId="8" fillId="0" borderId="10" xfId="0" applyFont="1" applyBorder="1" applyAlignment="1">
      <alignment horizontal="center" vertical="center"/>
    </xf>
    <xf numFmtId="9" fontId="5" fillId="0" borderId="13" xfId="0" applyNumberFormat="1" applyFont="1" applyBorder="1" applyAlignment="1">
      <alignment horizontal="center" vertical="center"/>
    </xf>
    <xf numFmtId="9" fontId="5" fillId="0" borderId="10" xfId="0" applyNumberFormat="1" applyFont="1" applyBorder="1" applyAlignment="1">
      <alignment horizontal="center" vertical="center"/>
    </xf>
    <xf numFmtId="10" fontId="5" fillId="0" borderId="10" xfId="2" applyNumberFormat="1" applyFont="1" applyFill="1" applyBorder="1" applyAlignment="1">
      <alignment horizontal="center" vertical="center"/>
    </xf>
    <xf numFmtId="9" fontId="5" fillId="0" borderId="11" xfId="2" applyFont="1" applyFill="1" applyBorder="1" applyAlignment="1">
      <alignment horizontal="center" vertical="center"/>
    </xf>
    <xf numFmtId="9" fontId="5" fillId="0" borderId="11" xfId="0" applyNumberFormat="1" applyFont="1" applyBorder="1" applyAlignment="1">
      <alignment horizontal="center" vertical="center"/>
    </xf>
    <xf numFmtId="168" fontId="4" fillId="0" borderId="5" xfId="0" applyNumberFormat="1" applyFont="1" applyBorder="1" applyAlignment="1">
      <alignment horizontal="center" vertical="center"/>
    </xf>
    <xf numFmtId="0" fontId="4" fillId="0" borderId="13" xfId="0" applyFont="1" applyBorder="1" applyAlignment="1">
      <alignment horizontal="left" vertical="center"/>
    </xf>
    <xf numFmtId="9" fontId="4" fillId="0" borderId="0" xfId="0" applyNumberFormat="1" applyFont="1" applyAlignment="1">
      <alignment horizontal="left"/>
    </xf>
    <xf numFmtId="9" fontId="4" fillId="0" borderId="0" xfId="0" applyNumberFormat="1" applyFont="1"/>
    <xf numFmtId="10" fontId="4" fillId="0" borderId="0" xfId="0" applyNumberFormat="1" applyFont="1"/>
    <xf numFmtId="0" fontId="0" fillId="0" borderId="0" xfId="0" applyAlignment="1">
      <alignment horizontal="left" vertical="center" wrapText="1"/>
    </xf>
    <xf numFmtId="0" fontId="0" fillId="0" borderId="0" xfId="0" applyAlignment="1">
      <alignment horizontal="center" vertical="center" wrapText="1"/>
    </xf>
    <xf numFmtId="43" fontId="4" fillId="0" borderId="0" xfId="1" applyFont="1" applyFill="1" applyAlignment="1">
      <alignment horizontal="left"/>
    </xf>
    <xf numFmtId="10" fontId="0" fillId="0" borderId="0" xfId="2" applyNumberFormat="1" applyFont="1" applyFill="1"/>
    <xf numFmtId="0" fontId="0" fillId="0" borderId="0" xfId="2" applyNumberFormat="1" applyFont="1" applyFill="1"/>
    <xf numFmtId="4" fontId="0" fillId="0" borderId="0" xfId="2" applyNumberFormat="1" applyFont="1" applyFill="1" applyAlignment="1">
      <alignment horizontal="left"/>
    </xf>
    <xf numFmtId="0" fontId="0" fillId="0" borderId="0" xfId="2" applyNumberFormat="1" applyFont="1" applyFill="1" applyAlignment="1">
      <alignment horizontal="left"/>
    </xf>
    <xf numFmtId="0" fontId="4" fillId="0" borderId="0" xfId="1" applyNumberFormat="1" applyFont="1" applyFill="1" applyAlignment="1">
      <alignment horizontal="left"/>
    </xf>
    <xf numFmtId="2" fontId="4" fillId="0" borderId="0" xfId="0" applyNumberFormat="1" applyFont="1"/>
    <xf numFmtId="17" fontId="0" fillId="0" borderId="0" xfId="0" applyNumberFormat="1"/>
    <xf numFmtId="4" fontId="0" fillId="0" borderId="0" xfId="0" applyNumberFormat="1" applyAlignment="1">
      <alignment horizontal="left"/>
    </xf>
    <xf numFmtId="17" fontId="0" fillId="0" borderId="0" xfId="2" applyNumberFormat="1" applyFont="1" applyFill="1"/>
    <xf numFmtId="170" fontId="0" fillId="0" borderId="0" xfId="2" applyNumberFormat="1" applyFont="1" applyFill="1"/>
    <xf numFmtId="170" fontId="0" fillId="0" borderId="0" xfId="2" applyNumberFormat="1" applyFont="1" applyFill="1" applyAlignment="1">
      <alignment horizontal="left"/>
    </xf>
    <xf numFmtId="164" fontId="4" fillId="0" borderId="0" xfId="0" applyNumberFormat="1" applyFont="1"/>
    <xf numFmtId="0" fontId="7" fillId="0" borderId="0" xfId="0" applyFont="1" applyAlignment="1">
      <alignment horizontal="center"/>
    </xf>
    <xf numFmtId="2" fontId="0" fillId="0" borderId="0" xfId="0" applyNumberFormat="1" applyAlignment="1">
      <alignment horizontal="left"/>
    </xf>
    <xf numFmtId="0" fontId="14" fillId="0" borderId="0" xfId="0" applyFont="1" applyAlignment="1">
      <alignment horizontal="left"/>
    </xf>
    <xf numFmtId="43" fontId="0" fillId="0" borderId="0" xfId="1" applyFont="1" applyAlignment="1">
      <alignment horizontal="left"/>
    </xf>
    <xf numFmtId="10" fontId="0" fillId="0" borderId="0" xfId="2" applyNumberFormat="1" applyFont="1" applyFill="1" applyAlignment="1">
      <alignment horizontal="left"/>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pivotButton="1"/>
    <xf numFmtId="0" fontId="0" fillId="0" borderId="0" xfId="0" applyAlignment="1">
      <alignment horizontal="left" indent="1"/>
    </xf>
    <xf numFmtId="0" fontId="0" fillId="0" borderId="0" xfId="0" applyAlignment="1">
      <alignment horizontal="left" indent="2"/>
    </xf>
    <xf numFmtId="0" fontId="17" fillId="3" borderId="0" xfId="0" applyFont="1" applyFill="1"/>
    <xf numFmtId="0" fontId="17" fillId="3" borderId="0" xfId="0" applyFont="1" applyFill="1" applyAlignment="1">
      <alignment horizontal="left" vertical="center"/>
    </xf>
    <xf numFmtId="0" fontId="17" fillId="3" borderId="0" xfId="0" applyFont="1" applyFill="1" applyAlignment="1">
      <alignment wrapText="1"/>
    </xf>
    <xf numFmtId="0" fontId="17" fillId="3" borderId="0" xfId="0" applyFont="1" applyFill="1" applyAlignment="1"/>
    <xf numFmtId="0" fontId="18" fillId="3" borderId="0" xfId="0" applyFont="1" applyFill="1" applyAlignment="1">
      <alignment wrapText="1"/>
    </xf>
    <xf numFmtId="0" fontId="19" fillId="3" borderId="0" xfId="0" applyFont="1" applyFill="1" applyAlignment="1">
      <alignment wrapText="1"/>
    </xf>
    <xf numFmtId="0" fontId="20" fillId="3" borderId="29" xfId="0" applyFont="1" applyFill="1" applyBorder="1" applyAlignment="1">
      <alignment wrapText="1"/>
    </xf>
    <xf numFmtId="0" fontId="20" fillId="3" borderId="30" xfId="0" applyFont="1" applyFill="1" applyBorder="1" applyAlignment="1">
      <alignment wrapText="1"/>
    </xf>
    <xf numFmtId="0" fontId="20" fillId="3" borderId="31" xfId="0" applyFont="1" applyFill="1" applyBorder="1" applyAlignment="1">
      <alignment wrapText="1"/>
    </xf>
    <xf numFmtId="0" fontId="20" fillId="3" borderId="0" xfId="0" applyFont="1" applyFill="1" applyBorder="1" applyAlignment="1">
      <alignment wrapText="1"/>
    </xf>
    <xf numFmtId="0" fontId="21" fillId="3" borderId="29" xfId="0" applyFont="1" applyFill="1" applyBorder="1" applyAlignment="1">
      <alignment horizontal="center" vertical="center" wrapText="1"/>
    </xf>
    <xf numFmtId="0" fontId="21" fillId="3" borderId="0" xfId="0" applyFont="1" applyFill="1" applyBorder="1" applyAlignment="1">
      <alignment horizontal="center" wrapText="1"/>
    </xf>
    <xf numFmtId="0" fontId="21" fillId="3" borderId="31" xfId="0" applyFont="1" applyFill="1" applyBorder="1" applyAlignment="1">
      <alignment horizontal="center" wrapText="1"/>
    </xf>
    <xf numFmtId="0" fontId="21" fillId="3" borderId="30" xfId="0" applyFont="1" applyFill="1" applyBorder="1" applyAlignment="1">
      <alignment horizontal="center" wrapText="1"/>
    </xf>
    <xf numFmtId="0" fontId="21" fillId="3" borderId="29" xfId="0" applyFont="1" applyFill="1" applyBorder="1" applyAlignment="1">
      <alignment horizontal="center" wrapText="1"/>
    </xf>
    <xf numFmtId="0" fontId="21" fillId="3" borderId="29" xfId="0" applyFont="1" applyFill="1" applyBorder="1" applyAlignment="1">
      <alignment horizontal="center"/>
    </xf>
    <xf numFmtId="0" fontId="17" fillId="3" borderId="0" xfId="0" applyFont="1" applyFill="1" applyAlignment="1">
      <alignment horizontal="center"/>
    </xf>
    <xf numFmtId="0" fontId="17" fillId="3" borderId="0" xfId="0" applyFont="1" applyFill="1" applyAlignment="1">
      <alignment horizontal="center" vertical="center"/>
    </xf>
    <xf numFmtId="9" fontId="21" fillId="3" borderId="29" xfId="2" applyFont="1" applyFill="1" applyBorder="1" applyAlignment="1">
      <alignment horizontal="center"/>
    </xf>
    <xf numFmtId="10" fontId="21" fillId="3" borderId="29" xfId="2" applyNumberFormat="1" applyFont="1" applyFill="1" applyBorder="1" applyAlignment="1">
      <alignment horizontal="center"/>
    </xf>
    <xf numFmtId="0" fontId="21" fillId="3" borderId="30" xfId="0" applyFont="1" applyFill="1" applyBorder="1" applyAlignment="1">
      <alignment horizontal="center"/>
    </xf>
    <xf numFmtId="10" fontId="21" fillId="3" borderId="30" xfId="2" applyNumberFormat="1" applyFont="1" applyFill="1" applyBorder="1" applyAlignment="1">
      <alignment horizontal="center"/>
    </xf>
    <xf numFmtId="9" fontId="21" fillId="3" borderId="30" xfId="2" applyFont="1" applyFill="1" applyBorder="1" applyAlignment="1">
      <alignment horizontal="center"/>
    </xf>
    <xf numFmtId="0" fontId="21" fillId="3" borderId="31" xfId="0" applyFont="1" applyFill="1" applyBorder="1" applyAlignment="1">
      <alignment horizontal="center"/>
    </xf>
    <xf numFmtId="0" fontId="21" fillId="3" borderId="0" xfId="0" applyFont="1" applyFill="1" applyBorder="1" applyAlignment="1">
      <alignment horizontal="center"/>
    </xf>
    <xf numFmtId="10" fontId="21" fillId="3" borderId="0" xfId="2" applyNumberFormat="1" applyFont="1" applyFill="1" applyBorder="1" applyAlignment="1">
      <alignment horizontal="center"/>
    </xf>
    <xf numFmtId="9" fontId="21" fillId="3" borderId="0" xfId="2" applyFont="1" applyFill="1" applyBorder="1" applyAlignment="1">
      <alignment horizontal="center"/>
    </xf>
    <xf numFmtId="10" fontId="21" fillId="3" borderId="31" xfId="2" applyNumberFormat="1" applyFont="1" applyFill="1" applyBorder="1" applyAlignment="1">
      <alignment horizontal="center"/>
    </xf>
    <xf numFmtId="9" fontId="21" fillId="3" borderId="31" xfId="2" applyFont="1" applyFill="1" applyBorder="1" applyAlignment="1">
      <alignment horizontal="center"/>
    </xf>
    <xf numFmtId="0" fontId="21" fillId="3" borderId="29" xfId="2" applyNumberFormat="1" applyFont="1" applyFill="1" applyBorder="1" applyAlignment="1">
      <alignment horizontal="center"/>
    </xf>
    <xf numFmtId="9" fontId="21" fillId="3" borderId="29" xfId="2" applyNumberFormat="1" applyFont="1" applyFill="1" applyBorder="1" applyAlignment="1">
      <alignment horizontal="center"/>
    </xf>
    <xf numFmtId="0" fontId="21" fillId="3" borderId="30" xfId="2" applyNumberFormat="1" applyFont="1" applyFill="1" applyBorder="1" applyAlignment="1">
      <alignment horizontal="center"/>
    </xf>
    <xf numFmtId="0" fontId="22" fillId="3" borderId="0" xfId="0" applyFont="1" applyFill="1" applyAlignment="1">
      <alignment horizontal="center" wrapText="1"/>
    </xf>
    <xf numFmtId="0" fontId="23" fillId="3" borderId="0" xfId="0" applyFont="1" applyFill="1" applyAlignment="1">
      <alignment horizontal="left"/>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riel%20Pacheco\Downloads\relatorio_comav2501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av"/>
      <sheetName val="Planilha1"/>
    </sheetNames>
    <sheetDataSet>
      <sheetData sheetId="0">
        <row r="2">
          <cell r="J2" t="str">
            <v>i0004</v>
          </cell>
          <cell r="K2"/>
        </row>
        <row r="3">
          <cell r="J3" t="str">
            <v>i0004</v>
          </cell>
          <cell r="K3"/>
        </row>
        <row r="4">
          <cell r="J4" t="str">
            <v>i0002</v>
          </cell>
          <cell r="K4"/>
        </row>
        <row r="5">
          <cell r="J5" t="str">
            <v>i0003</v>
          </cell>
          <cell r="K5"/>
        </row>
        <row r="6">
          <cell r="J6" t="str">
            <v>i0005</v>
          </cell>
          <cell r="K6"/>
        </row>
        <row r="7">
          <cell r="J7" t="str">
            <v>i0008</v>
          </cell>
          <cell r="K7"/>
        </row>
        <row r="8">
          <cell r="J8" t="str">
            <v>i0007</v>
          </cell>
          <cell r="K8"/>
        </row>
        <row r="9">
          <cell r="J9" t="str">
            <v>i0053</v>
          </cell>
          <cell r="K9"/>
        </row>
        <row r="10">
          <cell r="J10" t="str">
            <v>i0054</v>
          </cell>
          <cell r="K10"/>
        </row>
        <row r="11">
          <cell r="J11" t="str">
            <v>i0056</v>
          </cell>
          <cell r="K11"/>
        </row>
        <row r="12">
          <cell r="J12" t="str">
            <v>i0059</v>
          </cell>
          <cell r="K12"/>
        </row>
        <row r="13">
          <cell r="J13" t="str">
            <v>i0058</v>
          </cell>
          <cell r="K13"/>
        </row>
        <row r="14">
          <cell r="J14" t="str">
            <v>i0060</v>
          </cell>
          <cell r="K14"/>
        </row>
        <row r="15">
          <cell r="J15" t="str">
            <v>i0062</v>
          </cell>
          <cell r="K15"/>
        </row>
        <row r="16">
          <cell r="J16" t="str">
            <v>i0063</v>
          </cell>
          <cell r="K16"/>
        </row>
        <row r="17">
          <cell r="J17" t="str">
            <v>i0061</v>
          </cell>
          <cell r="K17"/>
        </row>
        <row r="18">
          <cell r="J18" t="str">
            <v>i0052</v>
          </cell>
          <cell r="K18"/>
        </row>
        <row r="19">
          <cell r="J19" t="str">
            <v>i0057</v>
          </cell>
          <cell r="K19"/>
        </row>
        <row r="20">
          <cell r="J20" t="str">
            <v>i0055</v>
          </cell>
          <cell r="K20"/>
        </row>
        <row r="21">
          <cell r="J21" t="str">
            <v>i0066</v>
          </cell>
          <cell r="K21"/>
        </row>
        <row r="22">
          <cell r="J22" t="str">
            <v>i0064</v>
          </cell>
          <cell r="K22"/>
        </row>
        <row r="23">
          <cell r="J23" t="str">
            <v>i0068</v>
          </cell>
          <cell r="K23"/>
        </row>
        <row r="24">
          <cell r="J24" t="str">
            <v>i0068</v>
          </cell>
          <cell r="K24"/>
        </row>
        <row r="25">
          <cell r="J25" t="str">
            <v>i0068</v>
          </cell>
          <cell r="K25"/>
        </row>
        <row r="26">
          <cell r="J26" t="str">
            <v>i0067</v>
          </cell>
          <cell r="K26"/>
        </row>
        <row r="27">
          <cell r="J27" t="str">
            <v>i0067</v>
          </cell>
          <cell r="K27"/>
        </row>
        <row r="28">
          <cell r="J28" t="str">
            <v>i0067</v>
          </cell>
          <cell r="K28"/>
        </row>
        <row r="29">
          <cell r="J29" t="str">
            <v>i0067</v>
          </cell>
          <cell r="K29"/>
        </row>
        <row r="30">
          <cell r="J30" t="str">
            <v>i0065</v>
          </cell>
          <cell r="K30"/>
        </row>
        <row r="31">
          <cell r="J31" t="str">
            <v>i0065</v>
          </cell>
          <cell r="K31"/>
        </row>
        <row r="32">
          <cell r="J32" t="str">
            <v>i0065</v>
          </cell>
          <cell r="K32"/>
        </row>
        <row r="33">
          <cell r="J33" t="str">
            <v>i0065</v>
          </cell>
          <cell r="K33"/>
        </row>
        <row r="34">
          <cell r="J34" t="str">
            <v>i0071</v>
          </cell>
          <cell r="K34"/>
        </row>
        <row r="35">
          <cell r="J35" t="str">
            <v>i0074</v>
          </cell>
          <cell r="K35"/>
        </row>
        <row r="36">
          <cell r="J36" t="str">
            <v>i0076</v>
          </cell>
          <cell r="K36"/>
        </row>
        <row r="37">
          <cell r="J37" t="str">
            <v>i0078</v>
          </cell>
          <cell r="K37"/>
        </row>
        <row r="38">
          <cell r="J38" t="str">
            <v>i0080</v>
          </cell>
          <cell r="K38"/>
        </row>
        <row r="39">
          <cell r="J39" t="str">
            <v>i0069</v>
          </cell>
          <cell r="K39"/>
        </row>
        <row r="40">
          <cell r="J40" t="str">
            <v>i0070</v>
          </cell>
          <cell r="K40"/>
        </row>
        <row r="41">
          <cell r="J41" t="str">
            <v>i0079</v>
          </cell>
          <cell r="K41"/>
        </row>
        <row r="42">
          <cell r="J42" t="str">
            <v>i0091</v>
          </cell>
          <cell r="K42"/>
        </row>
        <row r="43">
          <cell r="J43" t="str">
            <v>i0083</v>
          </cell>
          <cell r="K43"/>
        </row>
        <row r="44">
          <cell r="J44" t="str">
            <v>i0082</v>
          </cell>
          <cell r="K44"/>
        </row>
        <row r="45">
          <cell r="J45" t="str">
            <v>i0087</v>
          </cell>
          <cell r="K45"/>
        </row>
        <row r="46">
          <cell r="J46" t="str">
            <v>i0088</v>
          </cell>
          <cell r="K46"/>
        </row>
        <row r="47">
          <cell r="J47" t="str">
            <v>i0081</v>
          </cell>
          <cell r="K47"/>
        </row>
        <row r="48">
          <cell r="J48" t="str">
            <v>i0089</v>
          </cell>
          <cell r="K48"/>
        </row>
        <row r="49">
          <cell r="J49" t="str">
            <v>i0090</v>
          </cell>
          <cell r="K49"/>
        </row>
        <row r="50">
          <cell r="J50" t="str">
            <v>i0085</v>
          </cell>
          <cell r="K50"/>
        </row>
        <row r="51">
          <cell r="J51" t="str">
            <v>i0084</v>
          </cell>
          <cell r="K51"/>
        </row>
        <row r="52">
          <cell r="J52" t="str">
            <v>i0086</v>
          </cell>
          <cell r="K52"/>
        </row>
        <row r="53">
          <cell r="J53" t="str">
            <v>i0093</v>
          </cell>
          <cell r="K53"/>
        </row>
        <row r="54">
          <cell r="J54" t="str">
            <v>i0093</v>
          </cell>
          <cell r="K54"/>
        </row>
        <row r="55">
          <cell r="J55" t="str">
            <v>i0093</v>
          </cell>
          <cell r="K55"/>
        </row>
        <row r="56">
          <cell r="J56" t="str">
            <v>i0093</v>
          </cell>
          <cell r="K56"/>
        </row>
        <row r="57">
          <cell r="J57" t="str">
            <v>i0093</v>
          </cell>
          <cell r="K57"/>
        </row>
        <row r="58">
          <cell r="J58" t="str">
            <v>i0094</v>
          </cell>
          <cell r="K58"/>
        </row>
        <row r="59">
          <cell r="J59" t="str">
            <v>i0097</v>
          </cell>
          <cell r="K59"/>
        </row>
        <row r="60">
          <cell r="J60" t="str">
            <v>i0095</v>
          </cell>
          <cell r="K60"/>
        </row>
        <row r="61">
          <cell r="J61" t="str">
            <v>i0096</v>
          </cell>
          <cell r="K61"/>
        </row>
        <row r="62">
          <cell r="J62" t="str">
            <v>i0120</v>
          </cell>
          <cell r="K62"/>
        </row>
        <row r="63">
          <cell r="J63" t="str">
            <v>i0121</v>
          </cell>
          <cell r="K63"/>
        </row>
        <row r="64">
          <cell r="J64" t="str">
            <v>i0124</v>
          </cell>
          <cell r="K64"/>
        </row>
        <row r="65">
          <cell r="J65" t="str">
            <v>i0124</v>
          </cell>
          <cell r="K65"/>
        </row>
        <row r="66">
          <cell r="J66" t="str">
            <v>i0122</v>
          </cell>
          <cell r="K66"/>
        </row>
        <row r="67">
          <cell r="J67" t="str">
            <v>i0125</v>
          </cell>
          <cell r="K67"/>
        </row>
        <row r="68">
          <cell r="J68" t="str">
            <v>i0123</v>
          </cell>
          <cell r="K68"/>
        </row>
        <row r="69">
          <cell r="J69" t="str">
            <v>i0130</v>
          </cell>
          <cell r="K69"/>
        </row>
        <row r="70">
          <cell r="J70" t="str">
            <v>i0128</v>
          </cell>
          <cell r="K70"/>
        </row>
        <row r="71">
          <cell r="J71" t="str">
            <v>i0126</v>
          </cell>
          <cell r="K71"/>
        </row>
        <row r="72">
          <cell r="J72" t="str">
            <v>i0131</v>
          </cell>
          <cell r="K72"/>
        </row>
        <row r="73">
          <cell r="J73" t="str">
            <v>i0129</v>
          </cell>
          <cell r="K73"/>
        </row>
        <row r="74">
          <cell r="J74" t="str">
            <v>i0128</v>
          </cell>
          <cell r="K74"/>
        </row>
        <row r="75">
          <cell r="J75" t="str">
            <v>i0127</v>
          </cell>
          <cell r="K75"/>
        </row>
        <row r="76">
          <cell r="J76" t="str">
            <v>i0131</v>
          </cell>
          <cell r="K76"/>
        </row>
        <row r="77">
          <cell r="J77" t="str">
            <v>i0131</v>
          </cell>
          <cell r="K77"/>
        </row>
        <row r="78">
          <cell r="J78" t="str">
            <v>i0134</v>
          </cell>
          <cell r="K78"/>
        </row>
        <row r="79">
          <cell r="J79" t="str">
            <v>i0135</v>
          </cell>
          <cell r="K79"/>
        </row>
        <row r="80">
          <cell r="J80" t="str">
            <v>i0136</v>
          </cell>
          <cell r="K80"/>
        </row>
        <row r="81">
          <cell r="J81" t="str">
            <v>i0133</v>
          </cell>
          <cell r="K81"/>
        </row>
        <row r="82">
          <cell r="J82" t="str">
            <v>i0137</v>
          </cell>
          <cell r="K82"/>
        </row>
        <row r="83">
          <cell r="J83" t="str">
            <v>i0132</v>
          </cell>
          <cell r="K83"/>
        </row>
        <row r="84">
          <cell r="J84" t="str">
            <v>i0159</v>
          </cell>
          <cell r="K84"/>
        </row>
        <row r="85">
          <cell r="J85" t="str">
            <v>i0184</v>
          </cell>
          <cell r="K85"/>
        </row>
        <row r="86">
          <cell r="J86" t="str">
            <v>i0158</v>
          </cell>
          <cell r="K86"/>
        </row>
        <row r="87">
          <cell r="J87" t="str">
            <v>i0160</v>
          </cell>
          <cell r="K87"/>
        </row>
        <row r="88">
          <cell r="J88" t="str">
            <v>i0175</v>
          </cell>
          <cell r="K88"/>
        </row>
        <row r="89">
          <cell r="J89" t="str">
            <v>i0183</v>
          </cell>
          <cell r="K89"/>
        </row>
        <row r="90">
          <cell r="J90" t="str">
            <v>i0187</v>
          </cell>
          <cell r="K90"/>
        </row>
        <row r="91">
          <cell r="J91" t="str">
            <v>i0188</v>
          </cell>
          <cell r="K91"/>
        </row>
        <row r="92">
          <cell r="J92" t="str">
            <v>i0191</v>
          </cell>
          <cell r="K92"/>
        </row>
        <row r="93">
          <cell r="J93" t="str">
            <v>i0189</v>
          </cell>
          <cell r="K93"/>
        </row>
        <row r="94">
          <cell r="J94" t="str">
            <v>i0190</v>
          </cell>
          <cell r="K94"/>
        </row>
        <row r="95">
          <cell r="J95" t="str">
            <v>i0185</v>
          </cell>
          <cell r="K95"/>
        </row>
        <row r="96">
          <cell r="J96" t="str">
            <v>i0186</v>
          </cell>
          <cell r="K96"/>
        </row>
        <row r="97">
          <cell r="J97" t="str">
            <v>i0196</v>
          </cell>
          <cell r="K97"/>
        </row>
        <row r="98">
          <cell r="J98" t="str">
            <v>i0199</v>
          </cell>
          <cell r="K98"/>
        </row>
        <row r="99">
          <cell r="J99" t="str">
            <v>i0198</v>
          </cell>
          <cell r="K99"/>
        </row>
        <row r="100">
          <cell r="J100" t="str">
            <v>i0197</v>
          </cell>
          <cell r="K100"/>
        </row>
        <row r="101">
          <cell r="J101" t="str">
            <v>i0193</v>
          </cell>
          <cell r="K101"/>
        </row>
        <row r="102">
          <cell r="J102" t="str">
            <v>i0192</v>
          </cell>
          <cell r="K102"/>
        </row>
        <row r="103">
          <cell r="J103" t="str">
            <v>i0195</v>
          </cell>
          <cell r="K103"/>
        </row>
        <row r="104">
          <cell r="J104" t="str">
            <v>i0213</v>
          </cell>
          <cell r="K104"/>
        </row>
        <row r="105">
          <cell r="J105" t="str">
            <v>i0214</v>
          </cell>
          <cell r="K105"/>
        </row>
        <row r="106">
          <cell r="J106" t="str">
            <v>i0215</v>
          </cell>
          <cell r="K106"/>
        </row>
        <row r="107">
          <cell r="J107" t="str">
            <v>i0217</v>
          </cell>
          <cell r="K107"/>
        </row>
        <row r="108">
          <cell r="J108" t="str">
            <v>i0216</v>
          </cell>
          <cell r="K108"/>
        </row>
        <row r="109">
          <cell r="J109" t="str">
            <v>i0228</v>
          </cell>
          <cell r="K109"/>
        </row>
        <row r="110">
          <cell r="J110" t="str">
            <v>i0229</v>
          </cell>
          <cell r="K110"/>
        </row>
        <row r="111">
          <cell r="J111" t="str">
            <v>i0232</v>
          </cell>
          <cell r="K111"/>
        </row>
        <row r="112">
          <cell r="J112" t="str">
            <v>i0234</v>
          </cell>
          <cell r="K112"/>
        </row>
        <row r="113">
          <cell r="J113" t="str">
            <v>i0233</v>
          </cell>
          <cell r="K113"/>
        </row>
        <row r="114">
          <cell r="J114" t="str">
            <v>i0238</v>
          </cell>
          <cell r="K114"/>
        </row>
        <row r="115">
          <cell r="J115" t="str">
            <v>i0239</v>
          </cell>
          <cell r="K115"/>
        </row>
        <row r="116">
          <cell r="J116" t="str">
            <v>i0237</v>
          </cell>
          <cell r="K116"/>
        </row>
        <row r="117">
          <cell r="J117" t="str">
            <v>i0241</v>
          </cell>
          <cell r="K117"/>
        </row>
        <row r="118">
          <cell r="J118" t="str">
            <v>i0243</v>
          </cell>
          <cell r="K118"/>
        </row>
        <row r="119">
          <cell r="J119" t="str">
            <v>i0242</v>
          </cell>
          <cell r="K119"/>
        </row>
        <row r="120">
          <cell r="J120" t="str">
            <v>i0244</v>
          </cell>
          <cell r="K120"/>
        </row>
        <row r="121">
          <cell r="J121" t="str">
            <v>i0245</v>
          </cell>
          <cell r="K121"/>
        </row>
        <row r="122">
          <cell r="J122" t="str">
            <v>i0247</v>
          </cell>
          <cell r="K122"/>
        </row>
        <row r="123">
          <cell r="J123" t="str">
            <v>i0253</v>
          </cell>
          <cell r="K123"/>
        </row>
        <row r="124">
          <cell r="J124" t="str">
            <v>i0254</v>
          </cell>
          <cell r="K124"/>
        </row>
        <row r="125">
          <cell r="J125" t="str">
            <v>i0250</v>
          </cell>
          <cell r="K125"/>
        </row>
        <row r="126">
          <cell r="J126" t="str">
            <v>i0249</v>
          </cell>
          <cell r="K126"/>
        </row>
        <row r="127">
          <cell r="J127" t="str">
            <v>i0251</v>
          </cell>
          <cell r="K127"/>
        </row>
        <row r="128">
          <cell r="J128" t="str">
            <v>i0252</v>
          </cell>
          <cell r="K128"/>
        </row>
        <row r="129">
          <cell r="J129" t="str">
            <v>i0248</v>
          </cell>
          <cell r="K129"/>
        </row>
        <row r="130">
          <cell r="J130" t="str">
            <v>i0255</v>
          </cell>
          <cell r="K130"/>
        </row>
        <row r="131">
          <cell r="J131" t="str">
            <v>i0257</v>
          </cell>
          <cell r="K131"/>
        </row>
        <row r="132">
          <cell r="J132" t="str">
            <v>i0258</v>
          </cell>
          <cell r="K132"/>
        </row>
        <row r="133">
          <cell r="J133" t="str">
            <v>i0256</v>
          </cell>
          <cell r="K133"/>
        </row>
        <row r="134">
          <cell r="J134" t="str">
            <v>i0261</v>
          </cell>
          <cell r="K134"/>
        </row>
        <row r="135">
          <cell r="J135" t="str">
            <v>i0262</v>
          </cell>
          <cell r="K135"/>
        </row>
        <row r="136">
          <cell r="J136" t="str">
            <v>i0263</v>
          </cell>
          <cell r="K136"/>
        </row>
        <row r="137">
          <cell r="J137" t="str">
            <v>i0260</v>
          </cell>
          <cell r="K137"/>
        </row>
        <row r="138">
          <cell r="J138" t="str">
            <v>i0259</v>
          </cell>
          <cell r="K138"/>
        </row>
        <row r="139">
          <cell r="J139" t="str">
            <v>i0259</v>
          </cell>
          <cell r="K139"/>
        </row>
        <row r="140">
          <cell r="J140" t="str">
            <v>i0259</v>
          </cell>
          <cell r="K140"/>
        </row>
        <row r="141">
          <cell r="J141" t="str">
            <v>i0259</v>
          </cell>
          <cell r="K141"/>
        </row>
        <row r="142">
          <cell r="J142" t="str">
            <v>i0264</v>
          </cell>
          <cell r="K142"/>
        </row>
        <row r="143">
          <cell r="J143" t="str">
            <v>i0265</v>
          </cell>
          <cell r="K143"/>
        </row>
        <row r="144">
          <cell r="J144" t="str">
            <v>i0266</v>
          </cell>
          <cell r="K144"/>
        </row>
        <row r="145">
          <cell r="J145" t="str">
            <v>i0267</v>
          </cell>
          <cell r="K145"/>
        </row>
        <row r="146">
          <cell r="J146" t="str">
            <v>i0272</v>
          </cell>
          <cell r="K146"/>
        </row>
        <row r="147">
          <cell r="J147" t="str">
            <v>i0268</v>
          </cell>
          <cell r="K147"/>
        </row>
        <row r="148">
          <cell r="J148" t="str">
            <v>i0269</v>
          </cell>
          <cell r="K148"/>
        </row>
        <row r="149">
          <cell r="J149" t="str">
            <v>i0271</v>
          </cell>
          <cell r="K149"/>
        </row>
        <row r="150">
          <cell r="J150" t="str">
            <v>i0270</v>
          </cell>
          <cell r="K150"/>
        </row>
        <row r="151">
          <cell r="J151" t="str">
            <v>i0271</v>
          </cell>
          <cell r="K151"/>
        </row>
        <row r="152">
          <cell r="J152" t="str">
            <v>i0283</v>
          </cell>
          <cell r="K152"/>
        </row>
        <row r="153">
          <cell r="J153" t="str">
            <v>i0285</v>
          </cell>
          <cell r="K153"/>
        </row>
        <row r="154">
          <cell r="J154" t="str">
            <v>i0281</v>
          </cell>
          <cell r="K154"/>
        </row>
        <row r="155">
          <cell r="J155" t="str">
            <v>i0284</v>
          </cell>
          <cell r="K155"/>
        </row>
        <row r="156">
          <cell r="J156" t="str">
            <v>i0282</v>
          </cell>
          <cell r="K156"/>
        </row>
        <row r="157">
          <cell r="J157" t="str">
            <v>i0280</v>
          </cell>
          <cell r="K157"/>
        </row>
        <row r="158">
          <cell r="J158" t="str">
            <v>i0286</v>
          </cell>
          <cell r="K158"/>
        </row>
        <row r="159">
          <cell r="J159" t="str">
            <v>i0288</v>
          </cell>
          <cell r="K159"/>
        </row>
        <row r="160">
          <cell r="J160" t="str">
            <v>i0287</v>
          </cell>
          <cell r="K160"/>
        </row>
        <row r="161">
          <cell r="J161" t="str">
            <v>i0292</v>
          </cell>
          <cell r="K161"/>
        </row>
        <row r="162">
          <cell r="J162" t="str">
            <v>i0291</v>
          </cell>
          <cell r="K162"/>
        </row>
        <row r="163">
          <cell r="J163" t="str">
            <v>i0293</v>
          </cell>
          <cell r="K163"/>
        </row>
        <row r="164">
          <cell r="J164" t="str">
            <v>i0290</v>
          </cell>
          <cell r="K164"/>
        </row>
        <row r="165">
          <cell r="J165" t="str">
            <v>i0294</v>
          </cell>
          <cell r="K165"/>
        </row>
        <row r="166">
          <cell r="J166" t="str">
            <v>i0297</v>
          </cell>
          <cell r="K166"/>
        </row>
        <row r="167">
          <cell r="J167" t="str">
            <v>i0301</v>
          </cell>
          <cell r="K167"/>
        </row>
        <row r="168">
          <cell r="J168" t="str">
            <v>i0299</v>
          </cell>
          <cell r="K168"/>
        </row>
        <row r="169">
          <cell r="J169" t="str">
            <v>i0299</v>
          </cell>
          <cell r="K169"/>
        </row>
        <row r="170">
          <cell r="J170" t="str">
            <v>i0298</v>
          </cell>
          <cell r="K170"/>
        </row>
        <row r="171">
          <cell r="J171" t="str">
            <v>i0302</v>
          </cell>
          <cell r="K171"/>
        </row>
        <row r="172">
          <cell r="J172" t="str">
            <v>i0300</v>
          </cell>
          <cell r="K172"/>
        </row>
        <row r="173">
          <cell r="J173" t="str">
            <v>i0299</v>
          </cell>
          <cell r="K173"/>
        </row>
        <row r="174">
          <cell r="J174" t="str">
            <v>i0303</v>
          </cell>
          <cell r="K174"/>
        </row>
        <row r="175">
          <cell r="J175" t="str">
            <v>i0304</v>
          </cell>
          <cell r="K175"/>
        </row>
        <row r="176">
          <cell r="J176" t="str">
            <v>i0305</v>
          </cell>
          <cell r="K176"/>
        </row>
        <row r="177">
          <cell r="J177" t="str">
            <v>i0307</v>
          </cell>
          <cell r="K177"/>
        </row>
        <row r="178">
          <cell r="J178" t="str">
            <v>i0308</v>
          </cell>
          <cell r="K178"/>
        </row>
        <row r="179">
          <cell r="J179" t="str">
            <v>i0311</v>
          </cell>
          <cell r="K179"/>
        </row>
        <row r="180">
          <cell r="J180" t="str">
            <v>i0310</v>
          </cell>
          <cell r="K180"/>
        </row>
        <row r="181">
          <cell r="J181" t="str">
            <v>i0309</v>
          </cell>
          <cell r="K181"/>
        </row>
        <row r="182">
          <cell r="J182" t="str">
            <v>i0306</v>
          </cell>
          <cell r="K182"/>
        </row>
        <row r="183">
          <cell r="J183" t="str">
            <v>i0315</v>
          </cell>
          <cell r="K183"/>
        </row>
        <row r="184">
          <cell r="J184" t="str">
            <v>i0316</v>
          </cell>
          <cell r="K184"/>
        </row>
        <row r="185">
          <cell r="J185" t="str">
            <v>i0314</v>
          </cell>
          <cell r="K185"/>
        </row>
        <row r="186">
          <cell r="J186" t="str">
            <v>i0320</v>
          </cell>
          <cell r="K186"/>
        </row>
        <row r="187">
          <cell r="J187" t="str">
            <v>i0319</v>
          </cell>
          <cell r="K187"/>
        </row>
        <row r="188">
          <cell r="J188" t="str">
            <v>i0313</v>
          </cell>
          <cell r="K188"/>
        </row>
        <row r="189">
          <cell r="J189" t="str">
            <v>i0318</v>
          </cell>
          <cell r="K189"/>
        </row>
        <row r="190">
          <cell r="J190" t="str">
            <v>i0328</v>
          </cell>
          <cell r="K190"/>
        </row>
        <row r="191">
          <cell r="J191" t="str">
            <v>i0328</v>
          </cell>
          <cell r="K191"/>
        </row>
        <row r="192">
          <cell r="J192" t="str">
            <v>i0327</v>
          </cell>
          <cell r="K192"/>
        </row>
        <row r="193">
          <cell r="J193" t="str">
            <v>i0322</v>
          </cell>
          <cell r="K193"/>
        </row>
        <row r="194">
          <cell r="J194" t="str">
            <v>i0323</v>
          </cell>
          <cell r="K194"/>
        </row>
        <row r="195">
          <cell r="J195" t="str">
            <v>i0321</v>
          </cell>
          <cell r="K195"/>
        </row>
        <row r="196">
          <cell r="J196" t="str">
            <v>i0326</v>
          </cell>
          <cell r="K196"/>
        </row>
        <row r="197">
          <cell r="J197" t="str">
            <v>i0325</v>
          </cell>
          <cell r="K197"/>
        </row>
        <row r="198">
          <cell r="J198" t="str">
            <v>i0325</v>
          </cell>
          <cell r="K198"/>
        </row>
        <row r="199">
          <cell r="J199" t="str">
            <v>i0326</v>
          </cell>
          <cell r="K199"/>
        </row>
        <row r="200">
          <cell r="J200" t="str">
            <v>i0324</v>
          </cell>
          <cell r="K200"/>
        </row>
        <row r="201">
          <cell r="J201" t="str">
            <v>i0338</v>
          </cell>
          <cell r="K201"/>
        </row>
        <row r="202">
          <cell r="J202" t="str">
            <v>i0338</v>
          </cell>
          <cell r="K202"/>
        </row>
        <row r="203">
          <cell r="J203" t="str">
            <v>i0338</v>
          </cell>
          <cell r="K203"/>
        </row>
        <row r="204">
          <cell r="J204" t="str">
            <v>i0338</v>
          </cell>
          <cell r="K204"/>
        </row>
        <row r="205">
          <cell r="J205" t="str">
            <v>i0332</v>
          </cell>
          <cell r="K205"/>
        </row>
        <row r="206">
          <cell r="J206" t="str">
            <v>i0332</v>
          </cell>
          <cell r="K206"/>
        </row>
        <row r="207">
          <cell r="J207" t="str">
            <v>i0332</v>
          </cell>
          <cell r="K207"/>
        </row>
        <row r="208">
          <cell r="J208" t="str">
            <v>i0332</v>
          </cell>
          <cell r="K208"/>
        </row>
        <row r="209">
          <cell r="J209" t="str">
            <v>i0334</v>
          </cell>
          <cell r="K209"/>
        </row>
        <row r="210">
          <cell r="J210" t="str">
            <v>i0333</v>
          </cell>
          <cell r="K210"/>
        </row>
        <row r="211">
          <cell r="J211" t="str">
            <v>i0333</v>
          </cell>
          <cell r="K211"/>
        </row>
        <row r="212">
          <cell r="J212" t="str">
            <v>i0333</v>
          </cell>
          <cell r="K212"/>
        </row>
        <row r="213">
          <cell r="J213" t="str">
            <v>i0333</v>
          </cell>
          <cell r="K213"/>
        </row>
        <row r="214">
          <cell r="J214" t="str">
            <v>i0329</v>
          </cell>
          <cell r="K214"/>
        </row>
        <row r="215">
          <cell r="J215" t="str">
            <v>i0330</v>
          </cell>
          <cell r="K215"/>
        </row>
        <row r="216">
          <cell r="J216" t="str">
            <v>i0330</v>
          </cell>
          <cell r="K216"/>
        </row>
        <row r="217">
          <cell r="J217" t="str">
            <v>i0330</v>
          </cell>
          <cell r="K217"/>
        </row>
        <row r="218">
          <cell r="J218" t="str">
            <v>i0330</v>
          </cell>
          <cell r="K218"/>
        </row>
        <row r="219">
          <cell r="J219" t="str">
            <v>i0331</v>
          </cell>
          <cell r="K219"/>
        </row>
        <row r="220">
          <cell r="J220" t="str">
            <v>i0331</v>
          </cell>
          <cell r="K220"/>
        </row>
        <row r="221">
          <cell r="J221" t="str">
            <v>i0331</v>
          </cell>
          <cell r="K221"/>
        </row>
        <row r="222">
          <cell r="J222" t="str">
            <v>i0331</v>
          </cell>
          <cell r="K222"/>
        </row>
        <row r="223">
          <cell r="J223" t="str">
            <v>i0329</v>
          </cell>
          <cell r="K223"/>
        </row>
        <row r="224">
          <cell r="J224" t="str">
            <v>i0329</v>
          </cell>
          <cell r="K224"/>
        </row>
        <row r="225">
          <cell r="J225" t="str">
            <v>i0329</v>
          </cell>
          <cell r="K225"/>
        </row>
        <row r="226">
          <cell r="J226" t="str">
            <v>i0329</v>
          </cell>
          <cell r="K226"/>
        </row>
        <row r="227">
          <cell r="J227" t="str">
            <v>i0337</v>
          </cell>
          <cell r="K227"/>
        </row>
        <row r="228">
          <cell r="J228" t="str">
            <v>i0336</v>
          </cell>
          <cell r="K228"/>
        </row>
        <row r="229">
          <cell r="J229" t="str">
            <v>i0339</v>
          </cell>
          <cell r="K229"/>
        </row>
        <row r="230">
          <cell r="J230" t="str">
            <v>i0340</v>
          </cell>
          <cell r="K230"/>
        </row>
        <row r="231">
          <cell r="J231" t="str">
            <v>i0341</v>
          </cell>
          <cell r="K231"/>
        </row>
        <row r="232">
          <cell r="J232" t="str">
            <v>i0342</v>
          </cell>
          <cell r="K232"/>
        </row>
        <row r="233">
          <cell r="J233" t="str">
            <v>i0361</v>
          </cell>
          <cell r="K233"/>
        </row>
        <row r="234">
          <cell r="J234" t="str">
            <v>i0365</v>
          </cell>
          <cell r="K234"/>
        </row>
        <row r="235">
          <cell r="J235" t="str">
            <v>i0361</v>
          </cell>
          <cell r="K235"/>
        </row>
        <row r="236">
          <cell r="J236" t="str">
            <v>i0373</v>
          </cell>
          <cell r="K236"/>
        </row>
        <row r="237">
          <cell r="J237" t="str">
            <v>i0359</v>
          </cell>
          <cell r="K237"/>
        </row>
        <row r="238">
          <cell r="J238" t="str">
            <v>i0358</v>
          </cell>
          <cell r="K238"/>
        </row>
        <row r="239">
          <cell r="J239" t="str">
            <v>i0360</v>
          </cell>
          <cell r="K239"/>
        </row>
        <row r="240">
          <cell r="J240" t="str">
            <v>i0366</v>
          </cell>
          <cell r="K240"/>
        </row>
        <row r="241">
          <cell r="J241" t="str">
            <v>i0347</v>
          </cell>
          <cell r="K241"/>
        </row>
        <row r="242">
          <cell r="J242" t="str">
            <v>i0352</v>
          </cell>
          <cell r="K242"/>
        </row>
        <row r="243">
          <cell r="J243" t="str">
            <v>i0346</v>
          </cell>
          <cell r="K243"/>
        </row>
        <row r="244">
          <cell r="J244" t="str">
            <v>i0369</v>
          </cell>
          <cell r="K244"/>
        </row>
        <row r="245">
          <cell r="J245" t="str">
            <v>i0387</v>
          </cell>
          <cell r="K245"/>
        </row>
        <row r="246">
          <cell r="J246" t="str">
            <v>i0381</v>
          </cell>
          <cell r="K246"/>
        </row>
        <row r="247">
          <cell r="J247" t="str">
            <v>i0386</v>
          </cell>
          <cell r="K247"/>
        </row>
        <row r="248">
          <cell r="J248" t="str">
            <v>i0384</v>
          </cell>
          <cell r="K248"/>
        </row>
        <row r="249">
          <cell r="J249" t="str">
            <v>i0385</v>
          </cell>
          <cell r="K249"/>
        </row>
        <row r="250">
          <cell r="J250" t="str">
            <v>i0382</v>
          </cell>
          <cell r="K250"/>
        </row>
        <row r="251">
          <cell r="J251" t="str">
            <v>i0383</v>
          </cell>
          <cell r="K251"/>
        </row>
        <row r="252">
          <cell r="J252" t="str">
            <v>i0388</v>
          </cell>
          <cell r="K252"/>
        </row>
        <row r="253">
          <cell r="J253" t="str">
            <v>i0396</v>
          </cell>
          <cell r="K253"/>
        </row>
        <row r="254">
          <cell r="J254" t="str">
            <v>i0395</v>
          </cell>
          <cell r="K254"/>
        </row>
        <row r="255">
          <cell r="J255" t="str">
            <v>i0397</v>
          </cell>
          <cell r="K255"/>
        </row>
        <row r="256">
          <cell r="J256" t="str">
            <v>i0398</v>
          </cell>
          <cell r="K256"/>
        </row>
        <row r="257">
          <cell r="J257" t="str">
            <v>i0394</v>
          </cell>
          <cell r="K257"/>
        </row>
        <row r="258">
          <cell r="J258" t="str">
            <v>i0391</v>
          </cell>
          <cell r="K258"/>
        </row>
        <row r="259">
          <cell r="J259" t="str">
            <v>i0392</v>
          </cell>
          <cell r="K259"/>
        </row>
        <row r="260">
          <cell r="J260" t="str">
            <v>i0390</v>
          </cell>
          <cell r="K260"/>
        </row>
        <row r="261">
          <cell r="J261" t="str">
            <v>i0406</v>
          </cell>
          <cell r="K261"/>
        </row>
        <row r="262">
          <cell r="J262" t="str">
            <v>i0407</v>
          </cell>
          <cell r="K262"/>
        </row>
        <row r="263">
          <cell r="J263" t="str">
            <v>i0408</v>
          </cell>
          <cell r="K263"/>
        </row>
        <row r="264">
          <cell r="J264" t="str">
            <v>i0409</v>
          </cell>
          <cell r="K264"/>
        </row>
        <row r="265">
          <cell r="J265" t="str">
            <v>i0415</v>
          </cell>
          <cell r="K265"/>
        </row>
        <row r="266">
          <cell r="J266" t="str">
            <v>i0399</v>
          </cell>
          <cell r="K266"/>
        </row>
        <row r="267">
          <cell r="J267" t="str">
            <v>i0404</v>
          </cell>
          <cell r="K267"/>
        </row>
        <row r="268">
          <cell r="J268" t="str">
            <v>i0405</v>
          </cell>
          <cell r="K268"/>
        </row>
        <row r="269">
          <cell r="J269" t="str">
            <v>i0405</v>
          </cell>
          <cell r="K269"/>
        </row>
        <row r="270">
          <cell r="J270" t="str">
            <v>i0410</v>
          </cell>
          <cell r="K270"/>
        </row>
        <row r="271">
          <cell r="J271" t="str">
            <v>i0411</v>
          </cell>
          <cell r="K271"/>
        </row>
        <row r="272">
          <cell r="J272" t="str">
            <v>i0412</v>
          </cell>
          <cell r="K272"/>
        </row>
        <row r="273">
          <cell r="J273" t="str">
            <v>i0414</v>
          </cell>
          <cell r="K273"/>
        </row>
        <row r="274">
          <cell r="J274" t="str">
            <v>i0413</v>
          </cell>
          <cell r="K274"/>
        </row>
        <row r="275">
          <cell r="J275" t="str">
            <v>i0453</v>
          </cell>
          <cell r="K275"/>
        </row>
        <row r="276">
          <cell r="J276" t="str">
            <v>i0453</v>
          </cell>
          <cell r="K276"/>
        </row>
        <row r="277">
          <cell r="J277" t="str">
            <v>i0453</v>
          </cell>
          <cell r="K277"/>
        </row>
        <row r="278">
          <cell r="J278" t="str">
            <v>i0453</v>
          </cell>
          <cell r="K278"/>
        </row>
        <row r="279">
          <cell r="J279" t="str">
            <v>i0456</v>
          </cell>
          <cell r="K279"/>
        </row>
        <row r="280">
          <cell r="J280" t="str">
            <v>i0457</v>
          </cell>
          <cell r="K280"/>
        </row>
        <row r="281">
          <cell r="J281" t="str">
            <v>i0455</v>
          </cell>
          <cell r="K281"/>
        </row>
        <row r="282">
          <cell r="J282" t="str">
            <v>i0459</v>
          </cell>
          <cell r="K282"/>
        </row>
        <row r="283">
          <cell r="J283" t="str">
            <v>i0452</v>
          </cell>
          <cell r="K283"/>
        </row>
        <row r="284">
          <cell r="J284" t="str">
            <v>i0452</v>
          </cell>
          <cell r="K284"/>
        </row>
        <row r="285">
          <cell r="J285" t="str">
            <v>i0452</v>
          </cell>
          <cell r="K285"/>
        </row>
        <row r="286">
          <cell r="J286" t="str">
            <v>i0450</v>
          </cell>
          <cell r="K286"/>
        </row>
        <row r="287">
          <cell r="J287" t="str">
            <v>i0451</v>
          </cell>
          <cell r="K287"/>
        </row>
        <row r="288">
          <cell r="J288" t="str">
            <v>i0449</v>
          </cell>
          <cell r="K288"/>
        </row>
        <row r="289">
          <cell r="J289" t="str">
            <v>i0449</v>
          </cell>
          <cell r="K289"/>
        </row>
        <row r="290">
          <cell r="J290" t="str">
            <v>i0449</v>
          </cell>
          <cell r="K290"/>
        </row>
        <row r="291">
          <cell r="J291" t="str">
            <v>i0449</v>
          </cell>
          <cell r="K291"/>
        </row>
        <row r="292">
          <cell r="J292" t="str">
            <v>i0449</v>
          </cell>
          <cell r="K292"/>
        </row>
        <row r="293">
          <cell r="J293" t="str">
            <v>i0449</v>
          </cell>
          <cell r="K293"/>
        </row>
        <row r="294">
          <cell r="J294" t="str">
            <v>i0449</v>
          </cell>
          <cell r="K294"/>
        </row>
        <row r="295">
          <cell r="J295" t="str">
            <v>i0449</v>
          </cell>
          <cell r="K295"/>
        </row>
        <row r="296">
          <cell r="J296" t="str">
            <v>i0458</v>
          </cell>
          <cell r="K296"/>
        </row>
        <row r="297">
          <cell r="J297" t="str">
            <v>i0454</v>
          </cell>
          <cell r="K297"/>
        </row>
        <row r="298">
          <cell r="J298" t="str">
            <v>i0480</v>
          </cell>
          <cell r="K298"/>
        </row>
        <row r="299">
          <cell r="J299" t="str">
            <v>i0481</v>
          </cell>
          <cell r="K299"/>
        </row>
        <row r="300">
          <cell r="J300" t="str">
            <v>i0478</v>
          </cell>
          <cell r="K300"/>
        </row>
        <row r="301">
          <cell r="J301" t="str">
            <v>i0479</v>
          </cell>
          <cell r="K301"/>
        </row>
        <row r="302">
          <cell r="J302" t="str">
            <v>i0476</v>
          </cell>
          <cell r="K302"/>
        </row>
        <row r="303">
          <cell r="J303" t="str">
            <v>i0467</v>
          </cell>
          <cell r="K303"/>
        </row>
        <row r="304">
          <cell r="J304" t="str">
            <v>i0468</v>
          </cell>
          <cell r="K304"/>
        </row>
        <row r="305">
          <cell r="J305" t="str">
            <v>i0477</v>
          </cell>
          <cell r="K305"/>
        </row>
        <row r="306">
          <cell r="J306" t="str">
            <v>i0470</v>
          </cell>
          <cell r="K306"/>
        </row>
        <row r="307">
          <cell r="J307" t="str">
            <v>i0469</v>
          </cell>
          <cell r="K307"/>
        </row>
        <row r="308">
          <cell r="J308" t="str">
            <v>i0498</v>
          </cell>
          <cell r="K308"/>
        </row>
        <row r="309">
          <cell r="J309" t="str">
            <v>i0499</v>
          </cell>
          <cell r="K309"/>
        </row>
        <row r="310">
          <cell r="J310" t="str">
            <v>i0487</v>
          </cell>
          <cell r="K310"/>
        </row>
        <row r="311">
          <cell r="J311" t="str">
            <v>i0500</v>
          </cell>
          <cell r="K311"/>
        </row>
        <row r="312">
          <cell r="J312" t="str">
            <v>i0489</v>
          </cell>
          <cell r="K312"/>
        </row>
        <row r="313">
          <cell r="J313" t="str">
            <v>i0494</v>
          </cell>
          <cell r="K313"/>
        </row>
        <row r="314">
          <cell r="J314" t="str">
            <v>i0490</v>
          </cell>
          <cell r="K314"/>
        </row>
        <row r="315">
          <cell r="J315" t="str">
            <v>i0485</v>
          </cell>
          <cell r="K315"/>
        </row>
        <row r="316">
          <cell r="J316" t="str">
            <v>i0486</v>
          </cell>
          <cell r="K316"/>
        </row>
        <row r="317">
          <cell r="J317" t="str">
            <v>i0496</v>
          </cell>
          <cell r="K317"/>
        </row>
        <row r="318">
          <cell r="J318" t="str">
            <v>i0497</v>
          </cell>
          <cell r="K318"/>
        </row>
        <row r="319">
          <cell r="J319" t="str">
            <v>i0488</v>
          </cell>
          <cell r="K319"/>
        </row>
        <row r="320">
          <cell r="J320" t="str">
            <v>i0492</v>
          </cell>
          <cell r="K320"/>
        </row>
        <row r="321">
          <cell r="J321" t="str">
            <v>i0491</v>
          </cell>
          <cell r="K321"/>
        </row>
        <row r="322">
          <cell r="J322" t="str">
            <v>i0484</v>
          </cell>
          <cell r="K322"/>
        </row>
        <row r="323">
          <cell r="J323" t="str">
            <v>i0493</v>
          </cell>
          <cell r="K323"/>
        </row>
        <row r="324">
          <cell r="J324" t="str">
            <v>i0495</v>
          </cell>
          <cell r="K324"/>
        </row>
        <row r="325">
          <cell r="J325" t="str">
            <v>i0502</v>
          </cell>
          <cell r="K325"/>
        </row>
        <row r="326">
          <cell r="J326" t="str">
            <v>i0505</v>
          </cell>
          <cell r="K326"/>
        </row>
        <row r="327">
          <cell r="J327" t="str">
            <v>i0506</v>
          </cell>
          <cell r="K327"/>
        </row>
        <row r="328">
          <cell r="J328" t="str">
            <v>i0507</v>
          </cell>
          <cell r="K328"/>
        </row>
        <row r="329">
          <cell r="J329" t="str">
            <v>i0513</v>
          </cell>
          <cell r="K329"/>
        </row>
        <row r="330">
          <cell r="J330" t="str">
            <v>i0504</v>
          </cell>
          <cell r="K330"/>
        </row>
        <row r="331">
          <cell r="J331" t="str">
            <v>i0508</v>
          </cell>
          <cell r="K331"/>
        </row>
        <row r="332">
          <cell r="J332" t="str">
            <v>i0401</v>
          </cell>
          <cell r="K332"/>
        </row>
        <row r="333">
          <cell r="J333" t="str">
            <v>i0402</v>
          </cell>
          <cell r="K333"/>
        </row>
        <row r="334">
          <cell r="J334" t="str">
            <v>i0403</v>
          </cell>
          <cell r="K334"/>
        </row>
        <row r="335">
          <cell r="J335" t="str">
            <v>i0400</v>
          </cell>
          <cell r="K335"/>
        </row>
        <row r="336">
          <cell r="J336" t="str">
            <v>i0503</v>
          </cell>
          <cell r="K336"/>
        </row>
        <row r="337">
          <cell r="J337" t="str">
            <v>i0514</v>
          </cell>
          <cell r="K337"/>
        </row>
        <row r="338">
          <cell r="J338" t="str">
            <v>i0514</v>
          </cell>
          <cell r="K338"/>
        </row>
        <row r="339">
          <cell r="J339" t="str">
            <v>i0515</v>
          </cell>
          <cell r="K339"/>
        </row>
        <row r="340">
          <cell r="J340" t="str">
            <v>i0501</v>
          </cell>
          <cell r="K340"/>
        </row>
        <row r="341">
          <cell r="J341" t="str">
            <v>i0517</v>
          </cell>
          <cell r="K341"/>
        </row>
        <row r="342">
          <cell r="J342" t="str">
            <v>i0509</v>
          </cell>
          <cell r="K342"/>
        </row>
        <row r="343">
          <cell r="J343" t="str">
            <v>i0510</v>
          </cell>
          <cell r="K343"/>
        </row>
        <row r="344">
          <cell r="J344" t="str">
            <v>i0511</v>
          </cell>
          <cell r="K344"/>
        </row>
        <row r="345">
          <cell r="J345" t="str">
            <v>i0516</v>
          </cell>
          <cell r="K345"/>
        </row>
        <row r="346">
          <cell r="J346" t="str">
            <v>i0520</v>
          </cell>
          <cell r="K346"/>
        </row>
        <row r="347">
          <cell r="J347" t="str">
            <v>i0524</v>
          </cell>
          <cell r="K347"/>
        </row>
        <row r="348">
          <cell r="J348" t="str">
            <v>i0525</v>
          </cell>
          <cell r="K348"/>
        </row>
        <row r="349">
          <cell r="J349" t="str">
            <v>i0543</v>
          </cell>
          <cell r="K349"/>
        </row>
        <row r="350">
          <cell r="J350" t="str">
            <v>i0542</v>
          </cell>
          <cell r="K350"/>
        </row>
        <row r="351">
          <cell r="J351" t="str">
            <v>i0544</v>
          </cell>
          <cell r="K351"/>
        </row>
        <row r="352">
          <cell r="J352" t="str">
            <v>i0572</v>
          </cell>
          <cell r="K352"/>
        </row>
        <row r="353">
          <cell r="J353" t="str">
            <v>i0570</v>
          </cell>
          <cell r="K353"/>
        </row>
        <row r="354">
          <cell r="J354" t="str">
            <v>i0571</v>
          </cell>
          <cell r="K354"/>
        </row>
        <row r="355">
          <cell r="J355" t="str">
            <v>i0555</v>
          </cell>
          <cell r="K355"/>
        </row>
        <row r="356">
          <cell r="J356" t="str">
            <v>i0564</v>
          </cell>
          <cell r="K356"/>
        </row>
        <row r="357">
          <cell r="J357" t="str">
            <v>i0573</v>
          </cell>
          <cell r="K357"/>
        </row>
        <row r="358">
          <cell r="J358" t="str">
            <v>i0579</v>
          </cell>
          <cell r="K358"/>
        </row>
        <row r="359">
          <cell r="J359" t="str">
            <v>i0579</v>
          </cell>
          <cell r="K359"/>
        </row>
        <row r="360">
          <cell r="J360" t="str">
            <v>i0580</v>
          </cell>
          <cell r="K360"/>
        </row>
        <row r="361">
          <cell r="J361" t="str">
            <v>i0569</v>
          </cell>
          <cell r="K361"/>
        </row>
        <row r="362">
          <cell r="J362" t="str">
            <v>i0577</v>
          </cell>
          <cell r="K362"/>
        </row>
        <row r="363">
          <cell r="J363" t="str">
            <v>i0551</v>
          </cell>
          <cell r="K363"/>
        </row>
        <row r="364">
          <cell r="J364" t="str">
            <v>i0549</v>
          </cell>
          <cell r="K364"/>
        </row>
        <row r="365">
          <cell r="J365" t="str">
            <v>i0550</v>
          </cell>
          <cell r="K365"/>
        </row>
        <row r="366">
          <cell r="J366" t="str">
            <v>i0588</v>
          </cell>
          <cell r="K366"/>
        </row>
        <row r="367">
          <cell r="J367" t="str">
            <v>i0588</v>
          </cell>
          <cell r="K367"/>
        </row>
        <row r="368">
          <cell r="J368" t="str">
            <v>i0588</v>
          </cell>
          <cell r="K368"/>
        </row>
        <row r="369">
          <cell r="J369" t="str">
            <v>i0588</v>
          </cell>
          <cell r="K369"/>
        </row>
        <row r="370">
          <cell r="J370" t="str">
            <v>i0589</v>
          </cell>
          <cell r="K370"/>
        </row>
        <row r="371">
          <cell r="J371" t="str">
            <v>i0589</v>
          </cell>
          <cell r="K371"/>
        </row>
        <row r="372">
          <cell r="J372" t="str">
            <v>i0589</v>
          </cell>
          <cell r="K372"/>
        </row>
        <row r="373">
          <cell r="J373" t="str">
            <v>i0589</v>
          </cell>
          <cell r="K373"/>
        </row>
        <row r="374">
          <cell r="J374" t="str">
            <v>i0584</v>
          </cell>
          <cell r="K374"/>
        </row>
        <row r="375">
          <cell r="J375" t="str">
            <v>i0584</v>
          </cell>
          <cell r="K375"/>
        </row>
        <row r="376">
          <cell r="J376" t="str">
            <v>i0584</v>
          </cell>
          <cell r="K376"/>
        </row>
        <row r="377">
          <cell r="J377" t="str">
            <v>i0584</v>
          </cell>
          <cell r="K377"/>
        </row>
        <row r="378">
          <cell r="J378" t="str">
            <v>i0583</v>
          </cell>
          <cell r="K378"/>
        </row>
        <row r="379">
          <cell r="J379" t="str">
            <v>i0583</v>
          </cell>
          <cell r="K379"/>
        </row>
        <row r="380">
          <cell r="J380" t="str">
            <v>i0583</v>
          </cell>
          <cell r="K380"/>
        </row>
        <row r="381">
          <cell r="J381" t="str">
            <v>i0583</v>
          </cell>
          <cell r="K381"/>
        </row>
        <row r="382">
          <cell r="J382" t="str">
            <v>i0585</v>
          </cell>
          <cell r="K382"/>
        </row>
        <row r="383">
          <cell r="J383" t="str">
            <v>i0585</v>
          </cell>
          <cell r="K383"/>
        </row>
        <row r="384">
          <cell r="J384" t="str">
            <v>i0585</v>
          </cell>
          <cell r="K384"/>
        </row>
        <row r="385">
          <cell r="J385" t="str">
            <v>i0585</v>
          </cell>
          <cell r="K385"/>
        </row>
        <row r="386">
          <cell r="J386" t="str">
            <v>i0586</v>
          </cell>
          <cell r="K386"/>
        </row>
        <row r="387">
          <cell r="J387" t="str">
            <v>i0586</v>
          </cell>
          <cell r="K387"/>
        </row>
        <row r="388">
          <cell r="J388" t="str">
            <v>i0586</v>
          </cell>
          <cell r="K388"/>
        </row>
        <row r="389">
          <cell r="J389" t="str">
            <v>i0586</v>
          </cell>
          <cell r="K389"/>
        </row>
        <row r="390">
          <cell r="J390" t="str">
            <v>i0582</v>
          </cell>
          <cell r="K390"/>
        </row>
        <row r="391">
          <cell r="J391" t="str">
            <v>i0582</v>
          </cell>
          <cell r="K391"/>
        </row>
        <row r="392">
          <cell r="J392" t="str">
            <v>i0582</v>
          </cell>
          <cell r="K392"/>
        </row>
        <row r="393">
          <cell r="J393" t="str">
            <v>i0582</v>
          </cell>
          <cell r="K393"/>
        </row>
        <row r="394">
          <cell r="J394" t="str">
            <v>i0587</v>
          </cell>
          <cell r="K394"/>
        </row>
        <row r="395">
          <cell r="J395" t="str">
            <v>i0587</v>
          </cell>
          <cell r="K395"/>
        </row>
        <row r="396">
          <cell r="J396" t="str">
            <v>i0587</v>
          </cell>
          <cell r="K396"/>
        </row>
        <row r="397">
          <cell r="J397" t="str">
            <v>i0587</v>
          </cell>
          <cell r="K397"/>
        </row>
        <row r="398">
          <cell r="J398" t="str">
            <v>i0599</v>
          </cell>
          <cell r="K398"/>
        </row>
        <row r="399">
          <cell r="J399" t="str">
            <v>i0599</v>
          </cell>
          <cell r="K399"/>
        </row>
        <row r="400">
          <cell r="J400" t="str">
            <v>i0599</v>
          </cell>
          <cell r="K400"/>
        </row>
        <row r="401">
          <cell r="J401" t="str">
            <v>i0599</v>
          </cell>
          <cell r="K401"/>
        </row>
        <row r="402">
          <cell r="J402" t="str">
            <v>i0591</v>
          </cell>
          <cell r="K402"/>
        </row>
        <row r="403">
          <cell r="J403" t="str">
            <v>i0591</v>
          </cell>
          <cell r="K403"/>
        </row>
        <row r="404">
          <cell r="J404" t="str">
            <v>i0591</v>
          </cell>
          <cell r="K404"/>
        </row>
        <row r="405">
          <cell r="J405" t="str">
            <v>i0591</v>
          </cell>
          <cell r="K405"/>
        </row>
        <row r="406">
          <cell r="J406" t="str">
            <v>i0598</v>
          </cell>
          <cell r="K406"/>
        </row>
        <row r="407">
          <cell r="J407" t="str">
            <v>i0592</v>
          </cell>
          <cell r="K407"/>
        </row>
        <row r="408">
          <cell r="J408" t="str">
            <v>i0592</v>
          </cell>
          <cell r="K408"/>
        </row>
        <row r="409">
          <cell r="J409" t="str">
            <v>i0598</v>
          </cell>
          <cell r="K409"/>
        </row>
        <row r="410">
          <cell r="J410" t="str">
            <v>i0598</v>
          </cell>
          <cell r="K410"/>
        </row>
        <row r="411">
          <cell r="J411" t="str">
            <v>i0598</v>
          </cell>
          <cell r="K411"/>
        </row>
        <row r="412">
          <cell r="J412" t="str">
            <v>i0592</v>
          </cell>
          <cell r="K412"/>
        </row>
        <row r="413">
          <cell r="J413" t="str">
            <v>i0592</v>
          </cell>
          <cell r="K413"/>
        </row>
        <row r="414">
          <cell r="J414" t="str">
            <v>i0592</v>
          </cell>
          <cell r="K414"/>
        </row>
        <row r="415">
          <cell r="J415" t="str">
            <v>i0594</v>
          </cell>
          <cell r="K415"/>
        </row>
        <row r="416">
          <cell r="J416" t="str">
            <v>i0594</v>
          </cell>
          <cell r="K416"/>
        </row>
        <row r="417">
          <cell r="J417" t="str">
            <v>i0594</v>
          </cell>
          <cell r="K417"/>
        </row>
        <row r="418">
          <cell r="J418" t="str">
            <v>i0594</v>
          </cell>
          <cell r="K418"/>
        </row>
        <row r="419">
          <cell r="J419" t="str">
            <v>i0590</v>
          </cell>
          <cell r="K419"/>
        </row>
        <row r="420">
          <cell r="J420" t="str">
            <v>i0590</v>
          </cell>
          <cell r="K420"/>
        </row>
        <row r="421">
          <cell r="J421" t="str">
            <v>i0590</v>
          </cell>
          <cell r="K421"/>
        </row>
        <row r="422">
          <cell r="J422" t="str">
            <v>i0590</v>
          </cell>
          <cell r="K422"/>
        </row>
        <row r="423">
          <cell r="J423" t="str">
            <v>i0593</v>
          </cell>
          <cell r="K423"/>
        </row>
        <row r="424">
          <cell r="J424" t="str">
            <v>i0593</v>
          </cell>
          <cell r="K424"/>
        </row>
        <row r="425">
          <cell r="J425" t="str">
            <v>i0593</v>
          </cell>
          <cell r="K425"/>
        </row>
        <row r="426">
          <cell r="J426" t="str">
            <v>i0593</v>
          </cell>
          <cell r="K426"/>
        </row>
        <row r="427">
          <cell r="J427" t="str">
            <v>i0595</v>
          </cell>
          <cell r="K427"/>
        </row>
        <row r="428">
          <cell r="J428" t="str">
            <v>i0595</v>
          </cell>
          <cell r="K428"/>
        </row>
        <row r="429">
          <cell r="J429" t="str">
            <v>i0595</v>
          </cell>
          <cell r="K429"/>
        </row>
        <row r="430">
          <cell r="J430" t="str">
            <v>i0595</v>
          </cell>
          <cell r="K430"/>
        </row>
        <row r="431">
          <cell r="J431" t="str">
            <v>i0596</v>
          </cell>
          <cell r="K431"/>
        </row>
        <row r="432">
          <cell r="J432" t="str">
            <v>i0596</v>
          </cell>
          <cell r="K432"/>
        </row>
        <row r="433">
          <cell r="J433" t="str">
            <v>i0596</v>
          </cell>
          <cell r="K433"/>
        </row>
        <row r="434">
          <cell r="J434" t="str">
            <v>i0596</v>
          </cell>
          <cell r="K434"/>
        </row>
        <row r="435">
          <cell r="J435" t="str">
            <v>i0597</v>
          </cell>
          <cell r="K435"/>
        </row>
        <row r="436">
          <cell r="J436" t="str">
            <v>i0597</v>
          </cell>
          <cell r="K436"/>
        </row>
        <row r="437">
          <cell r="J437" t="str">
            <v>i0597</v>
          </cell>
          <cell r="K437"/>
        </row>
        <row r="438">
          <cell r="J438" t="str">
            <v>i0597</v>
          </cell>
          <cell r="K438"/>
        </row>
        <row r="439">
          <cell r="J439" t="str">
            <v>i0602</v>
          </cell>
          <cell r="K439"/>
        </row>
        <row r="440">
          <cell r="J440" t="str">
            <v>i0620</v>
          </cell>
          <cell r="K440"/>
        </row>
        <row r="441">
          <cell r="J441" t="str">
            <v>i0619</v>
          </cell>
          <cell r="K441"/>
        </row>
        <row r="442">
          <cell r="J442" t="str">
            <v>i0618</v>
          </cell>
          <cell r="K442"/>
        </row>
        <row r="443">
          <cell r="J443" t="str">
            <v>i0627</v>
          </cell>
          <cell r="K443"/>
        </row>
        <row r="444">
          <cell r="J444" t="str">
            <v>i0626</v>
          </cell>
          <cell r="K444"/>
        </row>
        <row r="445">
          <cell r="J445" t="str">
            <v>i0625</v>
          </cell>
          <cell r="K445"/>
        </row>
        <row r="446">
          <cell r="J446" t="str">
            <v>i0628</v>
          </cell>
          <cell r="K446"/>
        </row>
        <row r="447">
          <cell r="J447" t="str">
            <v/>
          </cell>
          <cell r="K447"/>
        </row>
        <row r="448">
          <cell r="J448" t="str">
            <v/>
          </cell>
          <cell r="K448"/>
        </row>
        <row r="449">
          <cell r="J449" t="str">
            <v/>
          </cell>
          <cell r="K449"/>
        </row>
        <row r="450">
          <cell r="J450" t="str">
            <v>i0645</v>
          </cell>
          <cell r="K450"/>
        </row>
        <row r="451">
          <cell r="J451" t="str">
            <v>i0645</v>
          </cell>
          <cell r="K451"/>
        </row>
        <row r="452">
          <cell r="J452" t="str">
            <v>i0645</v>
          </cell>
          <cell r="K452"/>
        </row>
        <row r="453">
          <cell r="J453" t="str">
            <v>i0645</v>
          </cell>
          <cell r="K453"/>
        </row>
        <row r="454">
          <cell r="J454" t="str">
            <v>i0647</v>
          </cell>
          <cell r="K454"/>
        </row>
        <row r="455">
          <cell r="J455" t="str">
            <v>i0647</v>
          </cell>
          <cell r="K455"/>
        </row>
        <row r="456">
          <cell r="J456" t="str">
            <v>i0647</v>
          </cell>
          <cell r="K456"/>
        </row>
        <row r="457">
          <cell r="J457" t="str">
            <v>i0647</v>
          </cell>
          <cell r="K457"/>
        </row>
        <row r="458">
          <cell r="J458" t="str">
            <v>i0646</v>
          </cell>
          <cell r="K458"/>
        </row>
        <row r="459">
          <cell r="J459" t="str">
            <v>i0650</v>
          </cell>
          <cell r="K459"/>
        </row>
        <row r="460">
          <cell r="J460" t="str">
            <v>i0649</v>
          </cell>
          <cell r="K460"/>
        </row>
        <row r="461">
          <cell r="J461" t="str">
            <v>i0651</v>
          </cell>
          <cell r="K461"/>
        </row>
        <row r="462">
          <cell r="J462" t="str">
            <v>i0648</v>
          </cell>
          <cell r="K462"/>
        </row>
        <row r="463">
          <cell r="J463" t="str">
            <v>i0652</v>
          </cell>
          <cell r="K463"/>
        </row>
        <row r="464">
          <cell r="J464" t="str">
            <v>i0653</v>
          </cell>
          <cell r="K464"/>
        </row>
        <row r="465">
          <cell r="J465" t="str">
            <v>i0656</v>
          </cell>
          <cell r="K465"/>
        </row>
        <row r="466">
          <cell r="J466" t="str">
            <v>i0657</v>
          </cell>
          <cell r="K466"/>
        </row>
        <row r="467">
          <cell r="J467" t="str">
            <v>i0659</v>
          </cell>
          <cell r="K467"/>
        </row>
        <row r="468">
          <cell r="J468" t="str">
            <v>i0658</v>
          </cell>
          <cell r="K468"/>
        </row>
      </sheetData>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ellem Henriques da Silva" refreshedDate="44239.364196527778" createdVersion="6" refreshedVersion="6" minRefreshableVersion="3" recordCount="753" xr:uid="{68D34831-32E2-4828-A808-3EB0FE81C836}">
  <cacheSource type="worksheet">
    <worksheetSource ref="A1:AJ754" sheet="Base de Dados sem ASI_Relatório"/>
  </cacheSource>
  <cacheFields count="36">
    <cacheField name="cod_programa" numFmtId="0">
      <sharedItems containsMixedTypes="1" containsNumber="1" containsInteger="1" minValue="455" maxValue="455"/>
    </cacheField>
    <cacheField name="programa" numFmtId="0">
      <sharedItems/>
    </cacheField>
    <cacheField name="cod_up" numFmtId="0">
      <sharedItems containsMixedTypes="1" containsNumber="1" containsInteger="1" minValue="13410" maxValue="55010"/>
    </cacheField>
    <cacheField name="up" numFmtId="0">
      <sharedItems/>
    </cacheField>
    <cacheField name="cod_acao" numFmtId="0">
      <sharedItems containsMixedTypes="1" containsNumber="1" containsInteger="1" minValue="3014" maxValue="8206"/>
    </cacheField>
    <cacheField name="acao" numFmtId="0">
      <sharedItems/>
    </cacheField>
    <cacheField name="cod" numFmtId="0">
      <sharedItems containsBlank="1"/>
    </cacheField>
    <cacheField name="nm_indicador" numFmtId="0">
      <sharedItems/>
    </cacheField>
    <cacheField name="ds_indicador" numFmtId="0">
      <sharedItems longText="1"/>
    </cacheField>
    <cacheField name="formula_calculo" numFmtId="0">
      <sharedItems containsBlank="1" longText="1"/>
    </cacheField>
    <cacheField name="unidade_medida" numFmtId="0">
      <sharedItems/>
    </cacheField>
    <cacheField name="periodicidade" numFmtId="0">
      <sharedItems/>
    </cacheField>
    <cacheField name="Programa1" numFmtId="0">
      <sharedItems count="49">
        <s v="Programa: Delegação e Regulação de Serviços Públicos"/>
        <s v="Programa: Empreendedorismo e Apoio às Empresas"/>
        <s v="Programa: Segurança Alimentar e Nutricional"/>
        <s v="Programa: Ensino Superior"/>
        <s v="Programa: Educação Básica"/>
        <s v="Programa: Desenvolvimento Científico, Tecnológico e Inovativo"/>
        <s v="Programa: Gestão de Pessoas no Setor Público"/>
        <s v="Programa: Saneamento Ambiental e Resíduos Sólidos"/>
        <s v="Programa: Preservação e Conservação Ambiental"/>
        <s v="Programa: Gestão da Política Habitacional e Regularização Fundiária"/>
        <s v="Programa: Modernização Tecnológica"/>
        <s v="Programa: Fortalecimento da Gestão Pública"/>
        <s v="Programa: Mobilidade Urbana na Região Metropolitana"/>
        <s v="Programa: Gestão do Patrimônio Imóvel"/>
        <s v="Programa: Coordenação Federativa e Desenvolvimento Territorial"/>
        <s v="Programa: Transparência, Controle Interno e Integridade na Gestão Pública"/>
        <s v="Programa: Mobilidade Regional"/>
        <s v="Programa: Atração de Investimentos e Desenvolvimento Econômico"/>
        <s v="Programa: Promoção e Garantia dos Direitos da Criança e do Adolescente "/>
        <s v="Programa: Desenvolvimento Urbano e Rural"/>
        <s v="Programa: Segurança no Trânsito"/>
        <s v="Programa: Gestão das Unidades de Atendimento ao Cidadão"/>
        <s v="Programa: Gestão Integrada de Recursos Hídricos"/>
        <s v="Programa: Prevenção e Resposta ao Risco e Recuperação de Áreas Atingidas por Catástrofes"/>
        <s v="Programa: Desenvolvimento Agropecuário, Pesqueiro e Aquícola Sustentável"/>
        <s v="Programa: Geração de Emprego e Renda e Formação para o Mercado de Trabalho"/>
        <s v="Programa: Infraestrutura das Unidades Educacionais"/>
        <s v="Programa: Defesa Agropecuária"/>
        <s v="Programa: Gestão do SUAS, Proteção Social e Redução da Pobreza"/>
        <s v="Programa: Gestão dos Equipamentos Culturais"/>
        <s v="Programa: Gestão do Sistema Prisional e Ressocialização dos Custodiados"/>
        <s v="Programa: Atenção à Saúde"/>
        <s v="Programa: Oferta de Bens Culturais e Fomento à Cultura"/>
        <s v="Programa: Direitos do Consumidor"/>
        <s v="Programa: Rio Capital da Energia"/>
        <s v="Programa: Defesa Jurídica do Estado"/>
        <s v="Programa: Gestão Previdenciária"/>
        <s v="Programa: Fortalecimento da Participação Popular e do Controle Social"/>
        <s v="Programa: Prevenção à Violência e Combate à Criminalidade"/>
        <s v="Programa: Economia Criativa"/>
        <s v="Programa: Promoção e Defesa dos Direitos Humanos"/>
        <s v="Programa: Promoção de Políticas, Defesa e Atendimento às Mulheres"/>
        <s v="Programa: Esporte, Cidadania e Desenvolvimento"/>
        <s v="Programa: Gestão Tributária "/>
        <s v="Programa: Modernização da Gestão Fazendária, Orçamentária, Financeira e Contábil"/>
        <s v="Programa: Assistência Farmacêutica"/>
        <s v="Programa: Vigilância em Saúde"/>
        <s v="Programa: Prevenção ao Uso de Drogas"/>
        <s v="Programa: Desenvolvimento do Turismo"/>
      </sharedItems>
    </cacheField>
    <cacheField name="Ação1" numFmtId="0">
      <sharedItems count="514">
        <s v="Ação: 2005 - Acompanhamento dos Serviços Públicos Concedidos de Energia e Saneamento - AGENERSA"/>
        <s v="Ação: 4463 - Operacionalização da Escola de Regulação do Estado do Rio de Janeiro - AGENERSA"/>
        <s v="Ação: 8029 - Acompanhamento dos Serviços Públicos Consorciados de Gestão de Resíduos Sólidos  - AGENERSA"/>
        <s v="Ação: 8266 - Financiamento a Micro, Pequenas, Médias e Grandes Empresas no ERJ - AGERIO"/>
        <s v="Ação: A562 - Apoio Financeiro à Projetos de Empresas Fluminenses - AGERIO"/>
        <s v="Ação: 8285 - Regulação e Capacitação em Concessões de Serviços de Transportes - AGETRANSP"/>
        <s v="Ação: 1126 - Aquisição e Doação de Produtos da Agricultura Familiar-PAA - CEASA"/>
        <s v="Ação: 1127 - Ampliação do Abastecimento Alimentar - CEASA"/>
        <s v="Ação: 8251 - Gestão das Centrais de Abastecimento - CEASA"/>
        <s v="Ação: 8252 - Manutenção dos Bancos de Alimentos - CEASA"/>
        <s v="Ação: 8253 - Monitoramento da Qualidade dos Alimentos Comercializados na CEASA-RJ  - CEASA"/>
        <s v="Ação: 2828 - Operacionalização do Curso Superior à Distância - CECIERJ"/>
        <s v="Ação: 2829 - Suporte para Acesso ao Ensino Superior – Pré-Vestibular Social - CECIERJ"/>
        <s v="Ação: 2830 - Divulgação e Popularização da Ciência - CECIERJ"/>
        <s v="Ação: 4456 - Capacitação de Servidores - CECIERJ - CECIERJ"/>
        <s v="Ação: 4457 - Implantação de Cursos de Nível Superior - EAD - CECIERJ"/>
        <s v="Ação: 4462 - Implantação de Cursos à Distância - CECIERJ"/>
        <s v="Ação: 4588 - Suporte a Estudantes e Pesquisadores - CECIERJ"/>
        <s v="Ação: 5637 - Realização de Concurso para Provimento de Cargos Públicos - CECIERJ - CECIERJ"/>
        <s v="Ação: 8317 - Operacionalização do Museu Ciência e Vida - CECIERJ"/>
        <s v="Ação: 8347 - Fortalecimento da Educação Básica - CEJA - CECIERJ"/>
        <s v="Ação: 3469 - Implantação e Ampliação  de Sistema de Esgotamento Sanitário da RMRJ - CEDAE"/>
        <s v="Ação: 1611 - Construção da Estação de Tratamento de Água do Novo Guandu  - CEDAE"/>
        <s v="Ação: 1663 - Ampliação e Melhoria Operacional dos Sistemas Guandu e Imunana- Laranjal - CEDAE"/>
        <s v="Ação: 2309 - Política Institucional de Meio Ambiente da CEDAE - CEDAE"/>
        <s v="Ação: 3468 - Implantação e Ampliação  de Sistema de Abastecimento de Água da  RMRJ - CEDAE"/>
        <s v="Ação: 5352 - Implantação e Ampliação dos Sistemas de Saneamento no Interior - CEDAE"/>
        <s v="Ação: 6064 - Operação de Sistemas de Água e Esgoto - CEDAE"/>
        <s v="Ação: 1033 - Ampliação do Programa Minha Casa Minha Vida no ERJ - CEHAB-RJ"/>
        <s v="Ação: 3526 - Produção de Unidades Habitacionais - CEHAB-RJ"/>
        <s v="Ação: 3529 - Recuperação de Conjuntos Habitacionais - CEHAB-RJ"/>
        <s v="Ação: 3530 - Urbanização de Assentamentos Precários - CEHAB-RJ"/>
        <s v="Ação: 3532 - Titulação de Imóveis dos Conjuntos Habitacionais da CEHAB - CEHAB-RJ"/>
        <s v="Ação: 5401 - Gestão da Informação no Âmbito da CEHAB - CEHAB-RJ"/>
        <s v="Ação: 5624 - Participação em Programas Habitacionais Federais no ERJ - CEHAB-RJ"/>
        <s v="Ação: 5625 - Reestruturação Organizacional da CEHAB e Habilitação de Créditos - FCVS na CAIXA - CEHAB-RJ"/>
        <s v="Ação: 1630 - Melhoria no Sistema de Transporte Ferroviário - PET 2  - CENTRAL"/>
        <s v="Ação: 3583 - Recuperação do Sistema de Bondes de Santa Teresa - CENTRAL"/>
        <s v="Ação: 3586 - Regularização dos Imóveis da Central - CENTRAL"/>
        <s v="Ação: 6099 - Operacionalização do Sistema de Bondes de Santa Teresa - CENTRAL"/>
        <s v="Ação: 8110 - Operacionalização de Sistema de Teleférico - CENTRAL"/>
        <s v="Ação: 4470 - Estudos e Pesquisas em Políticas Públicas e Desenvolvimento Econômico do ERJ - CEPERJ"/>
        <s v="Ação: 4471 - Promoção de Concurso Público e Processo Seletivo - CEPERJ"/>
        <s v="Ação: 4472 - Formação e Valorização do Servidor Público - CEPERJ"/>
        <s v="Ação: 5428 - Modernização da Infraestrutura CEPERJ - CEPERJ"/>
        <s v="Ação: 5447 - Disseminação e Dinamização de Atividades Acadêmicas e Culturais - CEPERJ"/>
        <s v="Ação: 5640 - Modernização Educacional Tecnológica - CEPERJ"/>
        <s v="Ação: 5642 - Promoção de Informações Estatísticas e Espaciais do ERJ - CEPERJ"/>
        <s v="Ação: 4411 - Melhoria da Estrutura, Organização e Fortalecimento da CGE  - CGE"/>
        <s v="Ação: 4517 - Fortalecimento de Mecanismos de Prevenção, Detecção e Punição Anticorrupção - CGE"/>
        <s v="Ação: 4522 - Promoção Integridade Pública e Privada e Implementação Acordos de Leniência ERJ - CGE"/>
        <s v="Ação: 5582 - Fortalecimento da Atividade de Auditoria Interna na Administração Estadual      - CGE"/>
        <s v="Ação: 5583 - Aproximação do Estado com o Cidadão - CGE"/>
        <s v="Ação: 5677 - Implementação do Plano de Desenvolvimento Institucional - CGE"/>
        <s v="Ação: A577 - Fortalecimento da Transparência na Gestão Pública - CGE"/>
        <s v="Ação: A578 - Aprimoramento da Gestão Pública na Área de Controle Interno - CGE"/>
        <s v="Ação: A580 - Aprimoramento e Desenvolvimento de Instrumentos de Combate à Corrupção - CGE"/>
        <s v="Ação: A581 - Fortalecimento Integridade Pública e Privada e Implementação Acordos Leniência - CGE"/>
        <s v="Ação: A585 - Aprimoramento e Difusão de Boas Práticas na Área de Auditoria Pública   - CGE"/>
        <s v="Ação: 1004 - Implantação e Reforma de Terminais e Estacionamentos - CODERTE"/>
        <s v="Ação: 6098 - Operacionalização de Terminais e Estacionamentos - CODERTE"/>
        <s v="Ação: 2861 - Desenvolvimento dos Distritos Industriais e Logísticos da CODIN - CODIN"/>
        <s v="Ação: 2862 - Atração de Investimentos para os Municípios Fluminenses - CODIN"/>
        <s v="Ação: 2863 - Apoio ao Investidor na Identificação de Benefícios Fiscais e Tributários - CODIN"/>
        <s v="Ação: 5411 - Fortalecimento Institucional - CODIN"/>
        <s v="Ação: 1023 - Descentralização das Unidades de Atendimento Socioeducativo - DEGASE"/>
        <s v="Ação: 5611 - Apoio a Programas e Projetos Socioeducativos - FISED - DEGASE"/>
        <s v="Ação: 8190 - Reequipamento das Unidades de Atendimento Socioeducativo - DEGASE"/>
        <s v="Ação: 8191 - Manutenção das Unidades de Atendimento Socioeducativo - DEGASE"/>
        <s v="Ação: 8302 - Fornecimento de Refeição Preparada  - DEGASE"/>
        <s v="Ação: 8303 - Assistência à Saúde Integral do Adolescente em Conflito com a Lei - DEGASE"/>
        <s v="Ação: 8311 - Qualificação do Servidor do Degase - DEGASE"/>
        <s v="Ação: 8312 - Oferta de Oportunidades para Profissionalização - DEGASE"/>
        <s v="Ação: 8313 - Oferta de Atividades Culturais, Desportivas e de Lazer  - DEGASE"/>
        <s v="Ação: A523 - Oferta de Educação Básica - DEGASE"/>
        <s v="Ação: A524 - Oferta de Capacitação Profissional - CVT - DEGASE"/>
        <s v="Ação: 3047 - Implantação, Restauração e Melhoria de Rodovias - DER-RJ"/>
        <s v="Ação: 3090 - Contenção de Encostas e Taludes - DER-RJ"/>
        <s v="Ação: 3099 - Renovação de Equipamento Rodoviário e Patrulha Mecanizada - DER-RJ"/>
        <s v="Ação: 3122 - Execução de Obras Civis e Urbanização - DER-RJ"/>
        <s v="Ação: 3124 - Apoio à Realização de Obras Municipais de Infraestrutura - DER-RJ"/>
        <s v="Ação: 4007 - Conservação e Operação de Rodovias - DER-RJ"/>
        <s v="Ação: 4070 - Operacionalização de Equipamentos Rodoviários - DER-RJ"/>
        <s v="Ação: 4110 - Sinalização de Rodovias - DER-RJ"/>
        <s v="Ação: 3010 - Educação no Trânsito - DETRAN-RJ"/>
        <s v="Ação: 3836 - Modernização e Reequipamento das Unidades Operacionais do DETRAN - DETRAN-RJ"/>
        <s v="Ação: 4111 - Atendimento do Serviço de Registro de Veículos - DETRAN-RJ"/>
        <s v="Ação: 4119 - Atendimento do Serviço de Identificação Civil - DETRAN-RJ"/>
        <s v="Ação: 4120 - Atendimento do Serviço de Habilitação de Motoristas - DETRAN-RJ"/>
        <s v="Ação: 4442 - Fiscalização no Trânsito - DETRAN-RJ"/>
        <s v="Ação: 5620 - Modernização Tecnológica e Reestruturação do DETRAN - DETRAN-RJ"/>
        <s v="Ação: 2916 - Gestão e Fiscalização do Transporte Rodoviário Intermunicipal  - DETRO-RJ"/>
        <s v="Ação: 4593 - Gestão e Ampliação do Conhecimento de Águas Subterrâneas - DRM"/>
        <s v="Ação: 2850 - Regularização da Atividade Mineral - DRM"/>
        <s v="Ação: 2855 - Ampliação e Difusão do Conhecimento do Petróleo e do Meio Físico - DRM"/>
        <s v="Ação: 4638 - Prevenção de Desastres Geológicos e Gestão de Risco Geológico  - DRM"/>
        <s v="Ação: 4639 - Atração de Novas Empresas do Setor Mineral - DRM"/>
        <s v="Ação: 5398 - Modernização e Reestruturação do DRM-RJ - DRM"/>
        <s v="Ação: 2036 - Manutenção e Recuperação de Estradas Vicinais - EMATER"/>
        <s v="Ação: 2175 - Atividades de Assistência Técnica e Extensão Rural - EMATER-RIO - EMATER"/>
        <s v="Ação: 2253 - Nutrição Escolar - FAETEC"/>
        <s v="Ação: 4531 - Incentivo à Permanência e Conclusão do Ensino Superior - FAETEC"/>
        <s v="Ação: 4532 - Desenvolvimento do Ensino Profissional - FAETEC"/>
        <s v="Ação: 4534 - Incentivo à Permanência e Conclusão Escolar do Ensino Médio/Técnico - FAETEC"/>
        <s v="Ação: 4535 - Intercâmbio e Internacionalização da Educação Básica/Técnica - FAETEC"/>
        <s v="Ação: 4536 - Monitoramento do Desempenho Acadêmico da Educação Básica/Técnica - FAETEC"/>
        <s v="Ação: 4537 - Realização de Atividades de Integração Curricular da Educação Básica/Técnica - FAETEC"/>
        <s v="Ação: 4538 - Aprimoramento e Efetividade do Ensino Público na Educação Básica/Técnica - FAETEC"/>
        <s v="Ação: 4545 - Educação Inclusiva na Rede FAETEC - FAETEC"/>
        <s v="Ação: 4546 - Formação Continuada do Servidor Público - FAETEC"/>
        <s v="Ação: 8307 - Manutenção de Unidades Educacionais e Tecnológicas FAETEC - FAETEC"/>
        <s v="Ação: 3014 - Fomento à Inovação Tecnológica - FAPERJ"/>
        <s v="Ação: 2153 - Fomento para Estudos e Pesquisas da UERJ - FAPERJ"/>
        <s v="Ação: 2157 - Fomento para Estudos e Pesquisas da UENF - FAPERJ"/>
        <s v="Ação: 2223 - Fomento para Estudos e Pesquisas da UEZO - FAPERJ"/>
        <s v="Ação: 2232 - Desenvolvimento de Estudos e Pesquisas através da FAPERJ - FAPERJ"/>
        <s v="Ação: 2265 - Apoio ao Pesquisador na Empresa - FAPERJ"/>
        <s v="Ação: 5379 - Promoção de Intercâmbio para Estudo e Pesquisa - FAPERJ"/>
        <s v="Ação: 8038 - Fomento à Formação Superior à Distância - CECIERJ - FAPERJ"/>
        <s v="Ação: 1079 - Modernização da Gestão da FIA - FIA-RJ"/>
        <s v="Ação: 2163 - Proteção Integral a Crianças e Adolescentes com Deficiência - FIA-RJ"/>
        <s v="Ação: 4057 - Identificação e Localização de Crianças e Adolescentes Desaparecidos - FIA-RJ"/>
        <s v="Ação: 4176 - Proteção a Crianças e Adolescentes em Situação de Vulnerabilidade Social - FIA-RJ"/>
        <s v="Ação: 4348 - Proteção Integral a Crianças e Adolescentes Vítimas de Violência - FIA-RJ"/>
        <s v="Ação: 4633 - Apoio a Programas e Projetos da Infância e Adolescência  - FIA-RJ"/>
        <s v="Ação: 2839 - Monitoramento da Pesca e Aquicultura - FIPERJ"/>
        <s v="Ação: 4628 - Promoção da Defesa Sanitária na Pesca e Aquicultura - FIPERJ"/>
        <s v="Ação: A591 - Estatistica Pesqueira da Bacia de Campos - FIPERJ"/>
        <s v="Ação: 8184 - Fomento à Aquicultura e Pesca - FIPERJ"/>
        <s v="Ação: A551 - Monitoramento da Atividade Pesqueira  - FIPERJ"/>
        <s v="Ação: 2220 - Desenvolvimento e Integração Social - FLXIII"/>
        <s v="Ação: 4078 - Proteção Social Especial à População de Rua - FLXIII"/>
        <s v="Ação: 4443 - Proteção Social à População em Situação de Vulnerabilidade - FLXIII"/>
        <s v="Ação: 4464 - Operacionalização dos Equipamentos Culturais do FMIS - FMIS"/>
        <s v="Ação: 1203 - Modernização da Área de Tecnologia da Informação - FSCABRINI"/>
        <s v="Ação: 8296 - Qualificação Profissional de Apenados - FSCABRINI"/>
        <s v="Ação: 8297 - Incentivo às Oportunidades Laborativas do Apenado - FSCABRINI"/>
        <s v="Ação: 8298 - Gestão e Monitoramento das Atividades Desenvolvidas pelos Apenados - FSCABRINI"/>
        <s v="Ação: 8299 - Reforma e Ampliação das Unidades de Desenvolvimento Profissional dos Apenados - FSCABRINI"/>
        <s v="Ação: 8301 - Realização de Eventos Promocionais - FSCABRINI"/>
        <s v="Ação: 2912 - Gestão e Apoio às Unidades de Saúde Conforme Contrato de Gestão - FSERJ"/>
        <s v="Ação: 1104 - Modernização das Unidades Culturais da FTMRJ - FTMRJ"/>
        <s v="Ação: 4491 - Operacionalização do Teatro Municipal - FTMRJ"/>
        <s v="Ação: 4492 - Operacionalização da Nova Central técnica de Produções - FTMRJ"/>
        <s v="Ação: 1088 - Modernização das Unidades Culturais da FUNARJ - FUNARJ"/>
        <s v="Ação: 4469 - Operacionalização dos Equipamentos Culturais da FUNARJ - FUNARJ"/>
        <s v="Ação: 8214 - Produções Culturais nos Teatros - FUNARJ"/>
        <s v="Ação: 8216 - Dinamização e Preservação do Acervo dos Museus - FUNARJ"/>
        <s v="Ação: 4561 - Valorização e Capacitação dos Servidores do GSI - GSI"/>
        <s v="Ação: 4562 - Aquisição de Recursos de Informática e Tecnologia da Informação para o GSI - GSI"/>
        <s v="Ação: 4563 - Reforma e Ampliação da Estrutura do GSI - GSI"/>
        <s v="Ação: 4564 - Operacionalização das Lanchas do GSI - GSI"/>
        <s v="Ação: 4573 - Formação e Qualificação dos Servidores do IEEA - IEEA"/>
        <s v="Ação: 4461 - Controle de Recursos Hídricos - INEA"/>
        <s v="Ação: 2954 - Realização de Pesquisa e Controle Ambiental - INEA"/>
        <s v="Ação: 3979 - Cidades Sustentáveis - INEA"/>
        <s v="Ação: 4473 - Desenvolvimento de Pessoas - INEA"/>
        <s v="Ação: 5457 - Fortalecimento da Gestão Participativa e Instrumentos de Gestão das Águas - INEA"/>
        <s v="Ação: 5463 - Proteção da Biodiversidade e dos Sistemas Florestais - INEA"/>
        <s v="Ação: 5617 - Gestão de Risco e Reparação de Acidentes e Catástrofes  - INEA"/>
        <s v="Ação: 5618 - Gestão de Resíduos Sólidos e Saneamento Ambiental - INEA"/>
        <s v="Ação: 5619 - Infraestrutura Tecnológica para o Desenvolvimento - INEA"/>
        <s v="Ação: A545 - Pró - Unidades de Conservações - INEA"/>
        <s v="Ação: 2858 - Manutenção, Criação e Acreditação de Laboratórios - IPEM-RJ"/>
        <s v="Ação: 4142 - Normas de Verificação da Conformidade de Produtos e Serviços  - IPEM-RJ"/>
        <s v="Ação: 4466 - Metrologia de Produção de Óleo e Gás na Jurisdição do Estado do Rio de Janeiro - IPEM-RJ"/>
        <s v="Ação: 8348 - Serviço Metrológico - IPEM-RJ"/>
        <s v="Ação: 1557 - Assentamento e Reassentamento de Familias - ITERJ"/>
        <s v="Ação: 2710 - Regularização Fundiária de Interesse Social - ITERJ"/>
        <s v="Ação: 4505 - Fomento Socioprodutivo dos Assentamentos Rurais e Urbanos - ITERJ"/>
        <s v="Ação: 5652 - Financiamento de Projetos pelo Fundo de Terras - FUNTERJ - ITERJ"/>
        <s v="Ação: 5653 - Fomento Socioprodutivo dos Assentamentos Rurais e Urbanos-Cooperação BNDES - ITERJ"/>
        <s v="Ação: 8040 - Registro da Memória Histórica da Luta pela Terra e Moradia no ERJ - ITERJ"/>
        <s v="Ação: A567 - Assistência Técnica,Extensão Rural e Assessoria para Desenvolvimento Sustentável - ITERJ"/>
        <s v="Ação: A568 - Cooperação e Assessoria Técnica em Regularização Fundiária de Interesse Social - ITERJ"/>
        <s v="Ação: 2924 - Apoio à Produção Industrial e Distribuição de Medicamentos do IVB - IVB"/>
        <s v="Ação: 8319 - Promoção de Eventos Científicos e Modernização de Espaços Científicos Culturais - IVB"/>
        <s v="Ação: 8345 - Desenvolvimento Tecnológico, Produção Industrial e Distribuição de Medicamentos - IVB"/>
        <s v="Ação: 2856 - Serviço de Registro Empresarial - JUCERJA"/>
        <s v="Ação: 3639 - Modernização do Sistema de Registro  Empresarial - SRE - JUCERJA"/>
        <s v="Ação: A438 - Implementação do Sistema REGIN-RJ nos Municípios e Secretarias de Estado - JUCERJA"/>
        <s v="Ação: A439 - Implantação e Operacionalização das Delegacias Regionais e Protocolos Avançados - JUCERJA"/>
        <s v="Ação: 4028 - Pagamento de Prêmios - LOTERJ"/>
        <s v="Ação: 4030 - Subvenções Sociais - LOTERJ"/>
        <s v="Ação: 8372 - Loterj Já - Mais Autonomia - LOTERJ"/>
        <s v="Ação: 8373 - Mobilidade com Qualidade - LOTERJ"/>
        <s v="Ação: 3489 - Desenvolvimento e Adaptação de Tecnologias Agropecuárias - PESAGRO"/>
        <s v="Ação: 4450 - Serviços Laboratoriais e Estatísticos para o Desenvolvimento Agropecuário - PESAGRO"/>
        <s v="Ação: 4451 - Transferência de Tecnologia Através de Materiais Genéticos - PESAGRO"/>
        <s v="Ação: 5628 - Modernização Tecnológica da PESAGRO-RIO - PESAGRO"/>
        <s v="Ação: 2124 - Operacionalização do CEJUR - PGE"/>
        <s v="Ação: 5511 - Modernização Tecnológica da PGE - PGE"/>
        <s v="Ação: 8295 - Capacitação e Valorização do Corpo Funcional - PGE"/>
        <s v="Ação: A516 - Consultoria Jurídica - PGE"/>
        <s v="Ação: A517 - Defesa Jurídica - PGE"/>
        <s v="Ação: A529 - Controle da Dívida Ativa - PGE"/>
        <s v="Ação: A563 - Combate à Corrupção - PGE"/>
        <s v="Ação: 5439 - Modernização Administrativa e Ampliação de Atendimento ao Consumidor - PROCON-RJ"/>
        <s v="Ação: 8271 - Promoção, Fiscalização e Assistência aos Direitos do Consumidor - PROCON-RJ"/>
        <s v="Ação: 1293 - Atualização Tecnológica do Parque Computacional - PRODERJ"/>
        <s v="Ação: 1294 - Atualização Tecnológica dos Sistemas de Informações - PRODERJ"/>
        <s v="Ação: 4133 - Gerenciamento de Processamento de Dados - PRODERJ"/>
        <s v="Ação: 4467 - Desenvolvimento Institucional do Proderj - PRODERJ"/>
        <s v="Ação: 5631 - Fomento à Implantação Projetos Habitação Int Social em Imóveis Públicos - RMMJ - RIOMETROPOLE"/>
        <s v="Ação: 5633 - Assessoramento aos Municípios da RMRJ na Elaboração Planos de Mobilidade Urbana - RIOMETROPOLE"/>
        <s v="Ação: 5634 - Elaboração do Plano Metropolitano de Saneamento - RIOMETROPOLE"/>
        <s v="Ação: 5636 - Fomento ao Conhecimento Técnico-Científico e Inovativo na RMRJ  - RIOMETROPOLE"/>
        <s v="Ação: 5438 - Centralização de Processos e Concessão de Aposentadorias - RIOPREVIDENCIA"/>
        <s v="Ação: 5680 - Criação da Carteira Própria de Investimentos do Rioprevidência - RIOPREVIDENCIA"/>
        <s v="Ação: A590 - Nova Prova de Vida - RIOPREVIDENCIA"/>
        <s v="Ação: 4634 - Coordenação dos Conselhos Comunitários de Segurança - CCS - RIOSEGURANCA"/>
        <s v="Ação: 4635 - Elaboração e Disseminação de Análises e Conhecimento sobre Segurança Pública ERJ - RIOSEGURANCA"/>
        <s v="Ação: 1008 - Desenvolvimento de Pesquisa para Subsidiar a Gestão da Segurança Pública - RIOSEGURANCA"/>
        <s v="Ação: 8197 - Gestão do Sistema Integrado de Metas - RIOSEGURANCA"/>
        <s v="Ação: 1029 - Implantação de Novas Linhas Metroviárias - RIOTRILHOS"/>
        <s v="Ação: 2218 - Apoio às Unidades de Saúde do Sistema Penitenciário - SEAP"/>
        <s v="Ação: 4574 - Capacitação e Valorização do Agente Penitenciário - SEAP"/>
        <s v="Ação: 5393 - Construção e Reforma do Sistema Prisional - SEAP"/>
        <s v="Ação: 5682 - Suplementação a Projetos Penitenciários - SEAP"/>
        <s v="Ação: 8227 - Fornecimento de Alimentação aos Custodiados - SEAP"/>
        <s v="Ação: 8228 - Promoção e Defesa de Direitos Humanos e Oferta de Serv. Públicos Assistenciais - SEAP"/>
        <s v="Ação: 8232 - Gestão do Sistema Logístico Prisional - SEAP"/>
        <s v="Ação: 1050 - Promoção do Melhoramento Genético e Nutrição Animal - Rio Genética - SEAPPA"/>
        <s v="Ação: 1059 - Desenvolvimento das Cadeias Produtivas do Setor Agropecuário - SEAPPA"/>
        <s v="Ação: 1118 - Apoio Financeiro a Projetos de Fomento - SEAPPA"/>
        <s v="Ação: 1625 - Desenvolvimento Rural Sustentável em Microbacias Hidrográficas - RIO RURAL - SEAPPA"/>
        <s v="Ação: 2116 - Operacionalização do Sistema Unificado de Defesa Agropecuária - SEAPPA"/>
        <s v="Ação: 3485 - Recuperação Emergencial da Rede de Estradas Vicinais - SEAPPA"/>
        <s v="Ação: 4449 - Fortalecimento da Defesa Agropecuária do Estado do RJ - SEAPPA"/>
        <s v="Ação: 5627 - Estruturação de Sistemas Alimentares Sustentáveis - SEAPPA"/>
        <s v="Ação: 5638 - Desenvolvimento Ambiental Sustentável - SEAS"/>
        <s v="Ação: 5639 - Gerenciamento de Recursos Hídricos - SEAS"/>
        <s v="Ação: 5645 - Gestão dos Recursos Naturais - SEAS"/>
        <s v="Ação: 5654 - Governança do Saneamento Ambiental - SEAS"/>
        <s v="Ação: 1115 - Fiscalização e Educação no Trânsito - Operação Lei Seca - SECC"/>
        <s v="Ação: 1166 - Patrulhamento de Regiões Críticas da Cidade - Operação Governo Presente - SECC"/>
        <s v="Ação: 2355 - Serviço de Comunicação e Divulgação - SECC"/>
        <s v="Ação: 5613 - Fiscalização do Trânsito de Mercadorias e Combate ao Tráfico - OSP Volante - SECC"/>
        <s v="Ação: 2857 - Operacionalização das Unidades de Atendimento do Rio Poupa Tempo - SECC"/>
        <s v="Ação: 4477 - Desenvolvimento e Inovação em Tecnologia Digital - SECC"/>
        <s v="Ação: 4508 - Design de Serviços e Soluções para o Fortalecimento do Setor Público Fluminense - SECC"/>
        <s v="Ação: 5660 - Modernização de Estrutura Tecnológica de TIC - SECC"/>
        <s v="Ação: 5661 - Desenvolvimento dos profissionais da Tecnologia da Informação e Comunicação - SECC"/>
        <s v="Ação: 8206 - Preservação e Fomento do Patrimônio Cultural - SECEC"/>
        <s v="Ação: 1022 - Implantação de Cinema - SECEC"/>
        <s v="Ação: 1027 - Modernização dos Equipamentos Culturais da SECEC - SECEC"/>
        <s v="Ação: 2953 - Operacionalização de Biblioteca - SECEC"/>
        <s v="Ação: 4494 - Preservação do Patrimônio Cultural Material e Imaterial  - SECEC"/>
        <s v="Ação: 4495 - Valorização e Difusão de Bens, Serviços, Manifestações Artístico-culturais - SECEC"/>
        <s v="Ação: 4496 - Estímulo à Pesquisa e Aperfeiçoamento dos Agentes Culturais - SECEC"/>
        <s v="Ação: 4497 - Investimento e Recuperação do Patrimônio Cultural - SECEC"/>
        <s v="Ação: 4498 - Libertação de Livros - SECEC"/>
        <s v="Ação: 4500 - Coordenação do Sistema Estadual de Cultura - SECEC"/>
        <s v="Ação: 4502 - Operacionalização dos Equipamentos Culturais da SECEC - SECEC"/>
        <s v="Ação: 4503 - Operacionalização Novo MIS - SECEC"/>
        <s v="Ação: 4504 - Fomento à Pesquisa e Inovação no Setor Cultural  - SECEC"/>
        <s v="Ação: 4516 - Capacitação de Empreendimentos Criativos - Rio Criativo e Lab RJ - SECEC"/>
        <s v="Ação: 4592 - Estímulo ao Empreendedorismo Criativo - SECEC"/>
        <s v="Ação: 5673 - Implantação de Incubadora de Empreendimento Criativo - Lab RJ - SECEC"/>
        <s v="Ação: 8187 - Coordenação do Sistema Estadual de Museus - SECEC"/>
        <s v="Ação: 8189 - Promoção de Atividades Artísticas - SECEC"/>
        <s v="Ação: 8193 - Promoção e Difusão Cultural - SECEC"/>
        <s v="Ação: 8207 - Pesquisa, Documentação, Educação e Difusão do Patrimônio Histórico - SECEC"/>
        <s v="Ação: 8208 - Desenvolvimento do Setor Audiovisual - SECEC"/>
        <s v="Ação: 8209 - Estímulo à Produção Cultural no Território Fluminense e para a Juventude - SECEC"/>
        <s v="Ação: 8211 - Desenvolvimento da Área Museológica - SECEC"/>
        <s v="Ação: A495 - Inventário, Tombamento, Registro e Fiscalização - SECEC"/>
        <s v="Ação: A571 - Incentivo à Leitura aos Apenados - SECEC"/>
        <s v="Ação: A572 - Promoção do Acesso à Cultura - Formação de Plateia - SECEC"/>
        <s v="Ação: A574 - Capacitação Técnica Profissional em Preservação de Patrimônio  - SECEC"/>
        <s v="Ação: A575 - Divulgação e Acompanhamento dos Mecanismos de Incentivo Fiscal à Cultura - SECEC"/>
        <s v="Ação: A576 - Potencialização de Polo de Economia Criativa - Cidades Criativas RJ - SECEC"/>
        <s v="Ação: 1153 - Drenagem, Pavimentação, Iluminação e Sinalização - SECID"/>
        <s v="Ação: 1209 - Abastecimento de Água - PAC - SECID"/>
        <s v="Ação: 1300 - Esgotamento Sanitário - PAC - SECID"/>
        <s v="Ação: 1528 - Saneamento Ambiental em Pequenas Localidades - SECID"/>
        <s v="Ação: 1562 - Urbanização em Comunidades  - PAC  - SECID"/>
        <s v="Ação: 3462 - Apoio ao Desenvolvimento dos Municípios - SECID"/>
        <s v="Ação: 4520 - Integração e Desenvolvimento Regional - SECID"/>
        <s v="Ação: 5663 - Desenvolvimento de Ecossistemas Inovativos - SECTI"/>
        <s v="Ação: 5664 - Fortalecimento da Cidadania Digital - SECTI"/>
        <s v="Ação: 5665 - Incentivo Público à Eficiência Energética - SECTI"/>
        <s v="Ação: 5666 - Divulgação e Popularização da Ciência e Tecnologia - SECTI"/>
        <s v="Ação: 5667 - Apoio à Implantação de Parques, Polos e Clusters Tecnológicos - SECTI"/>
        <s v="Ação: 5668 - Startup Rio - SECTI"/>
        <s v="Ação: 2674 - Operacionalização do Sistema de Saúde Interno do CBMERJ - SEDEC"/>
        <s v="Ação: 2676 - Operacionalização de Unidade da Defesa Civil Estadual/CBMERJ - SEDEC"/>
        <s v="Ação: 3511 - Reequipamento do CBMERJ - SEDEC"/>
        <s v="Ação: 4569 - Capacitação e Valorização do Servidor - SEDEC"/>
        <s v="Ação: 7991 - Ampliação da Frota do CBMERJ - SEDEC"/>
        <s v="Ação: 8019 - Prevenção a Incêndios e Salvamentos - SEDEC"/>
        <s v="Ação: 8020 - Preparação para Emergências e Desastres - SEDEC"/>
        <s v="Ação: 2846 - Fomento aos Arranjos Produtivos Locais - SEDEERI"/>
        <s v="Ação: 4493 - Melhoria do Ambiente de Negócios nos Municípios Fluminenses - Projeto CRESCE RIO - SEDEERI"/>
        <s v="Ação: 4499 - Apoio Técnico e Institucional às Micros, Pequenas Empresas e Indústrias - SEDEERI"/>
        <s v="Ação: 4510 - Diversificação da Matriz Energética - SEDEERI"/>
        <s v="Ação: 4513 - Ambiente de Negócios do Setor Energético e Naval - SEDEERI"/>
        <s v="Ação: 5669 - Polo de Desenvolvimento Empreendedor - SEDEERI"/>
        <s v="Ação: 5672 - Promoção do Comércio Exterior - Marca Internacional RJ - SEDEERI"/>
        <s v="Ação: 8273 - Fomento à Comercialização dos Produtos e Serviços Fluminenses - Compra Rio - SEDEERI"/>
        <s v="Ação: 1155 - Atendimento à População em Situações Emergenciais - SEDSODH"/>
        <s v="Ação: 1245 - Operacionalização da Política de Proteção à Vida       - SEDSODH"/>
        <s v="Ação: 2200 - Promoção da Igualdade Racial e Liberdade Religiosa - SEDSODH"/>
        <s v="Ação: 2781 - Promoção dos Direitos das Pessoas com Deficiência                  - SEDSODH"/>
        <s v="Ação: 2908 - Promoção de Alimentação Saudável - SEDSODH"/>
        <s v="Ação: 3597 - Sistema de Direitos da Criança e do Adolescente - SEDSODH"/>
        <s v="Ação: 4540 - Gestão dos Programas da Assistência Social - SEDSODH"/>
        <s v="Ação: 4541 - Gestão do Sistema Único de Assistência Social - SUAS - SEDSODH"/>
        <s v="Ação: 4542 - Proteção Social Especial de Média e Alta Complexidade - SEDSODH"/>
        <s v="Ação: 4543 - Promoção de Ações de Enfrentamento à Violência contra a Mulher - SEDSODH"/>
        <s v="Ação: 4544 - Gestão do Cadastro Único e do Programa Bolsa Família - SEDSODH"/>
        <s v="Ação: 4547 - Enfrentamento ao Desaparecimento de Pessoas - SEDSODH"/>
        <s v="Ação: 4549 - Promoção dos Direitos da Pessoa Idosa - SEDSODH"/>
        <s v="Ação: 4559 - Enfrentamento ao Tráfico de Pessoas e Erradicação do Trabalho Escravo - SEDSODH"/>
        <s v="Ação: 4560 - Promoção e Defesa dos Direitos LGBT - SEDSODH"/>
        <s v="Ação: 4577 - Gestão de Equipamentos Públicos de Segurança Alimentar e Nutricional - SEDSODH"/>
        <s v="Ação: 4578 - Gestão do Sistema Nacional de Segurança Alimentar e Nutricional - SEDSODH"/>
        <s v="Ação: 4580 - Gestão Conselhos Vinculados - SEDSODH"/>
        <s v="Ação: 4581 - Desenvolvimento Comunitário - Centros Comunitários de Defesa da Cidadania - SEDSODH"/>
        <s v="Ação: 5482 - Formulação da Política de Educação em Direitos Humanos  - SEDSODH"/>
        <s v="Ação: 5485 - Conferências dos Conselhos de Direito        - SEDSODH"/>
        <s v="Ação: 5684 - Ações de Combate e Enfrentamento à Extrema Pobreza - SEDSODH"/>
        <s v="Ação: 5685 - Ampliação da Rede de Desenvolvimento Comunitário - SEDSODH"/>
        <s v="Ação: 5687 - Implantação de Unidades Especializadas de Atendimento à Mulher - SEDSODH"/>
        <s v="Ação: 5690 - Implantação de Serviços Regionalizados de Proteção Social Especial  - SEDSODH"/>
        <s v="Ação: 5691 - Política de Respostas às Violações de Direitos Humanos - SEDSODH"/>
        <s v="Ação: 5692 - Promoção do Acesso à Cidadania - SEDSODH"/>
        <s v="Ação: 5693 - Garantia dos Direitos das Comunidades Tradicionais - SEDSODH"/>
        <s v="Ação: 5698 - Implantação de Equipamentos Públicos de Segurança Alimentar e Nutricional - SEDSODH"/>
        <s v="Ação: 8349 - Socioeducação dos Integrantes da Rede de Atendimento à Mulher   - SEDSODH"/>
        <s v="Ação: 8350 - Atendimento Especializado à Mulher         - SEDSODH"/>
        <s v="Ação: 8351 - Formulação e Implementação da Política de Migrações                    - SEDSODH"/>
        <s v="Ação: 8355 - Proteção Social Básica  - SEDSODH"/>
        <s v="Ação: 8358 - Apoio à Gestão e às Instâncias de Pactuação e Deliberação do SUAS - SEDSODH"/>
        <s v="Ação: A588 - Gestão Compartilhada dos Restaurantes Populares - SEDSODH"/>
        <s v="Ação: 1052 - Ampliação da Educação Integral e Educação em Tempo Integral  - SEEDUC"/>
        <s v="Ação: 1546 - Ampliação da Rede e Melhoria da Infraestrutura                                   - SEEDUC"/>
        <s v="Ação: 1676 - Reequipamento de Unidades Escolares     - SEEDUC"/>
        <s v="Ação: 2033 - Apoio Suplementar à Educação Básica   - SEEDUC"/>
        <s v="Ação: 2192 - Apoio aos Serviços Educacionais       - SEEDUC"/>
        <s v="Ação: 2229 - Oferta de Transporte Escolar     - SEEDUC"/>
        <s v="Ação: 2299 - Serviços de Utilidade Pública em Unidade Escolar - SEEDUC"/>
        <s v="Ação: 2312 - Realização de Atividades Extracurriculares    - SEEDUC"/>
        <s v="Ação: 2313 - Educação para Públicos Especiais    - SEEDUC"/>
        <s v="Ação: 2318 - Aprimoramento e Efetividade do Ensino Público - SEEDUC"/>
        <s v="Ação: 2421 - Oferta de Nutrição Escolar   - SEEDUC"/>
        <s v="Ação: 2691 - Avaliação do Sistema Educacional do ERJ       - SEEDUC"/>
        <s v="Ação: 2693 - Correção do Fluxo Escolar - SEEDUC"/>
        <s v="Ação: 2696 - Valorização do Desenvolvimento Profissional - SEEDUC"/>
        <s v="Ação: 5622 - Educação Militar e Cívico-Militar - SEEDUC"/>
        <s v="Ação: 1055 - Desenvolvimento do Esporte de Alto Rendimento - SEELJE"/>
        <s v="Ação: 2085 - Fomento ao Desenvolvimento da Prática Esportiva - SEELJE"/>
        <s v="Ação: 3930 - Gerenciamento de Equipamento Esportivo - SEELJE"/>
        <s v="Ação: 4447 - Fomento ao Esporte Feminino - Empoderadas - SEELJE"/>
        <s v="Ação: 4448 - Realização do RJ Mais Inclusão - SEELJE"/>
        <s v="Ação: 8034 - Realização do RJ Mais Esporte - SEELJE"/>
        <s v="Ação: 8283 - Promoção de Centros de Referência da Juventude do Estado do Rio de Janeiro - SEELJE"/>
        <s v="Ação: A535 - Fomento ao Desenvolvimento da Prática Esportiva Via Lei de Incentivo - SEELJE"/>
        <s v="Ação: 1151 - Premiação do Programa Cidadania Fiscal - SEFAZ"/>
        <s v="Ação: 2252 - Educação Continuada na Administração Fazendária - SEFAZ"/>
        <s v="Ação: 4479 - Modernização da Receita Estadual - SEFAZ"/>
        <s v="Ação: 4487 - Fortalecimento da Programação Financeira Estadual - SEFAZ"/>
        <s v="Ação: 5516 - Modernização Fazendária de Processos, Aplicações, Infraestrutura e Serviços - SEFAZ"/>
        <s v="Ação: 5643 - Monitoramento do Fluxo de Mercadorias - SEFAZ"/>
        <s v="Ação: 5644 - Gestão de Processos Tributários Integrados - SEFAZ"/>
        <s v="Ação: 5715 - Modernização do SIAFE-Rio - SEFAZ"/>
        <s v="Ação: 5716 - Aperfeiçoamento dos Instrumentos de Projeção de Receitas e Despesas do ERJ - SEFAZ"/>
        <s v="Ação: 8103 - Gestão de Tecnologia da Informação e Comunicação - SEFAZ"/>
        <s v="Ação: A564 - Promoção da Transparência Fiscal - SEFAZ"/>
        <s v="Ação: A586 - Gestão Estratégica de Pessoas  - SEFAZ"/>
        <s v="Ação: 1830 - Apoio à Urbanização de Comunidades - FEHIS - SEINFRA"/>
        <s v="Ação: 3455 - Recuperação da Região Serrana - SEINFRA"/>
        <s v="Ação: 3461 - Implantação de Projetos de Infraestrutura - SEINFRA"/>
        <s v="Ação: 3964 - Assessoramento aos Municípios no Desenvolvimento de Projetos Habitacionais - SEINFRA"/>
        <s v="Ação: 4585 - Formação e Qualificação de Servidores - SEINFRA"/>
        <s v="Ação: 4586 - Modernização e Reestruturação do Parque Computacional e Softwares - SEINFRA"/>
        <s v="Ação: 5580 - Construção, Reforma e Ampliação de Unidades Habitac e Obras de Infraestrutura - SEINFRA"/>
        <s v="Ação: 5675 - Desenvolvimento e Implantação de Projetos Habitacionais - SEINFRA"/>
        <s v="Ação: 5676 - Implantação de Infraestrutura  Habitacional - SEINFRA"/>
        <s v="Ação: 5702 - Preservação de Equipamentos Públicos - SEINFRA"/>
        <s v="Ação: 5703 - Implementação do Comunidade Cidade - SEINFRA"/>
        <s v="Ação: 5704 - Plano de Apoio a Intervenções em Caso de Catástrofes - SEINFRA"/>
        <s v="Ação: 5706 - Desenvolvimento da Infraestrutura dos Municípios - Jogando Junto - SEINFRA"/>
        <s v="Ação: A589 - Elaboração de Projeto e Viabilização de Implantação de Equipamentos Modulares - SEINFRA"/>
        <s v="Ação: 5383 - Implantação do Processo Administrativo Digital - SEPLAG"/>
        <s v="Ação: 5656 - Modernização e Aparelhamento do Arquivo Público  - SEPLAG"/>
        <s v="Ação: 5658 - Desenvolvimento de Sistemas Corporativos de Apoio à Logística - SEPLAG"/>
        <s v="Ação: 5657 - Revitalização do Depósito Público  - SEPLAG"/>
        <s v="Ação: 4506 - Gestão de Documentos, Preservação da Memória do ERJ e Acesso à informação - SEPLAG"/>
        <s v="Ação: 4521 - Implementação das Ações do Depósito Público  - SEPLAG"/>
        <s v="Ação: 5662 - Fortalecimento dos Instrumentos de Planejamento, Orçamento e Gestão - SEPLAG"/>
        <s v="Ação: 8365 - Formação e Valorização do Servidor - SEPLAG"/>
        <s v="Ação: A569 - Aperfeiçoamento da Gestão Estratégica de Suprimentos - SEPLAG"/>
        <s v="Ação: A570 - Sistematização do Planejamento e Captação de Recursos para Investimentos - SEPLAG"/>
        <s v="Ação: A583 - Implantação da Gestão por Processos - SEPLAG"/>
        <s v="Ação: 4409 - Conservação e Mitigação de Riscos nos Imóveis Estaduais - SEPLAG"/>
        <s v="Ação: 4481 - Destinação, Uso e Ocupação de Bens Imóveis Estaduais - SEPLAG"/>
        <s v="Ação: 4482 - Modernização da Gestão do Patrimônio Imóvel - SEPLAG"/>
        <s v="Ação: 2061 - Operação Especial e Especializada da Polícia Militar  - SEPM"/>
        <s v="Ação: 2062 - Manutenção da Polícia Pacificadora  - SEPM"/>
        <s v="Ação: 2878 - Gestão da Frota da Polícia Militar - SEPM"/>
        <s v="Ação: 4446 - Operacionalização do Centro Integrado de Comando e Controle - SEPM"/>
        <s v="Ação: 5519 - Gestão e Operacionalização da Polícia Militar - TAC - SEPM"/>
        <s v="Ação: 5612 - Gestão Logística da Polícia Militar - SEPM"/>
        <s v="Ação: 5708 - Valorização e Capacitação dos Policiais Militares - SEPM"/>
        <s v="Ação: 8286 - Apoio à Polícia Militar Para Segurança no Trânsito - SEPM"/>
        <s v="Ação: 1031 - Capacitação e Treinamento de Policiais Civis - SEPOL"/>
        <s v="Ação: 1382 - Modernização da Polícia Civil - SEPOL"/>
        <s v="Ação: 2001 - Modernização e Fortalecimento do Sistema de Saúde da Polícia Civil - SEPOL"/>
        <s v="Ação: 2046 - Inteligência e Segurança da Informação - SEPOL"/>
        <s v="Ação: 2055 - Operacionalização da Polícia Civil - SEPOL"/>
        <s v="Ação: 4570 - Fortalecimento da Imagem Institucional da Secretaria da Polícia Civil - SEPOL"/>
        <s v="Ação: 4571 - Combate à Corrupção e à Lavagem de Dinheiro - SEPOL"/>
        <s v="Ação: 4572 - Apoio à Realização de Grandes Eventos - SEPOL"/>
        <s v="Ação: 4579 - Reestruturação e Manutenção das Unidades da Polícia Civil - SEPOL"/>
        <s v="Ação: 4583 - Reaparelhamento da Polícia Civil - SEPOL"/>
        <s v="Ação: 5696 - Gestão do Sistema Integrado de Metas/SEPOL - SEPOL"/>
        <s v="Ação: 5699 - Educação sobre Segurança Pública - SEPOL"/>
        <s v="Ação: 5701 - Valorização do Policial Civil - SEPOL"/>
        <s v="Ação: 8060 - Gestão da Frota da Polícia Civil - SEPOL"/>
        <s v="Ação: 8250 - Operacionalização da Polícia Técnico-Científica - SEPOL"/>
        <s v="Ação: A514 - Transparência e Controle das Informações - SEPOL"/>
        <s v="Ação: 4584 - Estímulo à Captação de Recursos para o Estado do Rio de Janeiro - SERGB"/>
        <s v="Ação: 2714 - Assistência Farmacêutica Básica - SES"/>
        <s v="Ação: 2721 - Realização de Tratamento Fora de Domicílio - TFD - SES"/>
        <s v="Ação: 2729 - Fortalecimento do Sistema Estadual de Vigilância Sanitária - SES"/>
        <s v="Ação: 2731 - Vigilância Laboratorial de Interesse da Saúde Pública - SES"/>
        <s v="Ação: 2732 - Realização de Ações de Vigilância Epidemiológica - SES"/>
        <s v="Ação: 2733 - Realização de Ações de Promoção da Saúde e Prevenção de Doenças e Agravos - SES"/>
        <s v="Ação: 2736 - Realização de Ações de Vigilância Ambiental - SES"/>
        <s v="Ação: 2742 - Apoio às UPAS 24 Horas Municipalizadas - SES"/>
        <s v="Ação: 2744 - Assistência Pré-hospitalar Móvel de Urgência e Emergência - SAMU 192 - SES"/>
        <s v="Ação: 2751 - Qualificação do Planejamento do SUS  - SES"/>
        <s v="Ação: 2894 - Realização de Resgate Aéreo para Urgência/Emergência em Saúde - SES"/>
        <s v="Ação: 2920 - Prevenção ao Uso de Drogas nas Escolas - SES"/>
        <s v="Ação: 2921 - Fomento à Prevenção, ao Acolhimento e à Reinserção Social do Usuário de Drogas - SES"/>
        <s v="Ação: 2956 - Realização de Teste de Triagem Neonatal - SES"/>
        <s v="Ação: 4525 - Apoio à Pesquisa e Inovação em Saúde - SES"/>
        <s v="Ação: 4526 - Apoio à Formação Profissional em Saúde  - SES"/>
        <s v="Ação: 4528 - Assistência em Unidade de Tratamento Intensivo - SES"/>
        <s v="Ação: 4529 - Apoio à Assistência Oftalmológica de Alta Complexidade - SES"/>
        <s v="Ação: 4530 -  Apoio à Qualificação da Rede de Terapia Renal Substitutiva - RTRS - SES"/>
        <s v="Ação: 4539 - Alimentação, Vigilância, Promoção e Organização da Atenção Nutricional - SES"/>
        <s v="Ação: 4587 - Fortalecimento das Ações de Controle e Avaliação - SES"/>
        <s v="Ação: 8063 - Proteção Especial a Usuários de Drogas - SES"/>
        <s v="Ação: 8106 - Apoio à Rede de Atenção Psicossocial do Estado do Rio de Janeiro - RAPS    - SES"/>
        <s v="Ação: 8281 - Promoção da Cidadania - SES"/>
        <s v="Ação: 8321 - Promoção da Educação em Saúde  - SES"/>
        <s v="Ação: 8322 - Fortalecimento da Política de Gestão Estratégica e Participativa  - SES"/>
        <s v="Ação: 8325 - Melhoria da Gestão do Serviço de Saúde - SES"/>
        <s v="Ação: 8327 - Fomento à Expansão e à Qualificação da Atenção Primária nos Municípios - SES"/>
        <s v="Ação: 8330 - Apoio à Saúde da Mulher, Materna e Infantil - SES"/>
        <s v="Ação: 8331 - Operacionalização das UPAs 24h Estaduais  - SES"/>
        <s v="Ação: 8332 - Apoio à Assistência de Alta Complexidade em Cardiologia - SES"/>
        <s v="Ação: 8333 - Assistência à Obesidade Mórbida por Cirurgia Bariátrica e Cirurgia Reparadora - SES"/>
        <s v="Ação: 8334 - Apoio à Assistência Oncológica  - SES"/>
        <s v="Ação: 8340 - Atendimento a Litígios em Saúde - SES"/>
        <s v="Ação: 8341 - Assistência Ambulatorial e Hospitalar  - SES"/>
        <s v="Ação: 8343 - Realização de Exames de Imagem para Apoio Diagnóstico e Qualificação do Cuidado - SES"/>
        <s v="Ação: A527 - Apoio à Rede de Atenção às Urgências e Emergências em Saúde - RUE - SES"/>
        <s v="Ação: 5509 - Gestão de Unidade de Atendimento da Casa do Trabalhador - SETRAB"/>
        <s v="Ação: 5649 - Gestão das Unidades de Atendimento da Casa da Inclusão - SETRAB"/>
        <s v="Ação: 5670 - Implantação e Gestão do Posto Avançado de Trabalho e Inovação - SETRAB"/>
        <s v="Ação: 5671 - Geração de Emprego e Renda para a Juventude - Geração Futuro - SETRAB"/>
        <s v="Ação: 8258 - Articulação das Políticas de Emprego, Trabalho e Renda - SETRAB"/>
        <s v="Ação: 8260 - Qualificação Social Profissional - SETRAB"/>
        <s v="Ação: 8262 - Gestão Operacional dos Postos SINE/RJ - SETRAB"/>
        <s v="Ação: 8263 - Gestão do Sistema Nacional de Empregos - SINE/RJ - SETRAB"/>
        <s v="Ação: 8269 - Apoio e Fomento à Economia Popular e Solidária e ao Comércio Justo - SETRAB"/>
        <s v="Ação: 1018 - Expansão, Modernização e Gestão do Transporte Aeroviário - SETRANS"/>
        <s v="Ação: 1065 - Reestruturação do Transporte Aquaviário - SETRANS"/>
        <s v="Ação: 2288 - Concessão do Vale Social - SETRANS"/>
        <s v="Ação: 2581 - Modelagem e Operacionalização do Bilhete Único - SETRANS"/>
        <s v="Ação: 3934 - Aquisição de Embarcação - SETRANS"/>
        <s v="Ação: 5400 - Apoio à Implantação da Ferrovia EF-118 - SETRANS"/>
        <s v="Ação: 5446 - Reestruturação e Desenvolvimento dos Sistemas de Transporte - SETRANS"/>
        <s v="Ação: 5757 - Concessão de Aeroportos Regionais à Iniciativa Privada - SETRANS"/>
        <s v="Ação: A451 - Unificação da Gratuidade Intermunicipal e Intramunicipal - SETRANS"/>
        <s v="Ação: A518 - Melhoria e Ampliação da Malha Ferroviária para Cargas - SETRANS"/>
        <s v="Ação: A519 - Melhoria dos Acessos e da Infraestrutura Complementar dos Portos - SETRANS"/>
        <s v="Ação: A520 - Estudos e Intervenções em Rodovias Concessionadas - SETRANS"/>
        <s v="Ação: 1110 - Reconhecimento e Valorização do Artesão e da Atividade Artesanal  - SETUR"/>
        <s v="Ação: 1666 - Fortalecimento Institucional do Setor Turístico - SETUR"/>
        <s v="Ação: 4475 - Estruturação e Qualificação das Instituições Públicas e Privadas                 - SETUR"/>
        <s v="Ação: 4489 - Fomento, Promoção e Desenvolvimento do Turismo no Estado do Rio de Janeiro - SETUR"/>
        <s v="Ação: 5646 - Fortalecimento do Mercado de Eventos no Estado do Rio de Janeiro  - SETUR"/>
        <s v="Ação: 4548 - Apoio às Vítimas de Violência - SEVIT"/>
        <s v="Ação: 2039 - Operacionalização das Aeronaves da SSMGSI - SSM"/>
        <s v="Ação: 4565 - Valorização e Capacitação dos Servidores da SSMGSI - SSM"/>
        <s v="Ação: 4566 - Reequipamento da SSMGSI - SSM"/>
        <s v="Ação: 4567 - Reforma e ampliação da estrutura física da SSMGSI - SSM"/>
        <s v="Ação: 2027 - Formalização da Atividade Turística no Rio de Janeiro - TURISRIO"/>
        <s v="Ação: 2965 - Fomento, Gestão e Monitoramento da Atividade Turística do Est do Rio de Janeiro  - TURISRIO"/>
        <s v="Ação: 2966 - Participação, Promoção e Produção de Eventos Turísticos  - TURISRIO"/>
        <s v="Ação: 5512 - Revitalização das Áreas de Interesse Turístico - TURISRIO"/>
        <s v="Ação: 2816 - Prevenção à Evasão Discente - UENF"/>
        <s v="Ação: 2817 - Operacionalização do Restaurante Universitário R.U. - UENF"/>
        <s v="Ação: 2819 - Apoio ao Ensino, Pesquisa e Extensão da UENF - UENF"/>
        <s v="Ação: 1102 - Saneamento Ambiental nos Municípios do Entorno da Baía de Guanabara - UEPSAM"/>
        <s v="Ação: 5588 - Implantação do Tronco Coletor Cidade Nova/PSAM - UEPSAM"/>
        <s v="Ação: 2207 - Apoio à Residência na UERJ - UERJ"/>
        <s v="Ação: 2258 - Integração UERJ e Sociedade - UERJ"/>
        <s v="Ação: 2267 - Incentivo à Permanência Discente - UERJ"/>
        <s v="Ação: 2268 - Apoio à Formação do Estudante - UERJ - UERJ"/>
        <s v="Ação: 3481 - Desenvolvimento do Ensino, da Pesquisa e da Extensão - UERJ"/>
        <s v="Ação: 4134 - Desenvolvimento Técnico e Científico - UERJ"/>
        <s v="Ação: 4468 - Operacionalização do Complexo Universitário de Saúde - UERJ"/>
        <s v="Ação: 2831 - Apoio ao Ensino, Pesquisa, Extensão e Inovação na UEZO - UEZO"/>
        <s v="Ação: 2832 - Incentivo à Permanência e ao Desenvolvimento Discente - UEZO"/>
        <s v="Ação: 2834 - Apoio à Infraestrutura e Gestão na UEZO - UEZO"/>
        <s v="Ação: 3618 - Consolidação do Campus UEZO  - UEZO"/>
        <s v="Ação: A559 - Formação de Profissionais para o Mercado de Trabalho - UEZO"/>
        <s v="Ação: A560 - Incentivo ao Empreendedorismo na Zona Oeste do Rio  - UEZO"/>
        <s v="Ação: A561 - Humanização e Capacitação dos Servidores da UEZO - CapacitUEZO - UEZO"/>
      </sharedItems>
    </cacheField>
    <cacheField name="Indicador1" numFmtId="0">
      <sharedItems count="661">
        <s v="Aplicação de penalidades - Número de autos de infração (Unidade)"/>
        <s v="Pesquisa do grau de satisfação do consumidor (Percentual)"/>
        <s v="Número de pessoas capacitadas pela escola de regulamentação do estado do Rio de Janeiro (Unidade)"/>
        <s v="Munícipios consorciados na gestão de resíduos sólidos (Convênio assinado)"/>
        <s v="Empresas financiadas utilizando o funding FREMF (Unidade)"/>
        <s v="Empresas financiadas (Unidade)"/>
        <s v="Crédito concedido (Unidade )"/>
        <s v="Número de autos de Infração (Unidade)"/>
        <s v="Número de processos regulatórios (Processos Regulamentados.)"/>
        <s v="Número de reclamações de serviços  (Unidade)"/>
        <s v="Número de usuários atendidos (Unidade)"/>
        <s v="Tempo médio de resposta às reclamações de serviços (Tempo)"/>
        <s v="Número de municípios alcançados (Unidade)"/>
        <s v="Número de produtores atendidos (Unidade)"/>
        <s v="Quantidade de produtos provenientes do estado do Rio de Janeiro comercializada na central de abastecimento (Toneladas)"/>
        <s v="Número de produtores rurais comercializando diretamente nas unidades da Ceasa (Unidade)"/>
        <s v="Quantidade de produtos comercializados na central de abastecimento (Toneladas)"/>
        <s v="Número de instituições atendidas (Unidade)"/>
        <s v="Percentual de produtos com resíduos de agrotóxicos (Percentual)"/>
        <s v="Percentual de alunos que finalizaram a pós-graduação à distância, em todas as regiões do Estado (Percentual)"/>
        <s v="Percentual de alunos que finalizaram o ensino superior à distância, em todas as regiões do Estado (Percentual)"/>
        <s v="Percentual de alunos do pré-vestibular que ingressaram no vestibular (Percentual)"/>
        <s v="Atividades de divulgação científica desenvolvidas, em todas as regiões do estado (Unidade)"/>
        <s v="Percentual de servidores da Fundação Cecierj capacitados (Percentual)"/>
        <s v="Aumento do número de alunos matriculados nos cursos de ensino superior à distância (Unidade)"/>
        <s v="Formação continuada na plataforma EAD (Percentual)"/>
        <s v="Número de pessoas atendidas pelas políticas de iniciação científica, tecnológica e inovativa  (Unidade)"/>
        <s v="Preenchimento de cargos vagos através de concurso público (Percentual)"/>
        <s v="Alcance populacional do Museu Ciência e Vida (Unidade)"/>
        <s v="Formação de Jovens e adultos no Ensino Médio e Fundamental (Percentual)"/>
        <s v="População atendida após incremento das ligações prediais - Sistema de Esgotamento Sanitário da RMRJ (Unidade)"/>
        <s v="Vazão adicional após a conclusão do sistema Novo Guandu (Litros por segundo)"/>
        <s v="Indicador de Qualidade da Água Tratada (IQAT) (Percentual)"/>
        <s v="Número de mudas florestais distribuídas (Unidade)"/>
        <s v="População atendida após incremento das ligações prediais - Sistema de Abastecimento de Água da  RMRJ (Unidade)"/>
        <s v="População atendida após incremento das ligações prediais com a ampliação da rede de distribuição distribuição do distrito de Anta, município de Sapucaia (Unidade)"/>
        <s v="População atendida após incremento das ligações prediais com a ampliação do sistema de abastecimento do município de Itacoara (Unidade)"/>
        <s v="População atendida após incremento das ligações prediais com a ampliação do sistema de abastecimento do município de Varre-Sai  (Unidade)"/>
        <s v="População atendida após incremento das ligações prediais com a complementação das obras de implantação do sistema de abastecimento de água da localidade de Boa Esperança e Parque Andréa, município de Rio Bonito  (Unidade)"/>
        <s v="População atendida após incremento das ligações prediais com a complementação das obras de implantação do sistema de abastecimento de água da localidade de Ponta Negra - município de Maricá  (Unidade)"/>
        <s v="População atendida após incremento das ligações prediais com a implantação da rede distribuidora no município de Laje do Muriaé (Unidade)"/>
        <s v="População atendida após incremento das ligações prediais com a implantação de novo sistema de abastecimento no município de Piraí  (Unidade)"/>
        <s v="Vazão adicional após a conclusão da ampliação da capacidade do sistema de tratamento de água do município de Rio das Ostras  (Litros por segundo)"/>
        <s v="Vazão adicional após a conclusão da, da sede do município de Piraí (Litros por segundo)"/>
        <s v="Vazão adicional após a conclusão da  ampliação do sistema de abastecimento de água das localidades de Miguel Pereira e Paty do Alferes  (Litros por segundo)"/>
        <s v="Vazão adicional após a conclusão da  ampliação do sistema de abastecimento de água do município de Bom Jardim  (Litros por segundo)"/>
        <s v="Vazão adicional após a conclusão da  ampliação do sistema de abastecimento de água tratada do município de Itaboraí  (Litros por segundo)"/>
        <s v="Vazão adicional após a conclusão da  ampliação do sistema de abastecimento do município de Bom Jesus do Itabapoana  (Litros por segundo)"/>
        <s v="Vazão adicional após a conclusão da  ampliação do sistema de abastecimento do município de Aperibé (Litros por segundo)"/>
        <s v="Percentual de hidrometração - aquisição de hidrômetros para instalação em clientes com consumo estimado (Percentual)"/>
        <s v="Número de famílias beneficiadas com o trabalho técnico social, a partir da participação do ERJ no programa Minha Casa Minha Vida no ERJ (Unidade)"/>
        <s v="Número de famílias atendidas com unidades habitacionais de interesse social (Unidade)"/>
        <s v="Número de famílias beneficiadas com a recuperação do conjunto habitacional (Unidade)"/>
        <s v="Número de Municípios beneficiados com a pavimentação de via apoiada (Unidade)"/>
        <s v="Número de famílias beneficiadas com a urbanização do assentamento (Unidade)"/>
        <s v="Número de famílias beneficiadas com o título de propriedade (Unidade)"/>
        <s v="Percentual de conjuntos habitacionais da CEHAB georreferenciados (Percentual)"/>
        <s v="Percentual do acervo documental da CEHAB digitalizado (Percentual)"/>
        <s v="Projetos da CEHAB desenvolvidos em BIM (Unidade)"/>
        <s v="Número de famílias atendidas com unidades habitacionais, a partir da participação do ERJ em programas federais de habitação (Unidade)"/>
        <s v="Número de pessoas contratadas a partir de concurso público viabilizado pelo estudo técnico realizado (Unidade)"/>
        <s v="Total de recursos revertidos para o tesouro do estado, através da recuperação do Fundo de Compensação de Variações Salariais - FCVS, junto à Caixa Econômica Federal (Unidade)"/>
        <s v="Qualidade do transporte ferroviário de passageiros (Nota (0 a 10))"/>
        <s v="Taxa de crescimento do número de passageiros transportados pelo sistema de bondes (Percentual)"/>
        <s v="Percentual de imóveis da malha ferroviária do ERJ regularizados (Percentual)"/>
        <s v="Passageiros transportados (Unidade)"/>
        <s v="Percentual de retomada do teleférico (P) (Percentual)"/>
        <s v="Número de municípios inscritos no sistema web para ICMS ecológico (Unidade)"/>
        <s v="Número de temáticas tratadas nos relatórios socieconômicos  (Unidade)"/>
        <s v="Número de municípios que realizam concursos e processos seletivos através da CEPERJ (Unidade)"/>
        <s v="Monitoramento de capacitação de servidores através de cursos EAD (Unidade)"/>
        <s v="Número de inscritos nos cursos de pós graduação  (Unidade)"/>
        <s v="Número de servidores capacitados - CEPERJ (Unidade)"/>
        <s v="Ampliação da oferta de cursos na sede da fundação  (Unidade)"/>
        <s v="Alcance dos eventos culturais realizados na fundação CEPERJ (Unidade)"/>
        <s v="Número de inscritos na biblioteca digital CEPERJ (Unidade)"/>
        <s v="Funcionalidade do portal educacional (Unidade)"/>
        <s v="Número de municípios com base cartográfica atualizada (Unidade)"/>
        <s v="Número de regiões mapeadas através do levantamento aerofotogramétrico (Unidade)"/>
        <s v="Percentual de servidores capacitados em cursos de curta, média e longa duração pertinentes às competências necessárias à CGE  ( modelo CGU) (Percentual)"/>
        <s v="Índice de Processos Administrativo de Responsabilização (PAR) (Percentual)"/>
        <s v="Percentual de processos disciplinares analisados  por esta CGE  (Percentual)"/>
        <s v="Índice de ações voltadas ao fomento da integridade pública realizadas pela CGE e entidades ou órgãos (Percentual)"/>
        <s v="Índice de acordos de leniência formalizados  (Percentual)"/>
        <s v="Índice de capacitação para avaliação do programa de integridade privada (Percentual)"/>
        <s v="Indice das auditorias em temas relevantes executadas (Percentual)"/>
        <s v="Índice das auditorias permanentes em contratos executadas (Percentual)"/>
        <s v="Índice de manifestações procedentes de ouvidoria respondidas no prazo  (Percentual)"/>
        <s v="Índice de solicitações de acesso à informação respondidas no prazo   (Percentual)"/>
        <s v="Taxa de satisfação com os projetos implementados pela CGE (Percentual)"/>
        <s v="Média das notas de satisfação dos usuários dos terminais com a qualidade dos serviços e instalações (Percentual)"/>
        <s v="Quantidade de passageiros embarcados (Unidade)"/>
        <s v="Taxa de área de industrial ocupada em operação  (Percentual)"/>
        <s v="Taxa de atendimento aos municípios (Percentual)"/>
        <s v="Taxa de análise e encaminhamento de pleitos de investidores para deliberação (Percentual)"/>
        <s v="Taxa de prospecção de empresas em feiras em eventos (Percentual)"/>
        <s v="Taxa de ocupação das vagas no sistema socioeducativo (Percentual)"/>
        <s v="Percentual de unidades do DEGASE com infraestrutura física e operacional adequadas (Percentual)"/>
        <s v="Avaliação de fornecimento de alimentação preparada (Média)"/>
        <s v="Número de jovens e adolescentes em cumprimento de medida socioeducativa que rceberam um ou mais atendimentos de saúde_x000a_ (Unidade)"/>
        <s v="Número de servidores públicos concluintes em uma ou mais capacitações, formação inicial e/ou formações continuadas  (Unidade)"/>
        <s v="Percentual de jovens e adolescentes em cumprimento de medida socioeducativa matriculados em cursos profissionalizantes (Percentual)"/>
        <s v="Percentual de jovens e adolescentes em cumprimento de medida socioeducativa participantes de um ou mais eventos culturais, desportivos e/ou educativos realizados (Percentual)"/>
        <s v="Número de adolescentes em cumprimento de medida socioeducativa matriculados na educação básica (Unidade)"/>
        <s v="Percentual de jovens e adolescentes em cumprimento de medida socioeducativa matriculados em cursos profissionalizantes no centro de vocacional tecnológico (Percentual)"/>
        <s v="Média de rodovias restauradas ou melhoradas no ERJ (Percentual)"/>
        <s v="Média das Rodovias com contenção de encostas no ERJ (Percentual)"/>
        <s v="Média das Rodovias Conservadas no ERJ (Percentual)"/>
        <s v="Percentual de comunidades carentes do ERJ beneficiadas com obras civis (Percentual)"/>
        <s v="Número de municípios apoiados com obras de infraestrutura (Unidade)"/>
        <s v="Média das rodovias sinalizadas no ERJ (Percentual)"/>
        <s v="Pesquisa de satisfação (Média)"/>
        <s v="Atendimento das reclamações - Unidades Operacionais (Percentual)"/>
        <s v="Atendimento das reclamações - Serviço de Registro de Veículos (Percentual)"/>
        <s v="Atendimento das reclamações - Serviço de Identificação Civil (Percentual)"/>
        <s v="Atendimento das reclamações - Serviço de Habilitação de Motorista (Percentual)"/>
        <s v="Atendimento das reclamações - Fiscalização no Trânsito (Percentual)"/>
        <s v="Índice de satisfação dos usuários internos de TIC (Percentual)"/>
        <s v="Capacitação de vistoriadores (Percentual)"/>
        <s v="Carros irregulares retirados de circulação (Unidade)"/>
        <s v="Evolução do número de linhas de ônibus concedidas (Unidade)"/>
        <s v="Percentual de multas administrativas da alínea 4.3 (Percentual)"/>
        <s v="Multas de acessibilidade aplicadas (Unidade)"/>
        <s v="Percentual da frota vistoriada (Percentual)"/>
        <s v="Percentual de dados atualizados sobre águas subterrâneas (Percentual)"/>
        <s v="Expansão das campanhas de fiscalização do setor mineral (Unidade)"/>
        <s v="Número de entidades capacitadas para difusão do conhecimento geológico (Unidade)"/>
        <s v="Capacitação dos municípios sobre risco geológico  (Unidade)"/>
        <s v="Abertura de processos de novos empreendimentos do setor mineral (Unidade)"/>
        <s v="Transformação digital DRM (Percentual)"/>
        <s v="Estradas vicinais recuperadas/mantidas em relação ao quantitativo de produtores rurais existentes no ERJ (Km/produtor)"/>
        <s v="Número de produtores rurais, pescadores artesanais e organizações rurais assistidos  (Unidade)"/>
        <s v="Percentual de agricultores familiares (AF) assistidos pela EMATER-RIO em relação ao público total assistido (Percentual)"/>
        <s v="Percentual de jovens rurais (JR) assistidos pela EMATER-RIO em relação ao público total assistido (Percentual)"/>
        <s v="Percentual de mulheres rurais assistidas pela EMATER-RIO em relação ao público total assistido (Percentual)"/>
        <s v="Produtores rurais portadores de documentos de qualificação emitidos pela EMATER-RIO em relação ao total de produtores rurais assistidos (Percentual)"/>
        <s v="Fornecimento de refeições e lanches  nas unidades da FAETEC (Unidade)"/>
        <s v="Taxa de reprovação e abandono no Ensino Superior (Percentual)"/>
        <s v="Número de alunos (Unidade)"/>
        <s v="Número de cursos oferecidos (Unidade)"/>
        <s v="Número de bolsas concedidas (Unidade)"/>
        <s v="Número de cursos profissionalizantes oferecidos pela FAETEC (Unidade)"/>
        <s v="Número de cursos de qualificação  (Unidade)"/>
        <s v="Taxa de reprovação e abandono no Ensino Médio (Percentual)"/>
        <s v="Número de projetos de extensão (Unidade)"/>
        <s v="Expansão do número de docentes, gestores e discentes da FAETEC assistidos em intercâmbios internacionais (Percentual)"/>
        <s v="Avaliação padronizada de desempenho dos alunos da FAETEC por instituição externa (Percentual)"/>
        <s v="Número de participantes em atividades de integração da FAETEC (Unidade)"/>
        <s v="Taxa de renovação e implantação das matrizes curriculares dos cursos de educação básica e técnica (Percentual)"/>
        <s v="Número de cursos técnicos (Unidade)"/>
        <s v="Taxa de crescimento do número de alunos com deficiência matriculados na FAETEC (Percentual)"/>
        <s v="Número de servidores necessários para reposição do quadro efetivo e permanente (Unidade)"/>
        <s v="Percentual de servidores do quadro efetivo permanente capacitados (Pessoa/Unidade)"/>
        <s v="Número de unidades educacionais (Unidade)"/>
        <s v="Número de municípios atendidos (Unidade)"/>
        <s v="Número de pesquisas por área em que a FAPERJ tem atuação por meio do apoio aos seus pesquisadores (Unidade)"/>
        <s v="Bolsas concedidas - UERJ ( Bolsas concedidas)"/>
        <s v="Bolsas concedidas- UENF ( Bolsas concedidas)"/>
        <s v="Bolsas concedidas - UEZO ( Bolsas concedidas)"/>
        <s v="Anais de eventos impresso ou on line dos pesquisadores apoiados pela FAPERJ (Unidade)"/>
        <s v="Artigos publicados em periódicos indexados por pesquisadores apoiados pela FAPERJ  (Unidade)"/>
        <s v="Capítulos de livros indexados com ISBN (International Standard Book Number) produzidos por pesquisadores apoiados pela FAPERJ  (Unidade)"/>
        <s v="Laboratórios envolvidos (Unidade)"/>
        <s v="Livros indexados com ISBN (International Standard Book Number)  publicados por pesquisadores apoiados pela FAPERJ  (Unidade)"/>
        <s v="Mapas produzidos por pesquisadores apoiados pela FAPERJ  (Unidade)"/>
        <s v="Maquetes produzidos por pesquisadores apoiados pela FAPERJ  (Unidade)"/>
        <s v="Partituras produzidas por pesquisadores apoiados pela FAPERJ  (Unidade)"/>
        <s v="Patentes concedidas aos pesquisadores apoiados pela FAPERJ  (Unidade)"/>
        <s v="Patentes depositadas por pesquisadores apoiados pela FAPERJ  (Unidade)"/>
        <s v="Pesquisadores e empreendedores envolvidos apoiados pela FAPERJ  (Unidade)"/>
        <s v="Processos desenvolvidos por pesquisadores apoiados pela FAPERJ  (Unidade)"/>
        <s v="Programas de excelência em pós-graduação envolvidos em projetos apoiados pela FAPERJ  (Unidade)"/>
        <s v="Projetos apoiados pela FAPERJ  (Unidade)"/>
        <s v="Empresas  apoiadas (Empresas apoiadas)"/>
        <s v="Empresas criadas (Número de empresas criadas)"/>
        <s v="Cultivar protegida (Unidade)"/>
        <s v="Cultivar registrada no Registro Nacional de Cultivares (RNC)  (Unidade)"/>
        <s v="Número de softwares desenvolvidos por pesquisadores apoiados pela FAPERJ  (Unidade)"/>
        <s v="Número de startups criadas por inventores independentes apoiados pela FAPERJ  (Unidade)"/>
        <s v="Produtos desenvolvidos por pesquisadores apoiados pela FAPERJ  (Unidade)"/>
        <s v="Topografia de circuito registrada por pesquisadores apoiados pela FAPERJ  (Unidade)"/>
        <s v="Ações resultantes de acordos com instituições estrangeiras (Unidade)"/>
        <s v="Bolsas concedidas - CECIERJ ( Bolsas concedidas)"/>
        <s v="Percentual de unidades da FIA com ligação em rede informatizada (Percentual)"/>
        <s v="Número de crianças e adolescentes atendidas em atendimento dia (Unidade)"/>
        <s v="Número de crianças e adolescentes localizados pelo Programa  (Percentual)"/>
        <s v="Municipios apoiados na prevenção ao desaparecimento de crianças e adolescentes (Unidade)"/>
        <s v="Número de adolescentes qualificados para estágio laborativo (Unidade)"/>
        <s v="Percentual dos adolescentes que concluíram o curso de qualificação encaminhados para estágio (Percentual)"/>
        <s v="Número de crianças, adolescentes e seus familiares atendidos por abrigos e Núcleos de Atendimento a Criança e ao Adolescente (NACA’s) (Pessoas)"/>
        <s v="Empreendimentos aquícolas monitorados (Percentual)"/>
        <s v="Percentual de municípios costeiros monitorados (Percentual)"/>
        <s v="Percentual de municipios alcançados pelo apoio da Fiperj às ações de defesa sanitaria (Percentual)"/>
        <s v="Percentual de municípios costeiros monitorados na Bacia de campos (Percentual)"/>
        <s v="Percentual de produtores beneficiados com o fornecimento de formas jovens  (Percentual)"/>
        <s v="Número de pescadores e aquicultores assistidos com assistencia tecnica e extensão rural (Unidade)"/>
        <s v="Extratos de produção emitidos (Unidade)"/>
        <s v="Número de participantes em eventos de pesca e aquicultura (Unidade)"/>
        <s v="Incremento na emissão de documentação civil básica pela Fundação Leão XIII (Percentual)"/>
        <s v="Percentual de adesão entre usuários acompanhados pelo projeto promotores do envelhecimento saudável (Percentual)"/>
        <s v="Percentual de fornecimento de óculos entre usuários examinados pelo projeto Novo Olhar (Percentual)"/>
        <s v="Percentual de usuários acolhidos com Plano Individual de Acompanhamento atualizado nos últimos 3 meses (Percentual)"/>
        <s v="Percentual de fornecimento de aparelhos auditivos entre usuários examinados na unidade modelo da Fundação Leão XIII (Percentual)"/>
        <s v="Acesso a unidades culturais - FMIS (Unidade)"/>
        <s v="Percentual de pecúlios pagos através do sistema Gestão Trabalho Prisional -GTP (Percentual)"/>
        <s v="Apenados qualificados nas capacitações  (Unidade)"/>
        <s v="Apenado inserido no mercado de trabalho (Unidade)"/>
        <s v="Apenado inserido em atividade administrativa (Unidade)"/>
        <s v="Custo percentual das adequações das unidades laborativas e de qualificação   (Percentual)"/>
        <s v="Variação percentual de atendimentos concluídos realizados pela ouvidoria da Fundação  (Percentual)"/>
        <s v="Variação percentual de Revistas Cabrini vendidas  (Percentual)"/>
        <s v="Índice de alcance geral de metas do contrato de gestão  (Percentual)"/>
        <s v="Evolução de nível de gestão em premiações de qualidade (Percentual)"/>
        <s v="Variação de público nas unidades culturais modernizadas (Percentual)"/>
        <s v="Acesso a unidades culturais - FTMRJ (Unidade)"/>
        <s v="Número de produções realizadas - Fábrica de Espetáculos (Unidade)"/>
        <s v="Variação do público nos espaços culturais da FUNARJ modernizados (Unidade)"/>
        <s v="Acesso a unidades culturais - FUNARJ (Unidade)"/>
        <s v="Número de produções realizadas (Unidade)"/>
        <s v="Acervo Preservado e Dinamizado  (Unidade)"/>
        <s v="Percentual dos funcionários do GSI satisfeitos em relação aos  cursos, worshops, palestras e estágios realizados (Percentual)"/>
        <s v="Percentual dos funcionários do GSI satisfeitos em relação aos  recursos de informática e TI adquiridos para assessoria do governador do Estado (Percentual)"/>
        <s v="Percentual dos funcionários do GSI satisfeitos em relação aos  serviços de reforma e ampliação na estrutura física do órgão (Percentual)"/>
        <s v="Número de dias de indisponibilidade das lanchas do GSI (Unidade)"/>
        <s v="Percentual de servidores capacitados - IEEA (Percentual)"/>
        <s v="Obra implantada para proteção da captação de água da ETA do Guandu  (Unidade)"/>
        <s v="Número de amostragens realizadas em corpos hídricos (Unidade)"/>
        <s v="Operacionalidade da rede automática e semi-automática de qualidade do ar (Percentual)"/>
        <s v="Obras implantadas de infraestrutura (Unidade)"/>
        <s v="Percentual de servidores capacitados - INEA (Percentual)"/>
        <s v="Percentual de vistorias em barramentos prioritários (Percentual)"/>
        <s v="Número de Visitantes nos Parques Estaduais (Unidade)"/>
        <s v="Área Restaurada (Hectares)"/>
        <s v="Número de benfeitorias indenizadas e removidas de áreas de risco em função de obras de recuperação ambiental (Unidade)"/>
        <s v="Obras implantadas de controle de inundação e recuperação ambiental (Unidade)"/>
        <s v="Volume de Material Desassoreado dos Corpos Hídricos (Limpa Rio) (m³)"/>
        <s v="Percentual de Esgoto Tratado (Percentual)"/>
        <s v="Quantidade de Lixo Flutuante Coletado (Toneladas)"/>
        <s v="SAG - Aumento da oferta de Soluções de Apoio a Gestão Ambiental e à População (Percentual)"/>
        <s v="Percentual de laboratórios acreditados (Percentual)"/>
        <s v="Percentual de empresas fiscalizadas e consideradas irregulares pelo IPEM-RJ (Percentual)"/>
        <s v="Percentual de unidades de produção fiscalizadas (Percentual)"/>
        <s v="Percentual de reprovação de balanças comerciais (Percentual)"/>
        <s v="Percentual de reprovação de bombas medidoras de combustível (Percentual)"/>
        <s v="Percentual de reprovação de cronotacógrafos (Percentual)"/>
        <s v="Número de famílias beneficiadas com moradia digna (Unidade)"/>
        <s v="Número de comunidades beneficiadas com regularização fundiária (Unidade)"/>
        <s v="Número de famílias atendidas com ações e/ou projetos de apoio socioprodutivo implementados nos assentamentos/comunidades, por parte do Iterj.  (Unidade)"/>
        <s v="Número de assentamentos/comunidades beneficiados com equipamentos e obras via recursos do Funterj  (Unidade)"/>
        <s v="Número de famílias atendidas com ações e/ou projetos de apoio socioprodutivo implementados nos assentamentos/comunidades, a partir do convênio BNDES/ITERJ (Unidade)"/>
        <s v="Número de trabalhos analíticos relativos à memória da luta por terra e moradia produzidos (Unidade)"/>
        <s v="Número de famílias atendidas com assessoria, assistência técnica ou extensão rural (Unidade)"/>
        <s v="Número de municípios beneficiados com assessorias em regularização fundiária de interesse social  (Unidade)"/>
        <s v="Imunobiológicos distribuídos (Unidade)"/>
        <s v="Medicamentos distribuídos para o SUS (Unidade)"/>
        <s v="Número de participantes em curso e eventos realizados (Unidade)"/>
        <s v="Número de tiras de glicose distribuída (Unidade)"/>
        <s v="Tempo médio de abertura de empresas (Minutos)"/>
        <s v="Percentual de processos protocolizados pela internet (Percentual)"/>
        <s v="Taxa de adesão dos municípios ao sistema REGIN-RJ (Percentual)"/>
        <s v="Número de servidores treinados (Unidade)"/>
        <s v="Percentual de municípios com unidades capacitadas (Percentual)"/>
        <s v="Crescimento do valor financeiro global das premiações (Percentual)"/>
        <s v="Número de pessoas carentes e em situação de risco atendidas pelas doações da LOTERJ para os projetos sociais cadastrados (Unidade)"/>
        <s v="Número de pessoas com deficiências atendidas pelas doações da LOTERJ para os projetos sociais cadastrados (Unidade)"/>
        <s v="Número de pessoas  atendidas pelos veículos doados pela LOTERJ  (Unidade)"/>
        <s v="Número de produtores utilizando tecnologias desenvolvidas e adaptadas pela Pesagro (Unidade)"/>
        <s v="Número de solicitantes de exames e diagnósticos laboratoriais (Unidade)"/>
        <s v="Quantidade de dowloads dos boletins do sítio eletrônico da Pesagro  (Unidade)"/>
        <s v="Número de produtores utilizando o materiais genéticos e microorganismos disponibilizados pela Pesagro (Unidade)"/>
        <s v="Links de comunicação disponibilizados (Unidade)"/>
        <s v="Ingresso de estagiários e residentes de Direito no quadro da PGE (Unidade)"/>
        <s v="Índice de Evolução do Sistema de Acompanhamento de Processos Judiciais (Percentual)"/>
        <s v="Índice de capacitação em cursos patrocinados pela PGE (Percentual)"/>
        <s v="Representatividade anual de atendimentos jurídicos (Percentual)"/>
        <s v="Percentual de processos no polo passivo com decisões favoráveis ou parcialmente favoráveis - êxito total (Percentual)"/>
        <s v="Arrecadação de créditos inscritos na dívida ativa (Reais)"/>
        <s v="Recuperação de ativos (impobridade, ilicitude e corrupção) (Reais)"/>
        <s v="Número de Postos de Atendimento implementados   (Unidade)"/>
        <s v="Percentual de denúncias analisadas em relação às denúncias totais  (Percentual)"/>
        <s v="Número de atendimentos no app PROCON-RJ e no sítio eletrônico realizados (Unidade)"/>
        <s v="Número de conciliações realizadas (Unidade)"/>
        <s v="Número de consumidores e fornecedores certificados pelas palestras ministradas (Unidade)"/>
        <s v="Número de mutirões realizados  (Unidade)"/>
        <s v="Atualização do Parque Tecnológico do Estado (Percentual)"/>
        <s v="Aumento dos portais atualizados/desenvolvidos e hospedados pelo PRODERJ. (Percentual)"/>
        <s v="Órgãos do governo do Estado atendidos pelo PRODERJ (Unidade)"/>
        <s v="Número de novos servidores aprovados e empossados por meio de concurso público no PRODERJ (Unidade)"/>
        <s v="Redução do custo de implantação de habitação popular, a partir dos projetos do IRM (Percentual)"/>
        <s v="Adesão dos planos municipais de mobilidade urbana ao PEDUI, a partir do apoio do IRM (Percentual)"/>
        <s v="Adesão dos municípios da RMRJ ao plano metropolitano de saneamento, a partir do apoio do IRM (Percentual)"/>
        <s v="Publicações sobre a temática metropolitana a partir de incentivos do IRM (Unidade)"/>
        <s v="Centralizar os processos de aposentadoria nas instituições específicas (Unidade)"/>
        <s v="Redução de custos administrativos com a implantação da carteira própria (Reais)"/>
        <s v="Provas de vida realizadas (Unidade)"/>
        <s v="Número de conselhos comunitários de segurança ativos (Unidade)"/>
        <s v="Número de acessos à plataforma interativa sobre incidências criminais (Unidade)"/>
        <s v="Número de acessos aos relatórios analíticos divulgados (Unidade)"/>
        <s v="Número de acessos às estatísticas oficiais relativas à segurança pública (Unidade)"/>
        <s v="Número de relatórios e publicações produzidos a partir de análises desenvolvidas (Unidade)"/>
        <s v="Número de ciclos de gestão do Sistema de Metas (Unidade)"/>
        <s v="Aumento da demanda no sistema metroviário - Alça Sul Antero de Quental - Gávea (Percentual)"/>
        <s v="Aumento da demanda no sistema metroviário - Estação Gávea (Percentual)"/>
        <s v="Aumento da demanda no sistema metroviário - Trecho Carioca - Praça XV (Percentual)"/>
        <s v="Proporção de procedimentos ambulatoriais e hospitalares  (Percentual)"/>
        <s v="Número de inspetores por apenado (Proporção)"/>
        <s v="Disponibilização de vagas (Percentual)"/>
        <s v="Número de refeições diárias fornecidas aos custodiados (Unidade)"/>
        <s v="Percentual da população carcerária monitorada eletronicamente (Percentual)"/>
        <s v="Transporte de presos (Percentual)"/>
        <s v="Produção de Leite Bovino (Litros)"/>
        <s v="Produtividade de leite bovino (Litros)"/>
        <s v="Área de Cadeias Produtivas Apoiada (Hectares)"/>
        <s v="Produtor atendido (Unidade)"/>
        <s v="Produtor Familiar em transição para Sistema Produtivo Sustentável    (Unidade)"/>
        <s v="Fiscalização Sanitária realizada (Unidade)"/>
        <s v="População beneficiada pela recuperação emergencial da Rede de Estradas Vicinais (Unidade)"/>
        <s v="Número de agricultores familiares apoiados (Unidade)"/>
        <s v="Relatórios de emissão de gases de efeito estufa (Unidade)"/>
        <s v="Indice de atendimento urbano de água  - IN023 (Percentual)"/>
        <s v="Indice de qualidade das águas - IQA NSF (mg/L)"/>
        <s v="Número de jovens capacitados e/ou selecionados no projeto Ambiente Jovem (Unidade)"/>
        <s v="Unidades de Conservação Fortalecidas (Unidade)"/>
        <s v="Planos Municipais de Conservação e Recuperação da Mata Atlântica - PMMA (Unidade)"/>
        <s v="Índice de atendimento urbano de esgoto - IN024 (Percentual)"/>
        <s v="Apoio na operacionalização e execução de consórcios intermunicipais de gestão de resíduos sólidos urbanos (Percentual)"/>
        <s v="Casos de alcoolemia detectados (Percentual)"/>
        <s v="Número de veículos abordados (Unidade)"/>
        <s v="Percentual de veículos com irregularidades (Percentual)"/>
        <s v="Atendimentos do Disque Denúncia (Unidade)"/>
        <s v="Número de pessoas conduzidas à delegacia (Unidade)"/>
        <s v="Mandados de prisão de foragidos da justiça executados (Unidade)"/>
        <s v="Número de ações divulgadas pelo governo do estado do Rio de Janeiro (Unidade)"/>
        <s v="Número de fiscalização veicular e pessoal (Unidade)"/>
        <s v="Quantidade de combustível apreendido (Litros)"/>
        <s v="Número de atendimentos nas unidades do Rio Poupa Tempo (Unidade)"/>
        <s v="Soluções tecnológicas inovadoras disponibilizadas (Percentual)"/>
        <s v="Número de servidores capacitados - Metodologias ágeis voltadas para o design de soluções inovadoras (Unidade)"/>
        <s v="Número de soluções formuladas em conjunto com sociedade e/ou academia (Unidade)"/>
        <s v="Número de servidores externos capacitados (Unidade)"/>
        <s v="Número de servidores internos de tecnologia da informação e comunicação e áreas correlatas capacitados (Unidade)"/>
        <s v="Número de projetos incentivados (Unidade)"/>
        <s v="Público nas salas de cinema implantadas (Unidade)"/>
        <s v="Aumento de visitantes nos equipamentos culturais após modernização (Percentual)"/>
        <s v="Incentivo à leitura - Frequentadores das bibliotecas e salas de leitura (Unidade)"/>
        <s v="Acesso à leitura - Empréstimos de livros (Percentual)"/>
        <s v="Número de bens do Patrimônio Cultural Material e Imaterial preservados (Unidade)"/>
        <s v="Número de regiões do estado com ações de valorização e difusão artístico culturais (Unidade)"/>
        <s v="Número de agentes culturais capacitados (Unidade)"/>
        <s v="Percentual do patrimônio cultural conservado (Percentual)"/>
        <s v="Eventos públicos e privados com doação de livros (Unidade)"/>
        <s v="Número de participantes em conferências e fóruns realizados (Unidade)"/>
        <s v="Número de visitantes nos equipamentos culturais (Unidade)"/>
        <s v="Visitantes e participantes em atividades do Novo MIS (Unidade)"/>
        <s v="Taxa de variação do fomento à pesquisa e inovação no setor cultural (Percentual)"/>
        <s v="Participantes em atividades de Capacitação Empreendedora (Unidade)"/>
        <s v="Taxa de sucesso das incubadoras e de empreendedores que usufruíram do co-working e materiais didáticos do site do Rio Criativo (Unidade)"/>
        <s v="Empreendimentos incubados nos Laboratórios do LAB RJ (Unidade)"/>
        <s v="Ampliação e fortalecimento da rede de museus (Unidade)"/>
        <s v="Número de participantes em atividades artísticas realizadas em equipamentos culturais (Unidade)"/>
        <s v="Número de participantes em eventos de difusão cultural realizados (Unidade)"/>
        <s v="Difusão do patrimônio histórico (Unidade)"/>
        <s v="Crescimento da produção audiovisual (Unidade)"/>
        <s v="Participantes em ações de Estímulo à Produção Cultural (Unidade)"/>
        <s v="Qualificação dos corpos técnicos dos museus (Unidade)"/>
        <s v="Aumento do total de bens tombados e bens registrados pelo INEPAC em relação ao ano anterior (Unidade)"/>
        <s v="Produção de inventários e fiscalização de bens (Unidade)"/>
        <s v="Número de bibliotecas e salas de leitura do sistema prisional contempladas pela doação de livros da SECEC (Unidade)"/>
        <s v="Atividades artísticas com gratuidades concedidas  (Unidade)"/>
        <s v="Técnicos capacitados em Preservação de Patrimônio (Unidade)"/>
        <s v="Participantes dos projetos incentivados (Unidade)"/>
        <s v="Empreendedores beneficiados pelos Polos de Economia Criativa (Unidade)"/>
        <s v="Municípios atendidos através da ampliação do sistema de drenagem, pavimentação, iluminação e sinalização (Unidade)"/>
        <s v="Municípios atendidos através da ampliação do sistema de implantação de água (Unidade)"/>
        <s v="Melhoria e modernização de sistemas de esgotamento sanitário (Unidade)"/>
        <s v="Municípios atendidos através da ampliação do sistema de saneamento local (Unidade)"/>
        <s v="Comunidades atendidas com obras de urbanização (Unidade)"/>
        <s v="Municípios atendidos com obras de infraestrutura e urbanização, aquisição de terrenos e equipamentos (Unidade)"/>
        <s v="Melhoria e modernização dos serviços públicos (Unidade)"/>
        <s v="Empreendedores atendidos (Unidade)"/>
        <s v="Projetos de inclusão digital implantados (Unidade)"/>
        <s v="Implantação da  Eficiência Energética em Predios Publicos (Unidade)"/>
        <s v="Percentual de regiões do ERJ abrangidas pela Caravana das Ciências (Percentual)"/>
        <s v="Visitas a espaços cientificos oferecidas (Unidade)"/>
        <s v="Participantes da Feira de Ciências, Tecnologia e Cultura (Unidade)"/>
        <s v="Termos de cooperação com empresas assinado (Unidade)"/>
        <s v="Empreendedores atendidos na StartupRio (Unidade)"/>
        <s v="Índice de satisfação de usuários do sistema de saúde interno do CBMERJ (Percentual)"/>
        <s v="Avaliação satisfatória do tempo de resposta (Percentual)"/>
        <s v="Qualidade do atendimento do CBMERJ (Nota)"/>
        <s v="Índice de atendimento à demanda de material (Percentual)"/>
        <s v="Percentual de matrículas realizadas em cursos do interesse da corporação (Percentual)"/>
        <s v="Disponibilidade da frota operacional (Número de viaturas/unidade operacional)"/>
        <s v="Certificações emitidas pelo CBMERJ (Percentual)"/>
        <s v="Número de municípios cadastrados no Programa de Registro de Ocorrências em Defesa Civil - PRODEC (Unidade)"/>
        <s v="Número de usuários do segundo módulo do jogo (Unidade)"/>
        <s v="Número de empresas inseridas ao Arranjo Produtivo Local (APL) (Unidade)"/>
        <s v="Número de empresários e/ou empreendedores instruídos - Projeto Cresce Rio (Unidade)"/>
        <s v="Número de micro, pequenas empresas e indústrias apoiadas (Unidade)"/>
        <s v="Aumento da capacidade instalada de energias renováveis no estado (GW)"/>
        <s v="Aumento da capacidade instalada de micro e mini geração distribuída (MW)"/>
        <s v="Aumento da capacidade instalada de outras fontes energéticas no estado (MW )"/>
        <s v="Agentes livres de gás natural no estado (Unidade)"/>
        <s v="Número de projetos/empreendimentos realizados (Unidade)"/>
        <s v="Número de iniciativas aceleradas no polo de desenvolvimento empreendedor (Unidade)"/>
        <s v="Número de iniciativas incubadas no polo de desenvolvimento empreendedor do estado (Unidade)"/>
        <s v="Número de trabalhadores influenciados na produção, distribuição e comercialização pelo programa de inovação (Unidade)"/>
        <s v="Número de instituições envolvidas na implementação e desenvolvimento do polo empreendedor do estado (Unidade)"/>
        <s v="Número de participantes em eventos de promoção do comércio exterior (Unidade)"/>
        <s v="Número de famílias beneficiadas pelo Aluguel Social (Unidade)"/>
        <s v="Número de pessoas ameaçadas atendidas por ano pelos programas de proteção à vida (Unidade)"/>
        <s v="Número de atendimentos referentes a denúncias de ordem racial ou de intolerância/violência religiosa dirigidos a SEDSDH (Unidade)"/>
        <s v="Número de agentes públicos capacitados para atuar na promoção e defesa dos direitos das pessoas com deficiência (Unidade)"/>
        <s v="Número de ações em Educação em Alimentação e Nutrição (EAN) e de Agricultura Urbana e Periurbana (AUP)  (Unidade)"/>
        <s v="Número de organizações da sociedade civil representadas nos conselhos estaduais de direitos (Unidade)"/>
        <s v="Índice de municípios executando os programas da Assistência Social (Adimensional)"/>
        <s v="Índice de Gestão Descentralizada do SUAS estadual (IGDSUAS-E) (Adimensional)"/>
        <s v="Índice de Desenvolvimento dos CREAS (ID-CREAS) (Adimensional)"/>
        <s v="Número de agentes públicos capacitados para o enfrentamento à violência contra a mulher  (Unidade)"/>
        <s v="Índice de Gestão Descentralizada do Estado (IGD-E médio anual) (Adimensional)"/>
        <s v="Número de agentes públicos capacitados para atuar como multiplicadores em políticas de busca e localização de pessoas desaparecidas (Unidade)"/>
        <s v="Número de agentes públicos capacitados para atuar na promoção e defesa dos direitos dos idosos (Unidade)"/>
        <s v="Número de agentes públicos capacitados para atuar em políticas de erradicação do trabalho escravo e enfrentamento ao tráfico de pessoas (Unidade)"/>
        <s v="Número de atendimentos realizados no âmbito do programa Rio Sem Homofobia (Unidade)"/>
        <s v="Capacidade de oferta diária de refeições nos restaurantes populares do estado (gestão direta ou cogestão municipal) de acordo com projeto e instalações (Unidade)"/>
        <s v="Número de municípios com adesão ao Sistema Nacional de Segurança Alimentar e Nutricional (SISAN) (Unidade)"/>
        <s v="Taxa de crescimento de atendimentos prestados nos Centros de Comunitários de Defesa da Cidadania (CCDC) (Percentual)"/>
        <s v="Número de pessoas atingidas por campanha de educação em direitos humanos (Unidade)"/>
        <s v="Número de delegados participantes das conferências estaduais de direitos (Unidade)"/>
        <s v="Percentual de famílias em extrema pobreza atendidas por programa do estado (Percentual)"/>
        <s v="Número de CCDCs em funcionamento do ERJ (Unidade)"/>
        <s v="Número de unidades de atendimento a mulher em operação no estado (Unidade)"/>
        <s v="Capacidade instalada de atendimento à população em situação de rua no ERJ (Unidade)"/>
        <s v="Número de atendimentos realizados pelo núcleo de atendimento a vítimas de violações de Direitos Humanos (Unidade)"/>
        <s v="Número de municípios com comitê de erradicação do subregistro formalizado (Unidade)"/>
        <s v="Número de comunidades representadas no fórum de articulação Voz aos Povos (Unidade)"/>
        <s v="Número de Equipamentos Públicos de Segurança Alimentar e Nutricional (EPSAN) em funcionamento no estado (Unidade)"/>
        <s v="Número de pessoas capacitadas em atividades educativas sobre direitos da mulher (Unidade)"/>
        <s v="Número de mulheres atendidas nas unidades especializadas de atendimento (Unidade)"/>
        <s v="Número de agentes públicos capacitados para atuar em políticas de migração e refúgio (Unidade)"/>
        <s v="Índice de Desenvolvimento dos CRAS (ID-CRAS) (Adimensional)"/>
        <s v="Número de delegados participantes da conferência estadual de assistência social_x000a_ (Unidade)"/>
        <s v="Índice de Desenvolvimento de Educação Básica - IDEB (Adimensional)"/>
        <s v="Percentual de alunos em tempo integral (Percentual)"/>
        <s v="Percentual de escolas da Rede com Educação  em Tempo Integral (Percentual)"/>
        <s v="Taxa de abandono do ensino médio (Percentual)"/>
        <s v="Percentual de escolas com avaliação considerada satisfatória (Nota superior a 4,4, de um total de 6) (Percentual)"/>
        <s v="Percentual de estabelecimentos da educação básica da rede estadual de ensino que  possuem serviço de internet de alta velocidade (Percentual)"/>
        <s v="Percentual de professores de escolas indigenas capacitados (Percentual)"/>
        <s v="Percentual de escolas com laboratório de ciências (Percentual)"/>
        <s v="Percentual de escolas com laboratório de informática móvel (Percentual)"/>
        <s v="Teste de aceitabilidade da merenda escolar (Percentual)"/>
        <s v="Taxa de distorção idade-série  (Percentual)"/>
        <s v="Atletas de alto rendimento apoiados pelo Estado em pódios (Percentual)"/>
        <s v="Fomento ao desenvolvimento da prática esportiva (Unidade)"/>
        <s v="Número de equipamentos esportivos em boas condições de uso (Percentual)"/>
        <s v="Fomento ao esporte feminino - Empoderadas (Unidade)"/>
        <s v="Idosos e pessoas com deficiência atendidos  no programa RJ+ Inclusão (Unidade)"/>
        <s v="Núcleos do RJ + Esporte em funcionamento (Unidade)"/>
        <s v="Número de jovens capacitados nos centros de referência da juventude (Unidade)"/>
        <s v="Evolução do número de cidadãos participantes (Percentual)"/>
        <s v="Notas enviadas (Percentual)"/>
        <s v="Aumento qualitativo do acervo da bibloteca da EFAZ (Unidade)"/>
        <s v="Carga horária média anual dedicada a treinamento e capacitação (Horas/ano)"/>
        <s v="Arrecadação espontânea posterior ao projeto (Percentual)"/>
        <s v="Arrecadação posterior à modernização (Percentual)"/>
        <s v="Percentual de Unidades Administrativas que operam a execução da despesa em sua integralidade (Percentual)"/>
        <s v="Promoção de inciativas estruturantes de investimentos de TIC (Percentual)"/>
        <s v="Evolução do Crédito Fiscal recuperado pela Barreira (Percentual)"/>
        <s v="Arrecadação posterior ao projeto (Percentual)"/>
        <s v="Integrações sistêmicas - SIAFE-Rio (Percentual)"/>
        <s v="Eficiência da projeção de despesa (Percentual)"/>
        <s v="Eficiência da projeção de receita (Percentual)"/>
        <s v="Capacidade de entregas de produtos e serviços que suportam as áreas de negócios  (Percentual)"/>
        <s v="Capacidade de entregas de produtos e serviços de Segurança da Informação para a proteção de dados (Percentual)"/>
        <s v="Rankings estaduais de transparência fiscal (Posição no ranking)"/>
        <s v="Grau de desenvolvimento de competências mapeadas (Percentual)"/>
        <s v="Número de famílias atendidas pelas unidades habitacionais disponibilizadas - Apoio à Urbanização de Comunidades (Unidade)"/>
        <s v="Localidade com risco mitigado (Unidade)"/>
        <s v="Número de habitantes atendidos pela ação de Recuperação da Região Serrana (Unidade)"/>
        <s v="Número de habitantes atendidos com a implantação de projetos de Infraestrtutura (Unidade)"/>
        <s v="Número de Municípios assessorados no desenvolvimento de projetos habitacionais (Unidade)"/>
        <s v="Percentual de servidores capacitados - SEINFRA (Percentual)"/>
        <s v="Capacidade de produção/customização e/ou implantação de projetos (Unidade)"/>
        <s v="Número de famílias atendidas pelas unidades habitacionais disponibilizadas - Construção, Reforma e Ampliação de Unidades Habitac e Obras de Infraestrutura (Unidade)"/>
        <s v="Número de famílias atendidas pelo programa de gestão da política habitacional e regularização fundiária (Unidade)"/>
        <s v="Número de habitantes atendidos por obras de infraestrutura habitacional implantada (Unidade)"/>
        <s v="Número de equipamentos públicos postos em situação mínima de uso (Unidade)"/>
        <s v="Número de habitantes atendidos com a implementação do Comunidade Cidade (Unidade)"/>
        <s v="Número de habitantes atendidos por intervenção em situação de catástrofe (Unidade)"/>
        <s v="Número de localidades atendidas por intervenção em situação de catástrofe (Unidade)"/>
        <s v="Intervenções realizadas em município em parceria com o Estado (Km)"/>
        <s v="Número de habitantes atendidos com o desenvolvimento da infraestrutura dos municípios (Unidade)"/>
        <s v="Número de habitantes atendidos pela implantação de equipamento modular (Unidade)"/>
        <s v="Percentual de órgãos com processos administrativos integralmente migrados para meio eletrônico  (Percentual)"/>
        <s v="Quantidade de consultas atendidas pelo Fale Conosco do APERJ (Unidade)"/>
        <s v="Quantidade de usuários dos sistemas corporativos de apoio à logística (Unidade)"/>
        <s v="Obras e restauros realizados (Unidade)"/>
        <s v="Quantidade de acervos de valor permanente que receberam tratamento técnico (Unidade)"/>
        <s v="Quantidade de órgãos aprovaram e publicaram os planos de classificação e tabelas de temporalidade (Unidade)"/>
        <s v="Quantidade de requisições de documentos o APERJ atendeu (Unidade)"/>
        <s v="Reformas e manutenções realizadas (Unidade)"/>
        <s v="Percentual de órgãos que participaram das capacitações de orçamento (Percentual)"/>
        <s v="Percentual de órgãos que participaram das capacitações de planejamento (Percentual)"/>
        <s v="Percentual de órgãos que participaram das capacitações referentes à rede de gestores de investimento (Percentual)"/>
        <s v="Percentual de órgãos que participaram das capacitações referentes à rede de processos (Percentual)"/>
        <s v="Quantidade de servidores capacitados em protocolo, gestão documental e produção documental (Unidade)"/>
        <s v="Percentual de órgãos que participaram das capacitações de logística (Percentual)"/>
        <s v="Percentual de órgãos que participaram das licitações do órgão central do sistema logístico (Percentual)"/>
        <s v="Taxa de projetos de investimento (baixo e médio riscos) orçamentariamente viabilizados (Percentual)"/>
        <s v="Número de processos mapeados (Unidade)"/>
        <s v="Taxa de mitigação de risco dos imóveis estaduais (Percentual)"/>
        <s v="Taxa de destinação de imóvel estadual aderente ao interesse público (Percentual)"/>
        <s v="Taxa de monitoramento de imóveis estaduais (Percentual)"/>
        <s v="Taxa de Compliance de Gestão das Informações dos imóveis estaduais (Percentual)"/>
        <s v="Homicídio doloso (Unidade)"/>
        <s v="Latrocínio (Unidade)"/>
        <s v="Recurso destinado às despesas classificadas como investimento na SEPM (Percentual)"/>
        <s v="Roubo de carga (Unidade)"/>
        <s v="Roubo de rua (Unidade)"/>
        <s v="Roubo de veículo (Unidade)"/>
        <s v="Percentual de viaturas operacionais em emprego operacional (Percentual)"/>
        <s v="Tempo de acionamento do serviço 190 (Hora, minuto e segundo)"/>
        <s v="Policial Militar em serviço vitimado fatalmente (Unidade)"/>
        <s v="Quantidade de policiais civis empossados (Unidade)"/>
        <s v="Redução do número de policiais civis mortos e feridos em serviço (Percentual)"/>
        <s v="Percentual de licenças médicas de policiais civis (Percentual)"/>
        <s v="Aumento do número de relatórios de inteligência produzidos pela SEPOL (Percentual)"/>
        <s v="Produtividade policial operacional (Percentual)"/>
        <s v="Aumento do número de seguidores nas redes sociais (Percentual)"/>
        <s v="Número de CPF's e CNPJ's sob análise no DGCCOR (Unidade)"/>
        <s v="Apoios realizados ao juizado do torcedor e a grandes eventos (Percentual)"/>
        <s v="Acompanhamento das críticas à SEPOL (Percentual)"/>
        <s v="Produtividade policial investigativa (Percentual)"/>
        <s v="Alcance das metas dos índices do Sistema Integrado de Metas (SIM) (Percentual)"/>
        <s v="Ampliação das ações educacionais em segurança para o público externo (Percentual)"/>
        <s v="Número de operações realizadas (Percentual)"/>
        <s v="Percentual de laudos periciais da polícia técnico-científica realizados (Percentual)"/>
        <s v="Respostas a demandas recebidas (Percentual)"/>
        <s v="Demandas para captação de recursos federais atendidas (Percentual)"/>
        <s v="Recursos federais captados para o estado do Rio de Janeiro (R$)"/>
        <s v="Número de municípios que receberam o cofinanciamento da Assistência Farmacêutica na Atenção Básica (Percentual)"/>
        <s v="Proporção de pedidos de Tratamento Fora de Domicílio - TFD atendidos (Percentual)"/>
        <s v="Proporção da realização das ações externas de vigilância sanitária (Percentual)"/>
        <s v="Percentual de amostras processadas pelo Laboratório Central de Saúde Pública (LACEN)  (Percentual)"/>
        <s v="Número de ações de apoio aos municípios em vigilância epidemiológica, ambiental e promoção da saúde (Unidade)"/>
        <s v="Média de atendimentos médicos realizados nas UPAs 24h municipalizadas apoiadas (Unidade)"/>
        <s v="Proporção de cobertura do Serviço Atendimento Móvel de Urgências - SAMU 192 (Percentual)"/>
        <s v="Proporção de municípios capacitados nos eventos de planejamento em saúde (Percentual)"/>
        <s v="Uso de transporte aéreo em ações de saúde (Unidade)"/>
        <s v="Número de municípios contemplados pelas ações de prevenção ao uso de drogas (Unidade)"/>
        <s v="Percentual de municípios apoiados tecnicamente para ações voltadas ao usuário de drogas e seus familiares (Percentual)"/>
        <s v="Cobertura Programa Estadual de Triagem Neonatal (PTN) (Percentual)"/>
        <s v="Número de produções acadêmicas e/ou técnicas realizadas relacionadas às pesquisas fomentadas (Unidade)"/>
        <s v="Percentual de residentes que concluiram a residência  (Percentual)"/>
        <s v="Ampliação de leitos de UTI disponíveis no SUS (Unidade)"/>
        <s v="Proporção de cirurgias de catarata realizadas (Percentual)"/>
        <s v="Ampliação de vagas para terapia renal substitutiva (Percentual)"/>
        <s v="Percentual de cobertura do SISVAN  (Percentual)"/>
        <s v="Proporção de regiões de saúde com evento para fortalecimento das ações de controle e avaliação realizado (Percentual)"/>
        <s v="Número de pessoas atendidas pelas ações de acolhimento, de capacitações e oficinas da Subsecretaria de Prevenção à Dependência Química (Unidade)"/>
        <s v="Cofinanciamento da Rede de Atenção Psicossocial (RAPS) junto aos municípios (Unidade)"/>
        <s v="Usuários e familiares encaminhados para ações de cidadania (Unidade)"/>
        <s v="Percentual de ações educativas avaliadas positivamente quanto a contribuição do seu conteúdo aos processos de trabalho dos profissionais envolvidos. (Percentual)"/>
        <s v="Percentual de auditorias realizadas em unidades próprias da SES (Percentual)"/>
        <s v="Percentual de municípios articulados com as políticas de participação e equidade (Percentual)"/>
        <s v="Percentual de unidades de saúde da Secretaria de Estado de Saúde com certificação em boas práticas de gestão (Percentual)"/>
        <s v="Cobertura populacional estimada pelas equipes de atenção primária à saúde (Percentual)"/>
        <s v="Razão entre consultas médicas na atenção primária e estimativa de população coberta pela Estratégia Saúde da Família (Razão)"/>
        <s v="Percentual de partos normais (Percentual)"/>
        <s v="Média de atendimentos realizados nas UPAS 24h estaduais  (Média)"/>
        <s v="Abrangência do cofinanciamento do extra teto para cirurgia cardiovascular de alta complexidade (Unidade)"/>
        <s v="Proporção de acompanhamentos completos de cirurgia bariátrica (Percentual)"/>
        <s v="Proporção de acesso à radioterapia (Percentual)"/>
        <s v="Percentual de demandas judiciais em saúde atendidas no ano (Percentual)"/>
        <s v="Número de internações hospitalares em unidades geridas pela Secretaria de Estado de Saúde de forma direta ou por meio de contratualização com Organização Social de Saúde (Unidade)"/>
        <s v="Proporção de exames realizados no centro de diagnóstico por imagem (Percentual)"/>
        <s v="Proporção de regiões de saúde atendidas pelas unidades móveis de exames de imagem (Percentual)"/>
        <s v="Regiões de saúde com Plano de Ação Regional (PAR) da Rede de Atenção às Urgências e Emergências (RUE) implantado (Unidade)"/>
        <s v="Trabalhador Assistido (Unidade)"/>
        <s v="Taxa de eficiência da Qualificação (Percentual)"/>
        <s v="Taxa de aproveitamento de vagas ofertadas por trabalhadores PCD ou reabilitados (Percentual)"/>
        <s v="Número de atendimento no Posto Avançado de Trabalho e Inovação - PATI (Unidade)"/>
        <s v="Taxa de aproveitamento de vagas ofertadas (Percentual)"/>
        <s v="Taxa de eficiência da seleção de jovens (Percentual)"/>
        <s v="Número de iniciativas de ECOSOL com o apoio da SETRAB (Unidade)"/>
        <s v="Taxa de aproveitamento das vagas de Qualificação Profissional (Percentual)"/>
        <s v="Taxa de eficiência da Qualificação Profissional (Percentual)"/>
        <s v="Carteiras de trabalho requeridas (Unidade)"/>
        <s v="Número de trabalhadores encaminhados (Unidade)"/>
        <s v="Número de vagas captadas  (Unidade)"/>
        <s v="Pessoas atendidas em ações itinerantes da unidade móvel do SINE-RJ (Unidade)"/>
        <s v="Segurados do benefício seguro-desemprego realocados no mercado de trabalho por intermédio do SINE-RJ  (Unidade)"/>
        <s v="Taxa de aproveitamento pleno de vagas  (Percentual)"/>
        <s v="Taxa de colocação de trabalhadores inscritos (Percentual)"/>
        <s v="Taxa de eficiência da seleção (Percentual)"/>
        <s v="Vaga captada ocupada (Unidade)"/>
        <s v="Número de trabalhadores da ECOSOL assistidos e qualificados  (Unidade)"/>
        <s v="Evolução do número de passageiros transportados (aeroporto de Angra dos Reis) (Percentual)"/>
        <s v="Evolução do número de passageiros transportados pelo modo aquaviário (Unidade)"/>
        <s v="Tempo de entrega (concessão) do Benefício Vale Social  (Dias)"/>
        <s v="Transações subsidiadas no Sistema de transporte estadual com o BUI (Percentual)"/>
        <s v="Percentual da EF-118 implantado (Percentual)"/>
        <s v="Municípios abrangidos por estudos e projetos de melhoria da mobilidade urbana metropolitana e acessibilidade Local  (Unidade)"/>
        <s v="Percentual de aeroportos de interesse federal e estadual (PAERJ 2017) concedidos  (Percentual)"/>
        <s v="Municípios apoiados para a concessão de gratuidades no transporte  (Percentual)"/>
        <s v="Aumento do transporte ferroviário de cargas para o Porto do Rio (Percentual)"/>
        <s v="Acesso rodoviário ao Porto do Rio (Caminhões/dia)"/>
        <s v="Taxa de sucesso na inclusão de pleitos do ERJ nas novas concessões da BR-040, BR-116 (Dutra) e BR-116 (Teresópolis) (Percentual)"/>
        <s v="Aumento do número de artesãos cadastrados (Unidade)"/>
        <s v="Aumento do número de projetos de desenvolvimento do turismo (Unidade)"/>
        <s v="Avaliação das capacitações e visitas realizadas (Unidade)"/>
        <s v="Percentual de visitantes nacionais no Estado do Rio de Janeiro (Unidade)"/>
        <s v="Número de estrangeiros que entraram no Rio de Janeiro (Unidade)"/>
        <s v="Percentual de visitantes internacionais no Estado do Rio de Janeiro (Percentual)"/>
        <s v="Número de eventos realizados por ano no Estado (Unidade)"/>
        <s v="Número de atendimentos psicólogicos remotos prestados por profissionais voluntários a vitimas e familiares do Covid-19 (Unidade )"/>
        <s v="Número de atendimentos a vitimados (agentes de segurança e dependentes)_x000a_ (Unidade)"/>
        <s v="Número de atendimento a vitimados (civis) (Unidade)"/>
        <s v="Número de dias de indisponibilidade das aeronaves do SSMGSI (Unidade)"/>
        <s v="Percentual dos funcionários da SSMGSI satisfeitos em relação aos  cursos, worshops, palestras e estágios realizados (Percentual)"/>
        <s v="Percentual de equipamentos da SSMGSI atualizados (Percentual)"/>
        <s v="Percentual dos funcionários da SSMGSI satisfeitos em relação aos  serviços de reforma e ampliação na estrutura física do órgão (Percentual)"/>
        <s v="Atividades turísticas cadastradas no CADASTUR (Unidade)"/>
        <s v="Percentual de instâncias de governança de turismo fortalecidas no Estado - regionais (Percentual)"/>
        <s v="Percentual de Instâncias municipais de governança de turismo fortalecidas no Estado - municípios (Percentual)"/>
        <s v="Fluxo de entrada de turistas no ERJ em relação ao número de participantes em feiras e eventos (Percentual)"/>
        <s v="Percentual de municípios beneficiados com sinalização turística no ERJ (Percentual)"/>
        <s v="Taxa de permanência escolar dos alunos cotistas em relação aos alunos não cotistas (Unidade)"/>
        <s v="Percentual de alunos atendidos pelo restaurante universitário da UENF (Percentual)"/>
        <s v="Comparação de número de alunos formados  (Percentual)"/>
        <s v="Número de artigos publicados (Unidade)"/>
        <s v="Número de patentes registradas (Unidade)"/>
        <s v="População atendida pelo sistema de saneamento de Alcântara (Unidade)"/>
        <s v="População atendida pelo Sistema de Saneamento Pavuna - Duque de Caxias Leste (Litros por segundo)"/>
        <s v="População atendida pelo sistema de saneamento Pavuna - Irajá e adjacências (Unidade)"/>
        <s v="População atendida pelo sistema do Coletor Tronco Faria-Timbó (Unidade)"/>
        <s v="População atendida pelo sistema do Coletor Tronco Manguinhos (Unidade)"/>
        <s v="Vazão de esgoto tratado pelo sistema de Saneamento de Alcântara (Litros por segundo)"/>
        <s v="Vazão de esgoto tratado pelo Sistema de Saneamento Pavuna - Duque de Caxias Leste (Litros por segundo)"/>
        <s v="Vazão de esgoto tratado pelo sistema de saneamento Pavuna - Irajá e adjacências (Litros por segundo)"/>
        <s v="Vazão de esgoto tratado pelo sistema do Coletor Tronco Faria-Timbó (Litros por segundo)"/>
        <s v="Vazão de esgoto tratado pelo sistema do Coletor Tronco Manguinhos (Litros por segundo)"/>
        <s v="População atendidapelo sistema do Coletor Tronco Cidade Nova (Unidade)"/>
        <s v="Vazão de esgoto tratado pelo sistema do Coletor Tronco Cidade Nova (Litros por segundo (l/s))"/>
        <s v="Número de residentes na UERJ (Unidade)"/>
        <s v="Integração UERJ e sociedade - Número de Programas de extensão (Unidade)"/>
        <s v="Número de discentes atendidos pelo Incentivo à Permanência (Unidade)"/>
        <s v="Número de estudantes atendidos com Apoio à Formação de Graduação (Unidade)"/>
        <s v="Interação UERJ e sociedade - Número de eventos oferecidos (Unidade)"/>
        <s v="Convênio Celebrado (Unidade)"/>
        <s v="Número de atendimentos no Complexo Universitário de Saúde (Unidade)"/>
        <s v="Avaliação quadrienal CAPES (Adimensional)"/>
        <s v="Índice Geral de Curso (IGC)  – INEP (Adimensional)"/>
        <s v="Evasão discente (Percentual)"/>
        <s v="Evasão dos discentes cotistas (Percentual)"/>
        <s v="Satisfação quanto ao ambiente e infraestrutura acadêmica e administrativa da UEZO (Índice de 1 a 5, onde 1 é péssimo e 5 é excelente)"/>
        <s v="Taxa da variação na quantidade de vagas ofertadas a cada ano (Percentual)"/>
        <s v="Alunos concluintes dos cursos de pós-graduação profissional da UEZO (Unidade)"/>
        <s v="Taxa de empreendedores da Zona Oeste do município do Rio de Janeiro que concluíram a capacitação (Percentual)"/>
        <s v="Servidores participantes dos eventos de humanização e capacitação (Unidade)"/>
      </sharedItems>
    </cacheField>
    <cacheField name="Objetivo da Meta" numFmtId="0">
      <sharedItems/>
    </cacheField>
    <cacheField name="linha_base" numFmtId="0">
      <sharedItems containsBlank="1" containsMixedTypes="1" containsNumber="1" minValue="0" maxValue="432764449.25"/>
    </cacheField>
    <cacheField name="meta_2020" numFmtId="0">
      <sharedItems containsMixedTypes="1" containsNumber="1" minValue="-0.2" maxValue="597150000"/>
    </cacheField>
    <cacheField name="Jan" numFmtId="0">
      <sharedItems containsBlank="1" containsMixedTypes="1" containsNumber="1" minValue="0" maxValue="270725"/>
    </cacheField>
    <cacheField name="Fev" numFmtId="0">
      <sharedItems containsBlank="1" containsMixedTypes="1" containsNumber="1" minValue="0" maxValue="217652"/>
    </cacheField>
    <cacheField name="Mar" numFmtId="0">
      <sharedItems containsBlank="1" containsMixedTypes="1" containsNumber="1" minValue="-0.2" maxValue="118635"/>
    </cacheField>
    <cacheField name="Abr" numFmtId="0">
      <sharedItems containsBlank="1" containsMixedTypes="1" containsNumber="1" minValue="-1" maxValue="165600000"/>
    </cacheField>
    <cacheField name="Mai" numFmtId="0">
      <sharedItems containsBlank="1" containsMixedTypes="1" containsNumber="1" minValue="0" maxValue="152066"/>
    </cacheField>
    <cacheField name="Jun" numFmtId="0">
      <sharedItems containsBlank="1" containsMixedTypes="1" containsNumber="1" minValue="-0.96" maxValue="45772"/>
    </cacheField>
    <cacheField name="Jul" numFmtId="0">
      <sharedItems containsBlank="1" containsMixedTypes="1" containsNumber="1" minValue="-0.85" maxValue="108774"/>
    </cacheField>
    <cacheField name="Ago" numFmtId="0">
      <sharedItems containsBlank="1" containsMixedTypes="1" containsNumber="1" minValue="-0.82" maxValue="193200000"/>
    </cacheField>
    <cacheField name="Set" numFmtId="0">
      <sharedItems containsBlank="1" containsMixedTypes="1" containsNumber="1" minValue="0" maxValue="52742"/>
    </cacheField>
    <cacheField name="Out" numFmtId="0">
      <sharedItems containsBlank="1" containsMixedTypes="1" containsNumber="1" minValue="0" maxValue="168475"/>
    </cacheField>
    <cacheField name="Nov" numFmtId="0">
      <sharedItems containsBlank="1" containsMixedTypes="1" containsNumber="1" minValue="0" maxValue="176127"/>
    </cacheField>
    <cacheField name="Dez" numFmtId="0">
      <sharedItems containsMixedTypes="1" containsNumber="1" minValue="-0.76490000000000002" maxValue="418003561.87"/>
    </cacheField>
    <cacheField name="meta_2021" numFmtId="0">
      <sharedItems containsBlank="1" containsMixedTypes="1" containsNumber="1" minValue="-0.2" maxValue="597150000"/>
    </cacheField>
    <cacheField name="meta_2022" numFmtId="0">
      <sharedItems containsBlank="1" containsMixedTypes="1" containsNumber="1" minValue="-0.2" maxValue="597150000"/>
    </cacheField>
    <cacheField name="meta_2023" numFmtId="0">
      <sharedItems containsBlank="1" containsMixedTypes="1" containsNumber="1" minValue="-0.2" maxValue="597150000"/>
    </cacheField>
    <cacheField name="Periodicidade da Meta" numFmtId="0">
      <sharedItems/>
    </cacheField>
    <cacheField name="Comparação dos valores apuração com relação à meta 2020" numFmtId="0">
      <sharedItems containsMixedTypes="1" containsNumber="1" minValue="-9.3333333333333339" maxValue="552.33333333333337"/>
    </cacheField>
    <cacheField name="Classificação de Desempenho comparado à Meta 2020"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3">
  <r>
    <s v="0474"/>
    <s v="Delegação e Regulação de Serviços Públicos"/>
    <n v="22330"/>
    <s v="AGENERSA"/>
    <s v="2005"/>
    <s v="Acompanhamento dos Serviços Públicos Concedidos de Energia e Saneamento"/>
    <s v="i0001"/>
    <s v="Aplicação de penalidades - Número de autos de infração"/>
    <s v="A aplicação de penalidades, respaldada pelo poder de polícia intríseco à AGENERSA, é feita quando se toma conhecimento de fato que configure a não prestação pelos concessionários, de serviço adequado ao pleno atendimento dos usuários, tanto qualitativa quanto quantitativamente."/>
    <s v="Somatório dos autos de infração emitidos"/>
    <s v="Unidade"/>
    <s v="Anual"/>
    <x v="0"/>
    <x v="0"/>
    <x v="0"/>
    <s v="Decrescimento"/>
    <n v="120"/>
    <n v="120"/>
    <m/>
    <m/>
    <m/>
    <m/>
    <m/>
    <m/>
    <m/>
    <m/>
    <m/>
    <m/>
    <m/>
    <n v="149"/>
    <n v="120"/>
    <n v="120"/>
    <n v="120"/>
    <s v="Anual"/>
    <n v="0.7583333333333333"/>
    <s v="Abaixo do Esperado"/>
  </r>
  <r>
    <s v="0474"/>
    <s v="Delegação e Regulação de Serviços Públicos"/>
    <n v="22330"/>
    <s v="AGENERSA"/>
    <s v="2005"/>
    <s v="Acompanhamento dos Serviços Públicos Concedidos de Energia e Saneamento"/>
    <s v="i0002"/>
    <s v="Pesquisa do grau de satisfação do consumidor"/>
    <s v="A pesquisa é relevante porque permite a verificação da estrutura e da qualidade e quantidade do atendimento prestado pelo call center e possibilita a análise de melhorias."/>
    <s v="Somatório das notas obtidas na pesquisa de satisfação / Total de avaliações"/>
    <s v="Percentual"/>
    <s v="Semestral"/>
    <x v="0"/>
    <x v="0"/>
    <x v="1"/>
    <s v="Crescimento"/>
    <s v="-"/>
    <n v="0.75"/>
    <m/>
    <m/>
    <m/>
    <m/>
    <m/>
    <n v="0.84"/>
    <m/>
    <m/>
    <m/>
    <m/>
    <m/>
    <n v="0.85"/>
    <n v="0.75"/>
    <n v="0.75"/>
    <n v="0.75"/>
    <s v="Semestral"/>
    <n v="1.1333333333333333"/>
    <s v="Acima do Esperado"/>
  </r>
  <r>
    <s v="0474"/>
    <s v="Delegação e Regulação de Serviços Públicos"/>
    <n v="22330"/>
    <s v="AGENERSA"/>
    <s v="4463"/>
    <s v="Operacionalização da Escola de Regulação do Estado do Rio de Janeiro"/>
    <s v="i0003"/>
    <s v="Número de pessoas capacitadas pela escola de regulamentação do estado do Rio de Janeiro"/>
    <s v="A cada curso de capacitação na área de regulação haverá o incremento da difusão do conhecimento, modelos e metodologias comprometidos com inovação, transparência, responsabilização e melhoria do desempenho, em consonância com as expectativas e necessidades da sociedade."/>
    <s v="Somatório do número de concluintes nos cursos de capacitação da área de regulamentação no semestre"/>
    <s v="Unidade"/>
    <s v="Semestral"/>
    <x v="0"/>
    <x v="1"/>
    <x v="2"/>
    <s v="Crescimento"/>
    <n v="25"/>
    <n v="25"/>
    <m/>
    <m/>
    <m/>
    <m/>
    <m/>
    <n v="0"/>
    <m/>
    <m/>
    <m/>
    <m/>
    <m/>
    <n v="0"/>
    <n v="25"/>
    <n v="25"/>
    <n v="25"/>
    <s v="Semestral"/>
    <n v="0"/>
    <s v="Abaixo do Esperado"/>
  </r>
  <r>
    <s v="0474"/>
    <s v="Delegação e Regulação de Serviços Públicos"/>
    <n v="22330"/>
    <s v="AGENERSA"/>
    <s v="8029"/>
    <s v="Acompanhamento dos Serviços Públicos Consorciados de Gestão de Resíduos Sólidos "/>
    <s v="i0005"/>
    <s v="Munícipios consorciados na gestão de resíduos sólidos"/>
    <s v="A partir da elaboração do Plano Estadual de Resíduos Sólidos (PERS) foi realizado um estudo de regionalização para gestão dos resíduos sólidos, resultando na divisão do Estado do Rio de Janeiro em diversos  modelos de arranjos institucionais, entre eles, os consórcios intermunicipais, com base na Lei dos Consórcios Públicos (Lei 11.107/2005). É importante medir as adesões para que haja um controle sobre quais municípios já operam sistemas de tratamento e quais não operam ou encontraram soluções individuais para seus resíduos."/>
    <s v="Somatório do número de munícipios consorciados"/>
    <s v="Convênio assinado"/>
    <s v="Anual"/>
    <x v="0"/>
    <x v="2"/>
    <x v="3"/>
    <s v="Crescimento"/>
    <n v="8"/>
    <n v="8"/>
    <m/>
    <m/>
    <m/>
    <m/>
    <m/>
    <m/>
    <m/>
    <m/>
    <m/>
    <m/>
    <m/>
    <n v="2"/>
    <n v="8"/>
    <n v="8"/>
    <n v="8"/>
    <s v="Anual"/>
    <n v="0.25"/>
    <s v="Abaixo do Esperado"/>
  </r>
  <r>
    <s v="0447"/>
    <s v="Empreendedorismo e Apoio às Empresas"/>
    <s v="22720"/>
    <s v="AGERIO"/>
    <s v="8266"/>
    <s v="Financiamento a Micro, Pequenas, Médias e Grandes Empresas no ERJ"/>
    <s v="i0006"/>
    <s v="Empresas financiadas utilizando o funding FREMF"/>
    <s v="Acompanhar o quantitativo de empresas impactado pelos financiamentos realizados com recursos do FREMF para a realização de seus projetos."/>
    <s v="Somatório do número de empresas financiadas com recursos do FREMF"/>
    <s v="Unidade"/>
    <s v="Mensal"/>
    <x v="1"/>
    <x v="3"/>
    <x v="4"/>
    <s v="Crescimento"/>
    <s v="-"/>
    <n v="11"/>
    <s v="-"/>
    <s v="-"/>
    <s v="-"/>
    <s v="-"/>
    <n v="0"/>
    <n v="0"/>
    <n v="0"/>
    <n v="0"/>
    <s v="-"/>
    <s v="-"/>
    <s v="-"/>
    <n v="0"/>
    <n v="11"/>
    <n v="11"/>
    <n v="11"/>
    <s v="Mensal"/>
    <n v="0"/>
    <s v="Abaixo do Esperado"/>
  </r>
  <r>
    <s v="0447"/>
    <s v="Empreendedorismo e Apoio às Empresas"/>
    <s v="22720"/>
    <s v="AGERIO"/>
    <s v="A562"/>
    <s v="Apoio Financeiro à Projetos de Empresas Fluminenses"/>
    <s v="i0007"/>
    <s v="Empresas financiadas"/>
    <s v="Acompanhar o quantitativo de micro e pequenas empresas impactado pelos financiamentos da AgeRio para a realização de seus projetos."/>
    <s v="Somatório do número total de micro e pequenas empresas financiadas com recursos da AgeRio"/>
    <s v="Unidade"/>
    <s v="Mensal"/>
    <x v="1"/>
    <x v="4"/>
    <x v="5"/>
    <s v="Crescimento"/>
    <n v="77"/>
    <n v="69"/>
    <s v="-"/>
    <s v="-"/>
    <s v="-"/>
    <s v="-"/>
    <s v="-"/>
    <s v="-"/>
    <s v="-"/>
    <s v="-"/>
    <s v="-"/>
    <s v="-"/>
    <s v="-"/>
    <n v="63"/>
    <n v="76"/>
    <n v="79"/>
    <n v="83"/>
    <s v="Mensal"/>
    <n v="0.91304347826086951"/>
    <s v="Abaixo do Esperado"/>
  </r>
  <r>
    <s v="0447"/>
    <s v="Empreendedorismo e Apoio às Empresas"/>
    <s v="22720"/>
    <s v="AGERIO"/>
    <s v="A562"/>
    <s v="Apoio Financeiro à Projetos de Empresas Fluminenses"/>
    <s v="i0008"/>
    <s v="Crédito concedido"/>
    <s v="Acompanhar o valor financiado de micro e pequenas empresas impactado pelos financiamentos da AgeRio para a realização de seus projetos."/>
    <s v="Somatório do valor total concedido a micro e pequenas empresas financiadas com recursos da AgeRio"/>
    <s v="Unidade "/>
    <s v="Mensal"/>
    <x v="1"/>
    <x v="4"/>
    <x v="6"/>
    <s v="Crescimento"/>
    <n v="12465511"/>
    <n v="11170393"/>
    <s v="-"/>
    <s v="-"/>
    <s v="-"/>
    <s v="-"/>
    <s v="-"/>
    <s v="-"/>
    <s v="-"/>
    <s v="-"/>
    <s v="-"/>
    <s v="-"/>
    <s v="-"/>
    <n v="18169120.98"/>
    <n v="12303621"/>
    <n v="12789291"/>
    <n v="13436850"/>
    <s v="Mensal"/>
    <n v="1.6265426811751387"/>
    <s v="Acima do Esperado"/>
  </r>
  <r>
    <s v="0474"/>
    <s v="Delegação e Regulação de Serviços Públicos"/>
    <n v="22310"/>
    <s v="AGETRANSP"/>
    <s v="8285"/>
    <s v="Regulação e Capacitação em Concessões de Serviços de Transportes"/>
    <s v="i0009"/>
    <s v="Número de autos de Infração"/>
    <s v="Monitorar Números de Infrações Cometidas pelas Concerssionárias."/>
    <s v="Somatório do número de autos de infração"/>
    <s v="Unidade"/>
    <s v="Anual"/>
    <x v="0"/>
    <x v="5"/>
    <x v="7"/>
    <s v="Decrescimento"/>
    <n v="26"/>
    <n v="26"/>
    <m/>
    <m/>
    <m/>
    <m/>
    <m/>
    <m/>
    <m/>
    <m/>
    <m/>
    <m/>
    <m/>
    <n v="19"/>
    <n v="26"/>
    <n v="26"/>
    <n v="26"/>
    <s v="Anual"/>
    <n v="1.2692307692307692"/>
    <s v="Acima do Esperado"/>
  </r>
  <r>
    <s v="0474"/>
    <s v="Delegação e Regulação de Serviços Públicos"/>
    <n v="22310"/>
    <s v="AGETRANSP"/>
    <s v="8285"/>
    <s v="Regulação e Capacitação em Concessões de Serviços de Transportes"/>
    <s v="i0010"/>
    <s v="Número de processos regulatórios"/>
    <s v="Os Processos Regulatórias visam melhorias permanentes e continuas, fortalecendo as condições de serviços prestados a população. _x000a_No periodo de janeiro a maio de 2019, em todos canais da Ouvidoria/AGETRANSP, foram registradas 3.296 reclamações relacionadas aos serviços prestados pelas Concessionárias.  "/>
    <s v="Somatório de processo regulatórios no ano"/>
    <s v="Processos Regulamentados."/>
    <s v="Anual"/>
    <x v="0"/>
    <x v="5"/>
    <x v="8"/>
    <s v="Crescimento"/>
    <m/>
    <n v="100"/>
    <m/>
    <m/>
    <m/>
    <m/>
    <m/>
    <m/>
    <m/>
    <m/>
    <m/>
    <m/>
    <m/>
    <n v="108"/>
    <n v="100"/>
    <n v="100"/>
    <n v="100"/>
    <s v="Anual"/>
    <n v="1.08"/>
    <s v="Acima do Esperado"/>
  </r>
  <r>
    <s v="0474"/>
    <s v="Delegação e Regulação de Serviços Públicos"/>
    <n v="22310"/>
    <s v="AGETRANSP"/>
    <s v="8285"/>
    <s v="Regulação e Capacitação em Concessões de Serviços de Transportes"/>
    <s v="i0011"/>
    <s v="Número de reclamações de serviços "/>
    <s v="O indicador expressa o número total de reclamações recebidas pela Ouvidoria da AGETRANSP realizadas por usuários dos serviços dos modais metro, trem e barcas. A identificação dessas reclamações é importante para regulamentar procedimentos que visem sanar e melhorar os serviços"/>
    <s v=" Somatório das reclamações relacionadas aos serviços prestados pelas Concessionárias no ano"/>
    <s v="Unidade"/>
    <s v="Anual"/>
    <x v="0"/>
    <x v="5"/>
    <x v="9"/>
    <s v="Decrescimento"/>
    <n v="3926"/>
    <n v="3926"/>
    <m/>
    <m/>
    <m/>
    <m/>
    <m/>
    <m/>
    <m/>
    <m/>
    <m/>
    <m/>
    <m/>
    <n v="1164"/>
    <n v="3926"/>
    <n v="3926"/>
    <n v="3926"/>
    <s v="Anual"/>
    <n v="1.7035150280183393"/>
    <s v="Acima do Esperado"/>
  </r>
  <r>
    <s v="0474"/>
    <s v="Delegação e Regulação de Serviços Públicos"/>
    <n v="22310"/>
    <s v="AGETRANSP"/>
    <s v="8285"/>
    <s v="Regulação e Capacitação em Concessões de Serviços de Transportes"/>
    <s v="i0012"/>
    <s v="Número de usuários atendidos"/>
    <s v="Monitorar o número de usuários que utilizam dos serviços regulamentados pela a agência. "/>
    <s v="Somatório do número de usuários atendidos no ano"/>
    <s v="Unidade"/>
    <s v="Anual"/>
    <x v="0"/>
    <x v="5"/>
    <x v="10"/>
    <s v="Crescimento"/>
    <n v="424864438"/>
    <n v="424864438"/>
    <m/>
    <m/>
    <m/>
    <m/>
    <m/>
    <m/>
    <m/>
    <m/>
    <m/>
    <m/>
    <m/>
    <n v="3436"/>
    <n v="424864438"/>
    <n v="424864438"/>
    <n v="424864438"/>
    <s v="Anual"/>
    <n v="8.0872854790449656E-6"/>
    <s v="Abaixo do Esperado"/>
  </r>
  <r>
    <s v="0474"/>
    <s v="Delegação e Regulação de Serviços Públicos"/>
    <n v="22310"/>
    <s v="AGETRANSP"/>
    <s v="8285"/>
    <s v="Regulação e Capacitação em Concessões de Serviços de Transportes"/>
    <s v="i0013"/>
    <s v="Tempo médio de resposta às reclamações de serviços"/>
    <s v=" Somatório do tempo total entre o registro de cada uma reclamação e sua respota / Número total reclamações"/>
    <s v="Identificar tempo de resposta por parte da Ouvidoria da AGETRANSP e das Concessionárias as reclamações dos usuários dos serviços prestados."/>
    <s v="Tempo"/>
    <s v="Anual"/>
    <x v="0"/>
    <x v="5"/>
    <x v="11"/>
    <s v="Decrescimento"/>
    <m/>
    <n v="30"/>
    <m/>
    <m/>
    <m/>
    <m/>
    <m/>
    <m/>
    <m/>
    <m/>
    <m/>
    <m/>
    <m/>
    <n v="30"/>
    <n v="30"/>
    <n v="30"/>
    <n v="30"/>
    <s v="Anual"/>
    <n v="1"/>
    <s v="Dentro do Esperado"/>
  </r>
  <r>
    <s v="0467"/>
    <s v="Segurança Alimentar e Nutricional"/>
    <s v="13720"/>
    <s v="CEASA"/>
    <s v="1126"/>
    <s v="Aquisição e Doação de Produtos da Agricultura Familiar-PAA"/>
    <s v="i0014"/>
    <s v="Número de municípios alcançados"/>
    <s v="Número de municípios com produtores que venderam seus produtos para o Programa de Aquisição de Alimentos (PAA)."/>
    <s v="Somatório dos municípios do estado do Rio de Janeiro que tiveram produtores atendidos pelo PAA"/>
    <s v="Unidade"/>
    <s v="Quadrimestral"/>
    <x v="2"/>
    <x v="6"/>
    <x v="12"/>
    <s v="Crescimento"/>
    <n v="30"/>
    <n v="60"/>
    <m/>
    <m/>
    <m/>
    <n v="14"/>
    <m/>
    <m/>
    <m/>
    <n v="19"/>
    <m/>
    <m/>
    <m/>
    <n v="24"/>
    <n v="60"/>
    <n v="60"/>
    <n v="60"/>
    <s v="Quadrimestral"/>
    <n v="0.4"/>
    <s v="Abaixo do Esperado"/>
  </r>
  <r>
    <s v="0467"/>
    <s v="Segurança Alimentar e Nutricional"/>
    <s v="13720"/>
    <s v="CEASA"/>
    <s v="1126"/>
    <s v="Aquisição e Doação de Produtos da Agricultura Familiar-PAA"/>
    <s v="i0015"/>
    <s v="Número de produtores atendidos"/>
    <s v="Número de produtores que venderam seus produtos para o Programa de Aquisição de Alimentos (PAA), que estão cadastrados na proposta em vigência."/>
    <s v="Somatório dos produtores que venderam produtos para o PAA"/>
    <s v="Unidade"/>
    <s v="Quadrimestral"/>
    <x v="2"/>
    <x v="6"/>
    <x v="13"/>
    <s v="Crescimento"/>
    <n v="1500"/>
    <n v="3000"/>
    <m/>
    <m/>
    <m/>
    <n v="160"/>
    <m/>
    <m/>
    <m/>
    <n v="355"/>
    <m/>
    <m/>
    <m/>
    <n v="486"/>
    <n v="3000"/>
    <n v="3000"/>
    <n v="3000"/>
    <s v="Quadrimestral"/>
    <n v="0.16200000000000001"/>
    <s v="Abaixo do Esperado"/>
  </r>
  <r>
    <s v="0467"/>
    <s v="Segurança Alimentar e Nutricional"/>
    <s v="13720"/>
    <s v="CEASA"/>
    <s v="1127"/>
    <s v="Ampliação do Abastecimento Alimentar"/>
    <s v="i0016"/>
    <s v="Quantidade de produtos provenientes do estado do Rio de Janeiro comercializada na central de abastecimento"/>
    <s v="Quantidade de produtos que entram na CEASA/RJ e que tem sua origem no estado do Rio de Janeiro, permitindo o fomento e a promoção do escoamento e comercialização dos produtos da agricultura do estado."/>
    <s v="Somatório dos produtos do estado do Rio de Janeiro que entram na CEASA/RJ"/>
    <s v="Toneladas"/>
    <s v="Quadrimestral"/>
    <x v="2"/>
    <x v="7"/>
    <x v="14"/>
    <s v="Crescimento"/>
    <s v="-"/>
    <s v="&gt;=300000"/>
    <m/>
    <m/>
    <m/>
    <n v="144913.68"/>
    <m/>
    <m/>
    <m/>
    <n v="132"/>
    <m/>
    <m/>
    <m/>
    <n v="127247"/>
    <s v="&gt;=300000"/>
    <s v="&gt;=300000"/>
    <s v="&gt;=300000"/>
    <s v="Quadrimestral"/>
    <n v="0.48304559999999996"/>
    <s v="Abaixo do Esperado"/>
  </r>
  <r>
    <s v="0467"/>
    <s v="Segurança Alimentar e Nutricional"/>
    <s v="13720"/>
    <s v="CEASA"/>
    <s v="1127"/>
    <s v="Ampliação do Abastecimento Alimentar"/>
    <s v="i0017"/>
    <s v="Número de produtores rurais comercializando diretamente nas unidades da Ceasa"/>
    <s v="Número de produtores rurais do estado do Rio de Janeiro que utilizam o pavilhão do produtor rural da CEASA/RJ."/>
    <s v="Somatorio dos produtores que comercializam seus produtos no pavilhão do produtor"/>
    <s v="Unidade"/>
    <s v="Quadrimestral"/>
    <x v="2"/>
    <x v="7"/>
    <x v="15"/>
    <s v="Crescimento"/>
    <n v="600"/>
    <n v="900"/>
    <m/>
    <m/>
    <m/>
    <s v="-"/>
    <m/>
    <m/>
    <m/>
    <n v="900"/>
    <m/>
    <m/>
    <m/>
    <n v="974"/>
    <n v="900"/>
    <n v="900"/>
    <n v="900"/>
    <s v="Quadrimestral"/>
    <n v="1.0822222222222222"/>
    <s v="Acima do Esperado"/>
  </r>
  <r>
    <s v="0467"/>
    <s v="Segurança Alimentar e Nutricional"/>
    <s v="13720"/>
    <s v="CEASA"/>
    <s v="8251"/>
    <s v="Gestão das Centrais de Abastecimento"/>
    <s v="i0018"/>
    <s v="Quantidade de produtos comercializados na central de abastecimento"/>
    <s v="Volume de produtos em geral que é comercializado na CEASA/RJ."/>
    <s v="Somatório dos produtos comercializados por mês na CEASA/RJ"/>
    <s v="Toneladas"/>
    <s v="Anual"/>
    <x v="2"/>
    <x v="8"/>
    <x v="16"/>
    <s v="Crescimento"/>
    <s v="-"/>
    <n v="1800000"/>
    <m/>
    <m/>
    <m/>
    <n v="616243.77"/>
    <m/>
    <m/>
    <m/>
    <n v="587"/>
    <m/>
    <m/>
    <m/>
    <n v="191828"/>
    <n v="1800000"/>
    <n v="1800000"/>
    <n v="1800000"/>
    <s v="Anual"/>
    <n v="0.34235765000000001"/>
    <s v="Abaixo do Esperado"/>
  </r>
  <r>
    <s v="0467"/>
    <s v="Segurança Alimentar e Nutricional"/>
    <s v="13720"/>
    <s v="CEASA"/>
    <s v="8252"/>
    <s v="Manutenção dos Bancos de Alimentos"/>
    <s v="i0019"/>
    <s v="Número de instituições atendidas"/>
    <s v="Número de instituições sócio assistenciais cadastradas no banco de alimentos que recebem doações de alimentos."/>
    <s v="Somatório das instituições atendidas pelo Banco de Alimentos"/>
    <s v="Unidade"/>
    <s v="Quadrimestral"/>
    <x v="2"/>
    <x v="9"/>
    <x v="17"/>
    <s v="Crescimento"/>
    <n v="400"/>
    <n v="440"/>
    <m/>
    <m/>
    <m/>
    <n v="150"/>
    <m/>
    <m/>
    <m/>
    <n v="300"/>
    <m/>
    <m/>
    <m/>
    <n v="290"/>
    <n v="440"/>
    <n v="440"/>
    <n v="440"/>
    <s v="Quadrimestral"/>
    <n v="0.68181818181818177"/>
    <s v="Abaixo do Esperado"/>
  </r>
  <r>
    <s v="0467"/>
    <s v="Segurança Alimentar e Nutricional"/>
    <s v="13720"/>
    <s v="CEASA"/>
    <s v="8253"/>
    <s v="Monitoramento da Qualidade dos Alimentos Comercializados na CEASA-RJ "/>
    <s v="i0020"/>
    <s v="Percentual de produtos com resíduos de agrotóxicos"/>
    <s v="O indicador visa demonstrar o percentual da amostra coletada para as análises de resíduos de agrotóxicos que foi identificado como satisfatório do ponto de vista da legislação."/>
    <s v="(Quantidade da amostra com limite de resíduos de agrotóxicos acima do que é permitido pela ANVISA / Quantidade total da amostra analisada)*100"/>
    <s v="Percentual"/>
    <s v="Quadrimestral"/>
    <x v="2"/>
    <x v="10"/>
    <x v="18"/>
    <s v="Decrescimento"/>
    <s v="-"/>
    <s v="-"/>
    <m/>
    <m/>
    <m/>
    <s v="-"/>
    <m/>
    <m/>
    <m/>
    <n v="0"/>
    <m/>
    <m/>
    <m/>
    <n v="0"/>
    <s v="-"/>
    <s v="-"/>
    <s v="-"/>
    <s v="Quadrimestral"/>
    <s v="sem meta para comparação"/>
    <s v="sem meta para comparação"/>
  </r>
  <r>
    <s v="0442"/>
    <s v="Ensino Superior"/>
    <s v="40460"/>
    <s v="CECIERJ"/>
    <s v="2828"/>
    <s v="Operacionalização do Curso Superior à Distância"/>
    <s v="i0021"/>
    <s v="Percentual de alunos que finalizaram a pós-graduação à distância, em todas as regiões do Estado"/>
    <s v="Alunos matriculados nos Cursos de pós graduação, ofertados pelo CONSÓRCIO CEDERJ - Vaga Preenchida que se formaram"/>
    <s v="(Somatório do número de alunos que finalizaram a Pós-Graduação à Distância / Somatório do número de Matrículas, por polo e por curso)*100"/>
    <s v="Percentual"/>
    <s v="Semestral"/>
    <x v="3"/>
    <x v="11"/>
    <x v="19"/>
    <s v="Crescimento"/>
    <s v="-"/>
    <s v="&gt;=30%"/>
    <m/>
    <m/>
    <m/>
    <m/>
    <m/>
    <n v="0"/>
    <m/>
    <m/>
    <m/>
    <m/>
    <m/>
    <n v="0"/>
    <s v="&gt;=30%"/>
    <s v="&gt;=30%"/>
    <s v="&gt;=30%"/>
    <s v="Semestral"/>
    <n v="0"/>
    <s v="Abaixo do Esperado"/>
  </r>
  <r>
    <s v="0442"/>
    <s v="Ensino Superior"/>
    <s v="40460"/>
    <s v="CECIERJ"/>
    <s v="2828"/>
    <s v="Operacionalização do Curso Superior à Distância"/>
    <s v="i0022"/>
    <s v="Percentual de alunos que finalizaram o ensino superior à distância, em todas as regiões do Estado"/>
    <s v="Alunos matriculados nos Cursos Superior, ofertados pelo CONSÓRCIO CEDERJ - Vaga Preenchida que se formaram."/>
    <s v="(Somatório do número de alunos que finalizaram o Ensino Superior à Distância / Somatório do número de matrículas, por polo e por curso)*100"/>
    <s v="Percentual"/>
    <s v="Semestral"/>
    <x v="3"/>
    <x v="11"/>
    <x v="20"/>
    <s v="Crescimento"/>
    <s v="-"/>
    <s v="&gt;=25%"/>
    <m/>
    <m/>
    <m/>
    <m/>
    <m/>
    <n v="0.1231"/>
    <m/>
    <m/>
    <m/>
    <m/>
    <m/>
    <n v="0.02"/>
    <s v="&gt;=25%"/>
    <s v="&gt;=25%"/>
    <s v="&gt;=25%"/>
    <s v="Semestral"/>
    <n v="0.4924"/>
    <s v="Abaixo do Esperado"/>
  </r>
  <r>
    <s v="0443"/>
    <s v="Educação Básica"/>
    <s v="40460"/>
    <s v="CECIERJ"/>
    <s v="2829"/>
    <s v="Suporte para Acesso ao Ensino Superior – Pré-Vestibular Social"/>
    <s v="i0023"/>
    <s v="Percentual de alunos do pré-vestibular que ingressaram no vestibular"/>
    <s v="Quantificar o número de alunos que conseguem ingressar nas universidades"/>
    <s v="(Somatório dos alunos do CEDERJ que obtiveram aprovação no vestibular / Total de alunos que se concluíram o ano no CEDERJ)*100"/>
    <s v="Percentual"/>
    <s v="Anual"/>
    <x v="4"/>
    <x v="12"/>
    <x v="21"/>
    <s v="Crescimento"/>
    <s v="-"/>
    <n v="0.15"/>
    <m/>
    <m/>
    <m/>
    <m/>
    <m/>
    <m/>
    <m/>
    <m/>
    <m/>
    <m/>
    <m/>
    <n v="0"/>
    <n v="0.15"/>
    <n v="0.15"/>
    <n v="0.15"/>
    <s v="Anual"/>
    <n v="0"/>
    <s v="Abaixo do Esperado"/>
  </r>
  <r>
    <s v="0440"/>
    <s v="Desenvolvimento Científico, Tecnológico e Inovativo"/>
    <s v="40460"/>
    <s v="CECIERJ"/>
    <s v="2830"/>
    <s v="Divulgação e Popularização da Ciência"/>
    <s v="i0024"/>
    <s v="Atividades de divulgação científica desenvolvidas, em todas as regiões do estado"/>
    <s v="Alcance populacional das atividades de Divulgação científica, em todas as regiões do Estado, considerando todos os produtos da ação."/>
    <s v="Somatório do público atendido, crianças, jovens e população adulta"/>
    <s v="Unidade"/>
    <s v="Semestral"/>
    <x v="5"/>
    <x v="13"/>
    <x v="22"/>
    <s v="Crescimento"/>
    <n v="20000"/>
    <n v="20000"/>
    <m/>
    <m/>
    <m/>
    <m/>
    <m/>
    <n v="496"/>
    <m/>
    <m/>
    <m/>
    <m/>
    <m/>
    <n v="20391"/>
    <n v="22000"/>
    <n v="24000"/>
    <n v="25000"/>
    <s v="Anual"/>
    <n v="1.0443499999999999"/>
    <s v="Acima do Esperado"/>
  </r>
  <r>
    <s v="0476"/>
    <s v="Gestão de Pessoas no Setor Público"/>
    <s v="40460"/>
    <s v="CECIERJ"/>
    <s v="4456"/>
    <s v="Capacitação de Servidores - CECIERJ"/>
    <s v="i0025"/>
    <s v="Percentual de servidores da Fundação Cecierj capacitados"/>
    <s v="O Indicador visa mensurar o número de servidores capacitados no período."/>
    <s v="Número de servidores capacitados / Total de servidores da Fundação"/>
    <s v="Percentual"/>
    <s v="Anual"/>
    <x v="6"/>
    <x v="14"/>
    <x v="23"/>
    <s v="Crescimento"/>
    <n v="180"/>
    <n v="0.05"/>
    <m/>
    <m/>
    <m/>
    <m/>
    <m/>
    <m/>
    <m/>
    <m/>
    <m/>
    <m/>
    <m/>
    <n v="0.08"/>
    <n v="0.1"/>
    <n v="0.1"/>
    <n v="0.1"/>
    <s v="Anual"/>
    <n v="1.5999999999999999"/>
    <s v="Acima do Esperado"/>
  </r>
  <r>
    <s v="0442"/>
    <s v="Ensino Superior"/>
    <s v="40460"/>
    <s v="CECIERJ"/>
    <s v="4457"/>
    <s v="Implantação de Cursos de Nível Superior - EAD"/>
    <s v="i0026"/>
    <s v="Aumento do número de alunos matriculados nos cursos de ensino superior à distância"/>
    <s v="O indicador visa mensurar o aumento do número de alunos a partir da criação de novos polos"/>
    <s v="Número de matrículas total depois da implantação de novos polos - Número de matrículas total antes da implantação de novos polos"/>
    <s v="Unidade"/>
    <s v="Anual"/>
    <x v="3"/>
    <x v="15"/>
    <x v="24"/>
    <s v="Crescimento"/>
    <s v="-"/>
    <s v="´+1.500"/>
    <m/>
    <m/>
    <m/>
    <m/>
    <m/>
    <m/>
    <m/>
    <m/>
    <m/>
    <m/>
    <m/>
    <n v="44"/>
    <s v="´+1.500"/>
    <s v="-"/>
    <s v="-"/>
    <s v="Anual"/>
    <n v="2.9333333333333333E-2"/>
    <s v="Abaixo do Esperado"/>
  </r>
  <r>
    <s v="0443"/>
    <s v="Educação Básica"/>
    <s v="40460"/>
    <s v="CECIERJ"/>
    <s v="4462"/>
    <s v="Implantação de Cursos à Distância"/>
    <s v="i0027"/>
    <s v="Formação continuada na plataforma EAD"/>
    <s v="Número de alunos que concluem os cursos usando a plataforma EAD"/>
    <s v="(Número de alunos concludentes dos cursos EAD / Número de alunos matriculados nos cursos EAD)*100"/>
    <s v="Percentual"/>
    <s v="Semestral"/>
    <x v="4"/>
    <x v="16"/>
    <x v="25"/>
    <s v="Crescimento"/>
    <s v="-"/>
    <s v="&gt;=30%"/>
    <m/>
    <m/>
    <m/>
    <m/>
    <m/>
    <n v="0.4"/>
    <m/>
    <m/>
    <m/>
    <m/>
    <m/>
    <n v="0.4"/>
    <s v="&gt;=30%"/>
    <s v="&gt;=30%"/>
    <s v="&gt;=30%"/>
    <s v="Semestral"/>
    <n v="1.3333333333333335"/>
    <s v="Acima do Esperado"/>
  </r>
  <r>
    <s v="0440"/>
    <s v="Desenvolvimento Científico, Tecnológico e Inovativo"/>
    <s v="40460"/>
    <s v="CECIERJ"/>
    <s v="4588"/>
    <s v="Suporte a Estudantes e Pesquisadores"/>
    <s v="i0028"/>
    <s v="Número de pessoas atendidas pelas políticas de iniciação científica, tecnológica e inovativa "/>
    <s v="Alcance populacional das atividades de niciação científica, tecnológica e inovativa , desenvolvidas em todas as regiões do Estado, considerando todos os produtos da ação."/>
    <s v="Somatório do público atendido nas atividades a serem desenvolvidas"/>
    <s v="Unidade"/>
    <s v="Semestral"/>
    <x v="5"/>
    <x v="17"/>
    <x v="26"/>
    <s v="Crescimento"/>
    <s v="-"/>
    <n v="7500"/>
    <m/>
    <m/>
    <m/>
    <m/>
    <m/>
    <n v="0"/>
    <m/>
    <m/>
    <m/>
    <m/>
    <m/>
    <n v="228"/>
    <n v="8500"/>
    <n v="10000"/>
    <n v="11500"/>
    <s v="Anual"/>
    <n v="3.04E-2"/>
    <s v="Abaixo do Esperado"/>
  </r>
  <r>
    <s v="0476"/>
    <s v="Gestão de Pessoas no Setor Público"/>
    <s v="40460"/>
    <s v="CECIERJ"/>
    <s v="5637"/>
    <s v="Realização de Concurso para Provimento de Cargos Públicos - CECIERJ"/>
    <s v="i0029"/>
    <s v="Preenchimento de cargos vagos através de concurso público"/>
    <s v="Suprir as necessidades institucionais existentes em virtude de vagas não preenchidas em concursos anteriores."/>
    <s v="(Número de servidores contratados por concurso público / Número total de vagas ociosas)*100"/>
    <s v="Percentual"/>
    <s v="-"/>
    <x v="6"/>
    <x v="18"/>
    <x v="27"/>
    <s v="Crescimento"/>
    <s v="-"/>
    <n v="1"/>
    <m/>
    <m/>
    <m/>
    <m/>
    <m/>
    <n v="0"/>
    <m/>
    <m/>
    <m/>
    <m/>
    <m/>
    <n v="0"/>
    <n v="1"/>
    <n v="1"/>
    <n v="1"/>
    <s v="N/A"/>
    <n v="0"/>
    <s v="Abaixo do Esperado"/>
  </r>
  <r>
    <s v="0440"/>
    <s v="Desenvolvimento Científico, Tecnológico e Inovativo"/>
    <s v="40460"/>
    <s v="CECIERJ"/>
    <s v="8317"/>
    <s v="Operacionalização do Museu Ciência e Vida"/>
    <s v="i0030"/>
    <s v="Alcance populacional do Museu Ciência e Vida"/>
    <s v="O indicador aponta o quantitativo de público atentido por meio dos diversos produtos desenvolvidos no Museu Ciência e Vida."/>
    <s v="Somatório do público atendido com os produtos desenvolvidos no Museu Ciência e Vida"/>
    <s v="Unidade"/>
    <s v="Semestral"/>
    <x v="5"/>
    <x v="19"/>
    <x v="28"/>
    <s v="Crescimento"/>
    <n v="14688"/>
    <n v="14700"/>
    <m/>
    <m/>
    <m/>
    <m/>
    <m/>
    <n v="4413"/>
    <m/>
    <m/>
    <m/>
    <m/>
    <m/>
    <n v="15586"/>
    <n v="17000"/>
    <n v="20000"/>
    <n v="23000"/>
    <s v="Anual"/>
    <n v="1.3604761904761904"/>
    <s v="Acima do Esperado"/>
  </r>
  <r>
    <s v="0443"/>
    <s v="Educação Básica"/>
    <s v="40460"/>
    <s v="CECIERJ"/>
    <s v="8347"/>
    <s v="Fortalecimento da Educação Básica - CEJA"/>
    <s v="i0031"/>
    <s v="Formação de Jovens e adultos no Ensino Médio e Fundamental"/>
    <s v="Somatório do número de alunos que finalizam o ensino médio e fundamental"/>
    <s v="(Número de alunos aprovados no CEJA / Número de alunos matriculados nos cursos CEJA)*100"/>
    <s v="Percentual"/>
    <s v="Anual"/>
    <x v="4"/>
    <x v="20"/>
    <x v="29"/>
    <s v="Crescimento"/>
    <s v="-"/>
    <n v="9400"/>
    <m/>
    <m/>
    <m/>
    <m/>
    <m/>
    <m/>
    <m/>
    <m/>
    <m/>
    <m/>
    <m/>
    <n v="16"/>
    <n v="9400"/>
    <n v="9400"/>
    <n v="9400"/>
    <s v="Anual"/>
    <n v="1.7021276595744681E-3"/>
    <s v="Abaixo do Esperado"/>
  </r>
  <r>
    <s v="0437"/>
    <s v="Saneamento Ambiental e Resíduos Sólidos"/>
    <s v="21760"/>
    <s v="CEDAE"/>
    <n v="3469"/>
    <s v="Implantação e Ampliação  de Sistema de Esgotamento Sanitário da RMRJ"/>
    <s v="i0032"/>
    <s v="População atendida após incremento das ligações prediais - Sistema de Esgotamento Sanitário da RMRJ"/>
    <s v="Tal indicador visa medir o atendimento à população através do beneficiamento com ligações prediais. Este dado é de suma importância quando comparado com a população total, indicando evolução no sentido da universalização."/>
    <s v="Número de ligações x 3,4; onde 3,4 é o índice de habitantes por moradia"/>
    <s v="Unidade"/>
    <s v="Anual"/>
    <x v="7"/>
    <x v="21"/>
    <x v="30"/>
    <s v="Crescimento"/>
    <n v="590602"/>
    <n v="6793"/>
    <m/>
    <m/>
    <m/>
    <m/>
    <m/>
    <m/>
    <m/>
    <m/>
    <m/>
    <m/>
    <m/>
    <n v="0"/>
    <n v="39321"/>
    <n v="4760"/>
    <n v="67442"/>
    <s v="Anual"/>
    <n v="0"/>
    <s v="Abaixo do Esperado"/>
  </r>
  <r>
    <s v="0437"/>
    <s v="Saneamento Ambiental e Resíduos Sólidos"/>
    <s v="21760"/>
    <s v="CEDAE"/>
    <s v="1611"/>
    <s v="Construção da Estação de Tratamento de Água do Novo Guandu "/>
    <s v="i0033"/>
    <s v="Vazão adicional após a conclusão do sistema Novo Guandu"/>
    <s v="O indicador representa o acréscimo e disponibilidade de volume de água produzida, considerando a vazão atual do sistema e o acréscimo projetado."/>
    <s v="Vazão do sistema Guandu existente + Vazão do sistema Novo Guandu"/>
    <s v="Litros por segundo"/>
    <s v="Após conclusão"/>
    <x v="7"/>
    <x v="22"/>
    <x v="31"/>
    <s v="Crescimento"/>
    <n v="43000"/>
    <n v="12000"/>
    <m/>
    <m/>
    <m/>
    <m/>
    <m/>
    <m/>
    <m/>
    <m/>
    <m/>
    <m/>
    <m/>
    <s v="-"/>
    <n v="12000"/>
    <n v="12000"/>
    <n v="12000"/>
    <s v="Após conclusão"/>
    <n v="0"/>
    <s v="Abaixo do Esperado"/>
  </r>
  <r>
    <s v="0437"/>
    <s v="Saneamento Ambiental e Resíduos Sólidos"/>
    <s v="21760"/>
    <s v="CEDAE"/>
    <s v="1663"/>
    <s v="Ampliação e Melhoria Operacional dos Sistemas Guandu e Imunana- Laranjal"/>
    <s v="i0034"/>
    <s v="Indicador de Qualidade da Água Tratada (IQAT)"/>
    <s v="Indicador que caracteriza na escala de 0 a 100% a qualidade da água tratada na saída das Estações de Tratamento de Água do Guandu e Laranjal, sendo 100% a melhor nota, levando-se em consideração resultados diários de turbidez, cor, cloro, cloriformes totais, pH e flúor."/>
    <s v="IQAT = [IQAT(ETA Guandu) x 0,87] + [IQAT(ETA Laranjal) x 0,13]"/>
    <s v="Percentual"/>
    <s v="Anual"/>
    <x v="7"/>
    <x v="23"/>
    <x v="32"/>
    <s v="Crescimento"/>
    <n v="0.75"/>
    <n v="0.8"/>
    <m/>
    <m/>
    <m/>
    <m/>
    <m/>
    <m/>
    <m/>
    <m/>
    <m/>
    <m/>
    <m/>
    <s v="-"/>
    <n v="0.85"/>
    <n v="0.9"/>
    <n v="0.95"/>
    <s v="Anual"/>
    <s v="-"/>
    <s v="-"/>
  </r>
  <r>
    <s v="0438"/>
    <s v="Preservação e Conservação Ambiental"/>
    <s v="21760"/>
    <s v="CEDAE"/>
    <s v="2309"/>
    <s v="Política Institucional de Meio Ambiente da CEDAE"/>
    <s v="i0035"/>
    <s v="Número de mudas florestais distribuídas"/>
    <s v="Distribuição de mudas florestais como política institucional de meio-ambiente da CEDAE"/>
    <s v="Somatório do número de mudas florestais distribuídas"/>
    <s v="Unidade"/>
    <s v="Anual"/>
    <x v="8"/>
    <x v="24"/>
    <x v="33"/>
    <s v="Crescimento"/>
    <n v="163689"/>
    <n v="100000"/>
    <m/>
    <m/>
    <m/>
    <m/>
    <m/>
    <m/>
    <m/>
    <m/>
    <m/>
    <m/>
    <m/>
    <n v="62"/>
    <n v="170000"/>
    <n v="170000"/>
    <n v="170000"/>
    <s v="Anual"/>
    <n v="6.2E-4"/>
    <s v="Abaixo do Esperado"/>
  </r>
  <r>
    <s v="0437"/>
    <s v="Saneamento Ambiental e Resíduos Sólidos"/>
    <s v="21760"/>
    <s v="CEDAE"/>
    <s v="3468"/>
    <s v="Implantação e Ampliação  de Sistema de Abastecimento de Água da  RMRJ"/>
    <s v="i0036"/>
    <s v="População atendida após incremento das ligações prediais - Sistema de Abastecimento de Água da  RMRJ"/>
    <s v="Tal indicador visa medir o atendimento à população através do beneficiamento com ligações prediais. Este dado é de suma importância quando comparado com a população total, indicando evolução no sentido da universalização."/>
    <s v="Número de ligações x 3,4; onde 3,4 é o índice de habitantes por moradia"/>
    <s v="Unidade"/>
    <s v="Anual"/>
    <x v="7"/>
    <x v="25"/>
    <x v="34"/>
    <s v="Crescimento"/>
    <n v="2070828"/>
    <n v="3777"/>
    <m/>
    <m/>
    <m/>
    <m/>
    <m/>
    <m/>
    <m/>
    <m/>
    <m/>
    <m/>
    <m/>
    <n v="0"/>
    <n v="89916"/>
    <n v="96067"/>
    <n v="29631"/>
    <s v="Anual"/>
    <n v="0"/>
    <s v="Abaixo do Esperado"/>
  </r>
  <r>
    <s v="0437"/>
    <s v="Saneamento Ambiental e Resíduos Sólidos"/>
    <s v="21760"/>
    <s v="CEDAE"/>
    <s v="5352"/>
    <s v="Implantação e Ampliação dos Sistemas de Saneamento no Interior"/>
    <s v="i0037"/>
    <s v="População atendida após incremento das ligações prediais com a ampliação da rede de distribuição distribuição do distrito de Anta, município de Sapucaia"/>
    <s v="Tal indicador visa medir o atendimento à população através do beneficiamento com ligações prediais. Este dado é de suma importância quando comparado com a população total, indicando evolução no sentido da universalização."/>
    <s v="Número de ligações x 3,66; onde 3,66 é o índice de habitantes por moradia"/>
    <s v="Unidade"/>
    <s v="Anual"/>
    <x v="7"/>
    <x v="26"/>
    <x v="35"/>
    <s v="Crescimento"/>
    <n v="6806"/>
    <n v="366"/>
    <m/>
    <m/>
    <m/>
    <m/>
    <m/>
    <m/>
    <m/>
    <m/>
    <m/>
    <m/>
    <m/>
    <s v="-"/>
    <n v="366"/>
    <n v="366"/>
    <n v="366"/>
    <s v="Anual"/>
    <s v="-"/>
    <s v="-"/>
  </r>
  <r>
    <s v="0437"/>
    <s v="Saneamento Ambiental e Resíduos Sólidos"/>
    <s v="21760"/>
    <s v="CEDAE"/>
    <s v="5352"/>
    <s v="Implantação e Ampliação dos Sistemas de Saneamento no Interior"/>
    <s v="i0038"/>
    <s v="População atendida após incremento das ligações prediais com a ampliação do sistema de abastecimento do município de Itacoara"/>
    <s v="Tal indicador visa medir o atendimento à população através do beneficiamento com ligações prediais. Este dado é de suma importância quando comparado com a população total, indicando evolução no sentido da universalização."/>
    <s v="Número de ligações x 3,33; onde 3,33 é o índice de habitantes por moradia"/>
    <s v="Unidade"/>
    <s v="Anual"/>
    <x v="7"/>
    <x v="26"/>
    <x v="36"/>
    <s v="Crescimento"/>
    <n v="18413"/>
    <s v="-"/>
    <m/>
    <m/>
    <m/>
    <m/>
    <m/>
    <m/>
    <m/>
    <m/>
    <m/>
    <m/>
    <m/>
    <n v="0"/>
    <n v="1276"/>
    <s v="-"/>
    <s v="-"/>
    <s v="Anual"/>
    <s v="sem meta para comparação"/>
    <s v="sem meta para comparação"/>
  </r>
  <r>
    <s v="0437"/>
    <s v="Saneamento Ambiental e Resíduos Sólidos"/>
    <s v="21760"/>
    <s v="CEDAE"/>
    <s v="5352"/>
    <s v="Implantação e Ampliação dos Sistemas de Saneamento no Interior"/>
    <s v="i0039"/>
    <s v="População atendida após incremento das ligações prediais com a ampliação do sistema de abastecimento do município de Varre-Sai "/>
    <s v="Tal indicador visa medir o atendimento à população através do beneficiamento com ligações prediais. Este dado é de suma importância quando comparado com a população total, indicando evolução no sentido da universalização."/>
    <s v="Número de ligações x 3,67; onde 3,67 é o índice de habitantes por moradia"/>
    <s v="Unidade"/>
    <s v="Anual"/>
    <x v="7"/>
    <x v="26"/>
    <x v="37"/>
    <s v="Crescimento"/>
    <n v="6606"/>
    <s v="-"/>
    <m/>
    <m/>
    <m/>
    <m/>
    <m/>
    <m/>
    <m/>
    <m/>
    <m/>
    <m/>
    <m/>
    <s v="-"/>
    <n v="1451"/>
    <n v="1451"/>
    <n v="1452"/>
    <s v="Anual"/>
    <s v="-"/>
    <s v="-"/>
  </r>
  <r>
    <s v="0437"/>
    <s v="Saneamento Ambiental e Resíduos Sólidos"/>
    <s v="21760"/>
    <s v="CEDAE"/>
    <s v="5352"/>
    <s v="Implantação e Ampliação dos Sistemas de Saneamento no Interior"/>
    <s v="i0040"/>
    <s v="População atendida após incremento das ligações prediais com a complementação das obras de implantação do sistema de abastecimento de água da localidade de Boa Esperança e Parque Andréa, município de Rio Bonito "/>
    <s v="Tal indicador visa medir o atendimento à população através do beneficiamento com ligações prediais. Este dado é de suma importância quando comparado com a população total, indicando evolução no sentido da universalização."/>
    <s v="Número de ligações x 3,68; onde 3,68 é o índice de habitantes por moradia"/>
    <s v="Unidade"/>
    <s v="Anual"/>
    <x v="7"/>
    <x v="26"/>
    <x v="38"/>
    <s v="Crescimento"/>
    <n v="44960"/>
    <n v="5520"/>
    <m/>
    <m/>
    <m/>
    <m/>
    <m/>
    <m/>
    <m/>
    <m/>
    <m/>
    <m/>
    <m/>
    <s v="-"/>
    <n v="5520"/>
    <n v="5520"/>
    <n v="5520"/>
    <s v="Anual"/>
    <s v="-"/>
    <s v="-"/>
  </r>
  <r>
    <s v="0437"/>
    <s v="Saneamento Ambiental e Resíduos Sólidos"/>
    <s v="21760"/>
    <s v="CEDAE"/>
    <s v="5352"/>
    <s v="Implantação e Ampliação dos Sistemas de Saneamento no Interior"/>
    <s v="i0041"/>
    <s v="População atendida após incremento das ligações prediais com a complementação das obras de implantação do sistema de abastecimento de água da localidade de Ponta Negra - município de Maricá "/>
    <s v="Tal indicador visa medir o atendimento à população através do beneficiamento com ligações prediais. Este dado é de suma importância quando comparado com a população total, indicando evolução no sentido da universalização."/>
    <s v="Número de ligações x 3,48; onde 3,48 é o índice de habitantes por moradia"/>
    <s v="Unidade"/>
    <s v="Anual"/>
    <x v="7"/>
    <x v="26"/>
    <x v="39"/>
    <s v="Crescimento"/>
    <n v="52892"/>
    <n v="3654"/>
    <m/>
    <m/>
    <m/>
    <m/>
    <m/>
    <m/>
    <m/>
    <m/>
    <m/>
    <m/>
    <m/>
    <s v="-"/>
    <n v="3654"/>
    <n v="3654"/>
    <n v="3654"/>
    <s v="Anual"/>
    <s v="-"/>
    <s v="-"/>
  </r>
  <r>
    <s v="0437"/>
    <s v="Saneamento Ambiental e Resíduos Sólidos"/>
    <s v="21760"/>
    <s v="CEDAE"/>
    <s v="5352"/>
    <s v="Implantação e Ampliação dos Sistemas de Saneamento no Interior"/>
    <s v="i0042"/>
    <s v="População atendida após incremento das ligações prediais com a implantação da rede distribuidora no município de Laje do Muriaé"/>
    <s v="Tal indicador visa medir o atendimento à população através do beneficiamento com ligações prediais. Este dado é de suma importância quando comparado com a população total, indicando evolução no sentido da universalização."/>
    <s v="Número de ligações x 3,79; onde 3,79 é o índice de habitantes por moradia"/>
    <s v="Unidade"/>
    <s v="Anual"/>
    <x v="7"/>
    <x v="26"/>
    <x v="40"/>
    <s v="Crescimento"/>
    <n v="6353"/>
    <n v="310"/>
    <m/>
    <m/>
    <m/>
    <m/>
    <m/>
    <m/>
    <m/>
    <m/>
    <m/>
    <m/>
    <m/>
    <s v="-"/>
    <n v="310"/>
    <n v="310"/>
    <n v="310"/>
    <s v="Anual"/>
    <s v="-"/>
    <s v="-"/>
  </r>
  <r>
    <s v="0437"/>
    <s v="Saneamento Ambiental e Resíduos Sólidos"/>
    <s v="21760"/>
    <s v="CEDAE"/>
    <s v="5352"/>
    <s v="Implantação e Ampliação dos Sistemas de Saneamento no Interior"/>
    <s v="i0043"/>
    <s v="População atendida após incremento das ligações prediais com a implantação de novo sistema de abastecimento no município de Piraí "/>
    <s v="Tal indicador visa medir o atendimento à população através do beneficiamento com ligações prediais. Este dado é de suma importância quando comparado com a população total, indicando evolução no sentido da universalização."/>
    <s v="Número de ligações x 3,71; onde 3,71 é o índice de habitantes por moradia"/>
    <s v="Unidade"/>
    <s v="Anual"/>
    <x v="7"/>
    <x v="26"/>
    <x v="41"/>
    <s v="Crescimento"/>
    <n v="14078"/>
    <n v="3154"/>
    <m/>
    <m/>
    <m/>
    <m/>
    <m/>
    <m/>
    <m/>
    <m/>
    <m/>
    <m/>
    <m/>
    <s v="-"/>
    <n v="3154"/>
    <n v="3154"/>
    <n v="3154"/>
    <s v="Anual"/>
    <s v="-"/>
    <s v="-"/>
  </r>
  <r>
    <s v="0437"/>
    <s v="Saneamento Ambiental e Resíduos Sólidos"/>
    <s v="21760"/>
    <s v="CEDAE"/>
    <s v="5352"/>
    <s v="Implantação e Ampliação dos Sistemas de Saneamento no Interior"/>
    <s v="i0044"/>
    <s v="Vazão adicional após a conclusão da ampliação da capacidade do sistema de tratamento de água do município de Rio das Ostras "/>
    <s v="O indicador representa o acréscimo e disponibilidade de volume de água produzida, considerando a vazão atual do sistema e o acréscimo projetado."/>
    <s v="Vazão do sistema de Rio das Ostras existente + Vazão do sistema Ampliado"/>
    <s v="Litros por segundo"/>
    <s v="Após conclusão"/>
    <x v="7"/>
    <x v="26"/>
    <x v="42"/>
    <s v="Crescimento"/>
    <n v="450"/>
    <n v="50"/>
    <m/>
    <m/>
    <m/>
    <m/>
    <m/>
    <m/>
    <m/>
    <m/>
    <m/>
    <m/>
    <m/>
    <s v="-"/>
    <n v="50"/>
    <n v="50"/>
    <n v="50"/>
    <s v="Após conclusão"/>
    <s v="-"/>
    <s v="-"/>
  </r>
  <r>
    <s v="0437"/>
    <s v="Saneamento Ambiental e Resíduos Sólidos"/>
    <s v="21760"/>
    <s v="CEDAE"/>
    <s v="5352"/>
    <s v="Implantação e Ampliação dos Sistemas de Saneamento no Interior"/>
    <s v="i0045"/>
    <s v="Vazão adicional após a conclusão da, da sede do município de Piraí"/>
    <s v="O indicador representa o acréscimo e disponibilidade de volume de água produzida, considerando a vazão atual do sistema e o acréscimo projetado."/>
    <s v="Vazão do sistema de Piraí existente + Vazão do sistema Ampliado"/>
    <s v="Litros por segundo"/>
    <s v="Após conclusão"/>
    <x v="7"/>
    <x v="26"/>
    <x v="43"/>
    <s v="Crescimento"/>
    <n v="50"/>
    <n v="70"/>
    <m/>
    <m/>
    <m/>
    <m/>
    <m/>
    <m/>
    <m/>
    <m/>
    <m/>
    <m/>
    <m/>
    <s v="-"/>
    <n v="70"/>
    <n v="70"/>
    <n v="70"/>
    <s v="Após conclusão"/>
    <s v="-"/>
    <s v="-"/>
  </r>
  <r>
    <s v="0437"/>
    <s v="Saneamento Ambiental e Resíduos Sólidos"/>
    <s v="21760"/>
    <s v="CEDAE"/>
    <s v="5352"/>
    <s v="Implantação e Ampliação dos Sistemas de Saneamento no Interior"/>
    <s v="i0046"/>
    <s v="Vazão adicional após a conclusão da  ampliação do sistema de abastecimento de água das localidades de Miguel Pereira e Paty do Alferes "/>
    <s v="O indicador representa o acréscimo e disponibilidade de volume de água produzida, considerando a vazão atual do sistema e o acréscimo projetado."/>
    <s v="Vazão do sistema de Miguel Pereira e Paty do Alferes existente + Vazão do sistema Ampliado"/>
    <s v="Litros por segundo"/>
    <s v="Após conclusão"/>
    <x v="7"/>
    <x v="26"/>
    <x v="44"/>
    <s v="Crescimento"/>
    <n v="100"/>
    <n v="40"/>
    <m/>
    <m/>
    <m/>
    <m/>
    <m/>
    <m/>
    <m/>
    <m/>
    <m/>
    <m/>
    <m/>
    <s v="-"/>
    <n v="40"/>
    <n v="40"/>
    <n v="40"/>
    <s v="Após conclusão"/>
    <s v="-"/>
    <s v="-"/>
  </r>
  <r>
    <s v="0437"/>
    <s v="Saneamento Ambiental e Resíduos Sólidos"/>
    <s v="21760"/>
    <s v="CEDAE"/>
    <s v="5352"/>
    <s v="Implantação e Ampliação dos Sistemas de Saneamento no Interior"/>
    <s v="i0047"/>
    <s v="Vazão adicional após a conclusão da  ampliação do sistema de abastecimento de água do município de Bom Jardim "/>
    <s v="O indicador representa o acréscimo e disponibilidade de volume de água produzida, considerando a vazão atual do sistema e o acréscimo projetado."/>
    <s v="Vazão do Sistema Bom Jardim existente + Vazão do sistema ampliado"/>
    <s v="Litros por segundo"/>
    <s v="Após conclusão"/>
    <x v="7"/>
    <x v="26"/>
    <x v="45"/>
    <s v="Crescimento"/>
    <n v="25"/>
    <n v="25"/>
    <m/>
    <m/>
    <m/>
    <m/>
    <m/>
    <m/>
    <m/>
    <m/>
    <m/>
    <m/>
    <m/>
    <s v="-"/>
    <n v="25"/>
    <n v="25"/>
    <n v="25"/>
    <s v="Após conclusão"/>
    <s v="-"/>
    <s v="-"/>
  </r>
  <r>
    <s v="0437"/>
    <s v="Saneamento Ambiental e Resíduos Sólidos"/>
    <s v="21760"/>
    <s v="CEDAE"/>
    <s v="5352"/>
    <s v="Implantação e Ampliação dos Sistemas de Saneamento no Interior"/>
    <s v="i0048"/>
    <s v="Vazão adicional após a conclusão da  ampliação do sistema de abastecimento de água tratada do município de Itaboraí "/>
    <s v="O indicador representa o acréscimo e disponibilidade de volume de água produzida, considerando a vazão atual do sistema e o acréscimo projetado."/>
    <s v="Vazão do sistema de Itaboraí existente + Vazão do sistema Ampliado"/>
    <s v="Litros por segundo"/>
    <s v="Após conclusão"/>
    <x v="7"/>
    <x v="26"/>
    <x v="46"/>
    <s v="Crescimento"/>
    <n v="420"/>
    <n v="190"/>
    <m/>
    <m/>
    <m/>
    <m/>
    <m/>
    <m/>
    <m/>
    <m/>
    <m/>
    <m/>
    <m/>
    <s v="-"/>
    <n v="190"/>
    <n v="190"/>
    <n v="190"/>
    <s v="Após conclusão"/>
    <s v="-"/>
    <s v="-"/>
  </r>
  <r>
    <s v="0437"/>
    <s v="Saneamento Ambiental e Resíduos Sólidos"/>
    <s v="21760"/>
    <s v="CEDAE"/>
    <s v="5352"/>
    <s v="Implantação e Ampliação dos Sistemas de Saneamento no Interior"/>
    <s v="i0049"/>
    <s v="Vazão adicional após a conclusão da  ampliação do sistema de abastecimento do município de Bom Jesus do Itabapoana "/>
    <s v="O indicador representa o acréscimo e disponibilidade de volume de água produzida, considerando a vazão atual do sistema e o acréscimo projetado."/>
    <s v="Vazão do sistema Bom Jesus do Itabapoana existente + Vazão do sistema ampliado"/>
    <s v="Litros por segundo"/>
    <s v="Após conclusão"/>
    <x v="7"/>
    <x v="26"/>
    <x v="47"/>
    <s v="Crescimento"/>
    <n v="70"/>
    <n v="80"/>
    <m/>
    <m/>
    <m/>
    <m/>
    <m/>
    <m/>
    <m/>
    <m/>
    <m/>
    <m/>
    <m/>
    <s v="-"/>
    <n v="80"/>
    <n v="80"/>
    <n v="80"/>
    <s v="Após conclusão"/>
    <s v="-"/>
    <s v="-"/>
  </r>
  <r>
    <s v="0437"/>
    <s v="Saneamento Ambiental e Resíduos Sólidos"/>
    <s v="21760"/>
    <s v="CEDAE"/>
    <s v="5352"/>
    <s v="Implantação e Ampliação dos Sistemas de Saneamento no Interior"/>
    <s v="i0050"/>
    <s v="Vazão adicional após a conclusão da  ampliação do sistema de abastecimento do município de Aperibé"/>
    <s v="O indicador representa o acréscimo e disponibilidade de volume de água produzida, considerando a vazão atual do sistema e o acréscimo projetado."/>
    <s v="Vazão do Sistema de Aperibé existente + Vazão do sistema Ampliado"/>
    <s v="Litros por segundo"/>
    <s v="Após conclusão"/>
    <x v="7"/>
    <x v="26"/>
    <x v="48"/>
    <s v="Crescimento"/>
    <n v="25"/>
    <n v="35"/>
    <m/>
    <m/>
    <m/>
    <m/>
    <m/>
    <m/>
    <m/>
    <m/>
    <m/>
    <m/>
    <m/>
    <s v="-"/>
    <n v="35"/>
    <n v="35"/>
    <n v="35"/>
    <s v="Após conclusão"/>
    <s v="-"/>
    <s v="-"/>
  </r>
  <r>
    <s v="0437"/>
    <s v="Saneamento Ambiental e Resíduos Sólidos"/>
    <s v="21760"/>
    <s v="CEDAE"/>
    <s v="6064"/>
    <s v="Operação de Sistemas de Água e Esgoto"/>
    <s v="i0051"/>
    <s v="Percentual de hidrometração - aquisição de hidrômetros para instalação em clientes com consumo estimado"/>
    <s v="Serão adquiridos  420.000 hidrômetros para que a CEDAE tenha 100% de seu parque hidrometrado."/>
    <s v="(Total de ligações hidrometradas/Total de ligações existentes na CEDAE)*100"/>
    <s v="Percentual"/>
    <s v="Anual"/>
    <x v="7"/>
    <x v="27"/>
    <x v="49"/>
    <s v="Crescimento"/>
    <n v="0.67400000000000004"/>
    <n v="0.7"/>
    <m/>
    <m/>
    <m/>
    <m/>
    <m/>
    <m/>
    <m/>
    <m/>
    <m/>
    <m/>
    <m/>
    <n v="0.55000000000000004"/>
    <n v="0.8"/>
    <n v="0.9"/>
    <n v="1"/>
    <s v="Anual"/>
    <n v="0.78571428571428581"/>
    <s v="Abaixo do Esperado"/>
  </r>
  <r>
    <s v="0459"/>
    <s v="Gestão da Política Habitacional e Regularização Fundiária"/>
    <s v="07720"/>
    <s v="CEHAB-RJ"/>
    <s v="1033"/>
    <s v="Ampliação do Programa Minha Casa Minha Vida no ERJ"/>
    <s v="i0052"/>
    <s v="Número de famílias beneficiadas com o trabalho técnico social, a partir da participação do ERJ no programa Minha Casa Minha Vida no ERJ"/>
    <s v="Número de famílias que participam das atividade de organização comunitária, educação sanitária, ambiental e patrimonial  antes, durante e após a entrega das unidades habitacionais. Esse indicador aponta o grau de sucesso na mobilização, informação e incentivo à participação dos representantes das unidades familiares nas atividades promovidas para a  melhoria da qualidade de vida e resgate de dignidade e cidadania das suas famílias, significando o alcance da sustentabilidade das ações e da auto gestão"/>
    <s v="Somatório do número de famílias beneficiadas = Nº de unidades habitacionais construídas"/>
    <s v="Unidade"/>
    <s v="Anual"/>
    <x v="9"/>
    <x v="28"/>
    <x v="50"/>
    <s v="Crescimento"/>
    <s v="-"/>
    <n v="2744"/>
    <m/>
    <m/>
    <m/>
    <m/>
    <m/>
    <m/>
    <m/>
    <m/>
    <m/>
    <m/>
    <m/>
    <n v="823"/>
    <n v="2744"/>
    <n v="2744"/>
    <n v="2744"/>
    <s v="Anual"/>
    <n v="0.29992711370262393"/>
    <s v="Abaixo do Esperado"/>
  </r>
  <r>
    <s v="0459"/>
    <s v="Gestão da Política Habitacional e Regularização Fundiária"/>
    <s v="07720"/>
    <s v="CEHAB-RJ"/>
    <s v="3526"/>
    <s v="Produção de Unidades Habitacionais"/>
    <s v="i0053"/>
    <s v="Número de famílias atendidas com unidades habitacionais de interesse social"/>
    <s v="Número de famílias atendidas pela Cehab, com a construção de unidades habitacionais de interesse social para atender a demanda habitacional do estado. Esse indicador revela a parcela da população menos favorecida que passa a ter acesso a moradia, medindo, por consequência, a diminuição do déficit habitacional do estado"/>
    <s v="Somatório do número de famílias atendidas = Número de unidades habitacionais construídas"/>
    <s v="Unidade"/>
    <s v="Anual"/>
    <x v="9"/>
    <x v="29"/>
    <x v="51"/>
    <s v="Crescimento"/>
    <s v="-"/>
    <n v="1678"/>
    <m/>
    <m/>
    <m/>
    <m/>
    <m/>
    <m/>
    <m/>
    <m/>
    <m/>
    <m/>
    <m/>
    <n v="78"/>
    <n v="2102"/>
    <n v="1284"/>
    <n v="484"/>
    <s v="Anual"/>
    <n v="4.6483909415971393E-2"/>
    <s v="Abaixo do Esperado"/>
  </r>
  <r>
    <s v="0459"/>
    <s v="Gestão da Política Habitacional e Regularização Fundiária"/>
    <s v="07720"/>
    <s v="CEHAB-RJ"/>
    <s v="3529"/>
    <s v="Recuperação de Conjuntos Habitacionais"/>
    <s v="i0054"/>
    <s v="Número de famílias beneficiadas com a recuperação do conjunto habitacional"/>
    <s v="Número de famílias beneficiadas com a recuperação, manutenção e melhorias de conjuntos habitacionais da Cehab, através do atendimento ágil às demandas de reparos dos conjuntos. Esse indicador contribui para a identificação do grau de preservação dos conjuntos habitacionais da CEHAB"/>
    <s v="Somatório do número de famílias beneficiadas = Número de unidades habitacionais do conjunto recuperado"/>
    <s v="Unidade"/>
    <s v="Anual"/>
    <x v="9"/>
    <x v="30"/>
    <x v="52"/>
    <s v="Crescimento"/>
    <s v="-"/>
    <n v="1704"/>
    <m/>
    <m/>
    <m/>
    <m/>
    <m/>
    <m/>
    <m/>
    <m/>
    <m/>
    <m/>
    <m/>
    <n v="0"/>
    <n v="4311"/>
    <n v="7013"/>
    <n v="5837"/>
    <s v="Anual"/>
    <n v="0"/>
    <s v="Abaixo do Esperado"/>
  </r>
  <r>
    <s v="0459"/>
    <s v="Gestão da Política Habitacional e Regularização Fundiária"/>
    <s v="07720"/>
    <s v="CEHAB-RJ"/>
    <s v="3529"/>
    <s v="Recuperação de Conjuntos Habitacionais"/>
    <s v="i0055"/>
    <s v="Número de Municípios beneficiados com a pavimentação de via apoiada"/>
    <s v="Número de municípios beneficiados com a pavimentação de vias públicas não cadastradas, solicitada pelos municípios, através de doação pela Cehab. Esse indicador busca identificar a contribuição da Cehab aos municípios solicitantes deste apoio"/>
    <s v="Somatório do número de municípios beneficiados com a pavimentação de vias"/>
    <s v="Unidade"/>
    <s v="Anual"/>
    <x v="9"/>
    <x v="30"/>
    <x v="53"/>
    <s v="Crescimento"/>
    <s v="-"/>
    <n v="20"/>
    <m/>
    <m/>
    <m/>
    <m/>
    <m/>
    <m/>
    <m/>
    <m/>
    <m/>
    <m/>
    <m/>
    <n v="17"/>
    <s v="-"/>
    <s v="-"/>
    <s v="-"/>
    <s v="Anual"/>
    <n v="0.85"/>
    <s v="Abaixo do Esperado"/>
  </r>
  <r>
    <s v="0459"/>
    <s v="Gestão da Política Habitacional e Regularização Fundiária"/>
    <s v="07720"/>
    <s v="CEHAB-RJ"/>
    <s v="3530"/>
    <s v="Urbanização de Assentamentos Precários"/>
    <s v="i0056"/>
    <s v="Número de famílias beneficiadas com a urbanização do assentamento"/>
    <s v="Número de famílias beneficiadas com a urbanização em assentamentos irregulares, através da implementação de saneamento básico, infra estrutura urbana e equipamentos comunitários, indicando a melhoria da qualidade de vida da população residente"/>
    <s v="Somatório do número de famílias beneficiadas = Nº de lotes urbanizados"/>
    <s v="Unidade"/>
    <s v="Anual"/>
    <x v="9"/>
    <x v="31"/>
    <x v="54"/>
    <s v="Crescimento"/>
    <s v="-"/>
    <n v="2350"/>
    <m/>
    <m/>
    <m/>
    <m/>
    <m/>
    <m/>
    <m/>
    <m/>
    <m/>
    <m/>
    <m/>
    <n v="637"/>
    <n v="4777"/>
    <n v="7050"/>
    <n v="3639"/>
    <s v="Anual"/>
    <n v="0.27106382978723403"/>
    <s v="Abaixo do Esperado"/>
  </r>
  <r>
    <s v="0459"/>
    <s v="Gestão da Política Habitacional e Regularização Fundiária"/>
    <s v="07720"/>
    <s v="CEHAB-RJ"/>
    <s v="3532"/>
    <s v="Titulação de Imóveis dos Conjuntos Habitacionais da CEHAB"/>
    <s v="i0057"/>
    <s v="Número de famílias beneficiadas com o título de propriedade"/>
    <s v="Famílias que serão beneficiadas com a regularização dos imóveis da CEHAB, que encontram-se pendentes de legalização"/>
    <s v="Somatório do número de famílias beneficiadas = Nº de imóveis regularizados"/>
    <s v="Unidade"/>
    <s v="Anual"/>
    <x v="9"/>
    <x v="32"/>
    <x v="55"/>
    <s v="Crescimento"/>
    <s v="-"/>
    <n v="6000"/>
    <m/>
    <m/>
    <m/>
    <m/>
    <m/>
    <m/>
    <m/>
    <m/>
    <m/>
    <m/>
    <m/>
    <n v="0"/>
    <n v="19770"/>
    <n v="19675"/>
    <n v="19555"/>
    <s v="Anual"/>
    <n v="0"/>
    <s v="Abaixo do Esperado"/>
  </r>
  <r>
    <s v="0435"/>
    <s v="Modernização Tecnológica"/>
    <s v="07720"/>
    <s v="CEHAB-RJ"/>
    <s v="5401"/>
    <s v="Gestão da Informação no Âmbito da CEHAB"/>
    <s v="i0058"/>
    <s v="Percentual de conjuntos habitacionais da CEHAB georreferenciados"/>
    <s v="Revelar ao público interessado informação referente aos conjuntos da Cehab disponível em formato de Sistema de Informações Geográficas - SIG"/>
    <s v="(Número de conjuntos georreferenciados / Número total de conjuntos da Cehab)*100 "/>
    <s v="Percentual"/>
    <s v="Anual"/>
    <x v="10"/>
    <x v="33"/>
    <x v="56"/>
    <s v="Crescimento"/>
    <s v="-"/>
    <n v="0.25"/>
    <m/>
    <m/>
    <m/>
    <m/>
    <m/>
    <m/>
    <m/>
    <m/>
    <m/>
    <m/>
    <m/>
    <n v="0"/>
    <n v="0.5"/>
    <n v="0.75"/>
    <n v="1"/>
    <s v="Anual"/>
    <n v="0"/>
    <s v="Abaixo do Esperado"/>
  </r>
  <r>
    <s v="0435"/>
    <s v="Modernização Tecnológica"/>
    <s v="07720"/>
    <s v="CEHAB-RJ"/>
    <s v="5401"/>
    <s v="Gestão da Informação no Âmbito da CEHAB"/>
    <s v="i0059"/>
    <s v="Percentual do acervo documental da CEHAB digitalizado"/>
    <s v="Revelar o número de informações organizadas em formato digital,   que contribuirão para aumentar a eficiência no atendimento interno e aos administradores públicos, sociedade civil, comunidade acadêmica e científica, imprensa, consultores, investidores e outros órgãos"/>
    <s v="(Número de documentos digitalizados / Número total de documentos a digitalizar)*100"/>
    <s v="Percentual"/>
    <s v="Anual"/>
    <x v="10"/>
    <x v="33"/>
    <x v="57"/>
    <s v="Crescimento"/>
    <s v="-"/>
    <n v="1"/>
    <m/>
    <m/>
    <m/>
    <m/>
    <m/>
    <m/>
    <m/>
    <m/>
    <m/>
    <m/>
    <m/>
    <n v="0"/>
    <n v="1"/>
    <n v="1"/>
    <n v="1"/>
    <s v="Anual"/>
    <n v="0"/>
    <s v="Abaixo do Esperado"/>
  </r>
  <r>
    <s v="0435"/>
    <s v="Modernização Tecnológica"/>
    <s v="07720"/>
    <s v="CEHAB-RJ"/>
    <s v="5401"/>
    <s v="Gestão da Informação no Âmbito da CEHAB"/>
    <s v="i0060"/>
    <s v="Projetos da CEHAB desenvolvidos em BIM"/>
    <s v="Processo de implantação e implementação da nova tecnologia, por força do Decreto Nº 46.471, de 24 de outubro de 2018, com o apoio da Câmara Metropolitana"/>
    <s v="Somatório dos projetos desenvolvidos, unitariamente"/>
    <s v="Unidade"/>
    <s v="Anual"/>
    <x v="10"/>
    <x v="33"/>
    <x v="58"/>
    <s v="Crescimento"/>
    <s v="-"/>
    <s v="-"/>
    <m/>
    <m/>
    <m/>
    <m/>
    <m/>
    <m/>
    <m/>
    <m/>
    <m/>
    <m/>
    <m/>
    <n v="0"/>
    <s v="-"/>
    <s v="-"/>
    <s v="-"/>
    <s v="Anual"/>
    <s v="sem meta para comparação"/>
    <s v="sem meta para comparação"/>
  </r>
  <r>
    <s v="0459"/>
    <s v="Gestão da Política Habitacional e Regularização Fundiária"/>
    <s v="07720"/>
    <s v="CEHAB-RJ"/>
    <s v="5624"/>
    <s v="Participação em Programas Habitacionais Federais no ERJ"/>
    <s v="i0061"/>
    <s v="Número de famílias atendidas com unidades habitacionais, a partir da participação do ERJ em programas federais de habitação"/>
    <s v="Número de famílias que são contempladas em programas habitacionais federais. Esse indicador revela a parcela da população menos favorecida com acesso a programas habitacionais de interesse social, medindo, por consequência, a diminuição do déficit habitacional no ERJ"/>
    <s v="Somatório do número de famílias atendidas = Número de unidades habitacionais construídas"/>
    <s v="Unidade"/>
    <s v="Anual"/>
    <x v="9"/>
    <x v="34"/>
    <x v="59"/>
    <s v="Crescimento"/>
    <s v="-"/>
    <n v="0"/>
    <m/>
    <m/>
    <m/>
    <m/>
    <m/>
    <m/>
    <m/>
    <m/>
    <m/>
    <m/>
    <m/>
    <n v="0"/>
    <n v="1033"/>
    <n v="3095"/>
    <n v="2960"/>
    <s v="Anual"/>
    <e v="#DIV/0!"/>
    <s v="Dentro do Esperado"/>
  </r>
  <r>
    <s v="0470"/>
    <s v="Fortalecimento da Gestão Pública"/>
    <s v="07720"/>
    <s v="CEHAB-RJ"/>
    <s v="5625"/>
    <s v="Reestruturação Organizacional da CEHAB e Habilitação de Créditos - FCVS na CAIXA"/>
    <s v="i0062"/>
    <s v="Número de pessoas contratadas a partir de concurso público viabilizado pelo estudo técnico realizado"/>
    <s v="Atualização da estrutura organizacional da Cehab para suprir as necessidades de recursos humanos"/>
    <s v="Somatório do número de contratados"/>
    <s v="Unidade"/>
    <s v="Anual"/>
    <x v="11"/>
    <x v="35"/>
    <x v="60"/>
    <s v="Crescimento"/>
    <s v="-"/>
    <s v="-"/>
    <m/>
    <m/>
    <m/>
    <m/>
    <m/>
    <m/>
    <m/>
    <m/>
    <m/>
    <m/>
    <m/>
    <n v="0"/>
    <s v="-"/>
    <s v="-"/>
    <s v="-"/>
    <s v="Anual"/>
    <s v="sem meta para comparação"/>
    <s v="sem meta para comparação"/>
  </r>
  <r>
    <s v="0470"/>
    <s v="Fortalecimento da Gestão Pública"/>
    <s v="07720"/>
    <s v="CEHAB-RJ"/>
    <s v="5625"/>
    <s v="Reestruturação Organizacional da CEHAB e Habilitação de Créditos - FCVS na CAIXA"/>
    <s v="i0063"/>
    <s v="Total de recursos revertidos para o tesouro do estado, através da recuperação do Fundo de Compensação de Variações Salariais - FCVS, junto à Caixa Econômica Federal"/>
    <s v="Indica recursos revertidos para o Tesouro do Estado, através da depuração e habiitação dos contratos dos mutuários da Cehab junto à Caixa Econômica Federal, para a recuperação do Fundo de Compensação de Variações Salariais - FCVS "/>
    <s v="Somatório dos valores depurados dos contratos"/>
    <s v="Unidade"/>
    <s v="Anual"/>
    <x v="11"/>
    <x v="35"/>
    <x v="61"/>
    <s v="Crescimento"/>
    <s v="-"/>
    <s v="-"/>
    <m/>
    <m/>
    <m/>
    <m/>
    <m/>
    <m/>
    <m/>
    <m/>
    <m/>
    <m/>
    <m/>
    <n v="0"/>
    <s v="-"/>
    <s v="-"/>
    <s v="-"/>
    <s v="Anual"/>
    <s v="sem meta para comparação"/>
    <s v="sem meta para comparação"/>
  </r>
  <r>
    <s v="0469"/>
    <s v="Mobilidade Urbana na Região Metropolitana"/>
    <s v="31720"/>
    <s v="CENTRAL"/>
    <s v="1630"/>
    <s v="Melhoria no Sistema de Transporte Ferroviário - PET 2 "/>
    <s v="i0064"/>
    <s v="Qualidade do transporte ferroviário de passageiros"/>
    <s v="Índice apurado pela percepção do usuário através de pesquisas quanto aos quesitos de Acessibilidade e indicadores de produção dos serviços como: pontualidade, Regularidade, tempo de viagem etc.  Os dados obtidos são processados pelo modelo matemático (unidade de processamento), gerando-se indicadores. "/>
    <s v="Técnicas de inteligência Artificial"/>
    <s v="Nota (0 a 10)"/>
    <s v="Trimestral"/>
    <x v="12"/>
    <x v="36"/>
    <x v="62"/>
    <s v="Crescimento"/>
    <n v="6.28"/>
    <n v="7"/>
    <m/>
    <m/>
    <s v="-"/>
    <m/>
    <m/>
    <s v="-"/>
    <m/>
    <m/>
    <s v="-"/>
    <m/>
    <m/>
    <n v="0"/>
    <n v="7"/>
    <n v="7"/>
    <n v="7"/>
    <s v="Trimestral"/>
    <n v="0"/>
    <s v="Abaixo do Esperado"/>
  </r>
  <r>
    <s v="0469"/>
    <s v="Mobilidade Urbana na Região Metropolitana"/>
    <s v="31720"/>
    <s v="CENTRAL"/>
    <s v="3583"/>
    <s v="Recuperação do Sistema de Bondes de Santa Teresa"/>
    <s v="i0065"/>
    <s v="Taxa de crescimento do número de passageiros transportados pelo sistema de bondes"/>
    <s v="Índice mensal apurado pela relação entre o total de passageiros transportados no mês e o total de passageiros transportados no mês de referência ( Linha de base=2018)"/>
    <s v=" ((Nº de Passageiros transportados/ Nº de Passageiros transportados Mês de referência) - 1) x 100."/>
    <s v="Percentual"/>
    <s v="Mensal"/>
    <x v="12"/>
    <x v="37"/>
    <x v="63"/>
    <s v="Crescimento"/>
    <n v="0"/>
    <n v="0.3"/>
    <n v="0.28000000000000003"/>
    <n v="0.75"/>
    <n v="-0.2"/>
    <n v="-1"/>
    <n v="0"/>
    <n v="-0.96"/>
    <n v="-0.85"/>
    <n v="-0.82"/>
    <n v="0"/>
    <n v="0"/>
    <n v="0"/>
    <n v="0"/>
    <n v="0.4"/>
    <n v="0.9"/>
    <n v="1.2"/>
    <s v="Anual"/>
    <n v="-9.3333333333333339"/>
    <s v="Abaixo do Esperado"/>
  </r>
  <r>
    <s v="0434"/>
    <s v="Gestão do Patrimônio Imóvel"/>
    <s v="31720"/>
    <s v="CENTRAL"/>
    <s v="3586"/>
    <s v="Regularização dos Imóveis da Central"/>
    <s v="i0066"/>
    <s v="Percentual de imóveis da malha ferroviária do ERJ regularizados"/>
    <s v="Mensuração do percentual de imóveis pertencente à malha ferroviária da região mtropolitana do Rio de Janeiro efetivamente regularizados, considerando a meta total a ser atingida de 1708, que abrange os imóveis que precisarão de atualização do registro Geral de Imóveis (RGI) e tambem os imóveis que serão desapropriados."/>
    <s v="(Número de imóveis regularizados / Número total de imóveis com regularização pendente)*100"/>
    <s v="Percentual"/>
    <s v="Semestral"/>
    <x v="13"/>
    <x v="38"/>
    <x v="64"/>
    <s v="Crescimento"/>
    <n v="0"/>
    <n v="0.25"/>
    <m/>
    <m/>
    <m/>
    <m/>
    <m/>
    <n v="0"/>
    <m/>
    <m/>
    <m/>
    <m/>
    <m/>
    <n v="0"/>
    <n v="0.5"/>
    <n v="0.75"/>
    <n v="1"/>
    <s v="Semestral"/>
    <n v="0"/>
    <s v="Abaixo do Esperado"/>
  </r>
  <r>
    <s v="0469"/>
    <s v="Mobilidade Urbana na Região Metropolitana"/>
    <s v="31720"/>
    <s v="CENTRAL"/>
    <s v="6099"/>
    <s v="Operacionalização do Sistema de Bondes de Santa Teresa"/>
    <s v="i0067"/>
    <s v="Passageiros transportados"/>
    <s v="Passageiros transportados no Sistema de Bondes de Santa Teresa."/>
    <s v="Somatório do número de passageiros transportados"/>
    <s v="Unidade"/>
    <s v="Mensal"/>
    <x v="12"/>
    <x v="39"/>
    <x v="65"/>
    <s v="Crescimento"/>
    <n v="308125"/>
    <n v="399216"/>
    <n v="42450"/>
    <n v="30607"/>
    <n v="18082"/>
    <n v="0"/>
    <n v="0"/>
    <n v="733"/>
    <n v="4083"/>
    <n v="5282"/>
    <n v="0"/>
    <n v="8971"/>
    <n v="9746"/>
    <n v="6654"/>
    <n v="437504"/>
    <n v="582320"/>
    <n v="684525"/>
    <s v="Anual"/>
    <n v="0.31714159753116106"/>
    <s v="Abaixo do Esperado"/>
  </r>
  <r>
    <s v="0469"/>
    <s v="Mobilidade Urbana na Região Metropolitana"/>
    <s v="31720"/>
    <s v="CENTRAL"/>
    <s v="8110"/>
    <s v="Operacionalização de Sistema de Teleférico"/>
    <s v="i0068"/>
    <s v="Percentual de retomada do teleférico (P)"/>
    <s v="P é um percentual que representa a quantidade de trabalhos concluídos visando a retomada do Sistema de Teleférico. O valor de 100% para P significa que o sitema está pronto para operação. O número é o parâmetro prático para monitoramento dos trabalhos de reativação do sistema. "/>
    <s v="P = ((D*0,15) + (R*0,70) + (I*0,05) + (E*0,10)) x 100%, onde:        D = Diagnóstico das subestações, do sistema de bilhetagem/CFTV, das ERs/elevadores e o diagnóstico dinâmico dos sitemas eletromecânico POMA  (15%)        R = Recuperação das subestações, das ERs e elevadores, das estações e do sistema eletromecânico POMA (70%)  I = Regularização dos imóveis do teleférico (5%)  E = Estudo técnico para licitação (10%)   D, R, I e E variam de 0  a 1, onde 0 é a atividade não iniciada e 1 é a atividade concluída."/>
    <s v="Percentual"/>
    <s v="Mensal"/>
    <x v="12"/>
    <x v="40"/>
    <x v="66"/>
    <s v="Crescimento"/>
    <n v="0"/>
    <n v="0.625"/>
    <n v="0"/>
    <n v="0.01"/>
    <n v="0.01"/>
    <n v="0"/>
    <n v="0"/>
    <n v="0"/>
    <n v="0.02"/>
    <n v="0.02"/>
    <n v="0"/>
    <n v="0"/>
    <n v="0"/>
    <n v="0"/>
    <n v="0.375"/>
    <s v="-"/>
    <s v="-"/>
    <s v="Anual"/>
    <n v="9.6000000000000002E-2"/>
    <s v="Abaixo do Esperado"/>
  </r>
  <r>
    <s v="0470"/>
    <s v="Fortalecimento da Gestão Pública"/>
    <s v="21410"/>
    <s v="CEPERJ"/>
    <s v="4470"/>
    <s v="Estudos e Pesquisas em Políticas Públicas e Desenvolvimento Econômico do ERJ"/>
    <s v="i0069"/>
    <s v="Número de municípios inscritos no sistema web para ICMS ecológico"/>
    <s v="Contabilizar o número de inscritos no sistema do ICMS ecológico, disponibilizando mais informações sobre o programa, de forma com que alcance cada vez mais municípios. "/>
    <s v="Somatório dos municípios inscritos no sistema web para ICMS ecológico"/>
    <s v="Unidade"/>
    <s v="Anual"/>
    <x v="11"/>
    <x v="41"/>
    <x v="67"/>
    <s v="Crescimento"/>
    <n v="0"/>
    <n v="45"/>
    <m/>
    <m/>
    <m/>
    <m/>
    <m/>
    <m/>
    <m/>
    <m/>
    <m/>
    <m/>
    <m/>
    <n v="0"/>
    <n v="47"/>
    <s v="-"/>
    <s v="-"/>
    <s v="Anual"/>
    <n v="0"/>
    <s v="Abaixo do Esperado"/>
  </r>
  <r>
    <s v="0470"/>
    <s v="Fortalecimento da Gestão Pública"/>
    <s v="21410"/>
    <s v="CEPERJ"/>
    <s v="4470"/>
    <s v="Estudos e Pesquisas em Políticas Públicas e Desenvolvimento Econômico do ERJ"/>
    <s v="i0070"/>
    <s v="Número de temáticas tratadas nos relatórios socieconômicos "/>
    <s v="Índice de temáticas tratadas nos relatórios socieconômicos a fim de auxiliar na criação de políticas públicas. "/>
    <s v="Somatório das temáticas abrangidas nos relatórios socienômicos "/>
    <s v="Unidade"/>
    <s v="Semestral"/>
    <x v="11"/>
    <x v="41"/>
    <x v="68"/>
    <s v="Crescimento"/>
    <n v="1"/>
    <n v="4"/>
    <m/>
    <m/>
    <m/>
    <m/>
    <m/>
    <s v="-"/>
    <m/>
    <m/>
    <m/>
    <m/>
    <m/>
    <n v="4"/>
    <n v="4"/>
    <n v="4"/>
    <n v="4"/>
    <s v="Anual"/>
    <n v="1"/>
    <s v="Dentro do Esperado"/>
  </r>
  <r>
    <s v="0476"/>
    <s v="Gestão de Pessoas no Setor Público"/>
    <s v="21410"/>
    <s v="CEPERJ"/>
    <s v="4471"/>
    <s v="Promoção de Concurso Público e Processo Seletivo"/>
    <s v="i0071"/>
    <s v="Número de municípios que realizam concursos e processos seletivos através da CEPERJ"/>
    <s v="Realizar, disponibilizar e executar concursos públicos e processos seletivos para as instituições do Estado do RJ e Municípios. "/>
    <s v="Somatório dos municípios que tiveram concursos públicos e processos seletivos realizados pela Ceperj"/>
    <s v="Unidade"/>
    <s v="Anual"/>
    <x v="6"/>
    <x v="42"/>
    <x v="69"/>
    <s v="Crescimento"/>
    <n v="0"/>
    <n v="2"/>
    <m/>
    <m/>
    <m/>
    <m/>
    <m/>
    <m/>
    <m/>
    <m/>
    <m/>
    <m/>
    <m/>
    <n v="1"/>
    <n v="3"/>
    <n v="3"/>
    <n v="3"/>
    <s v="Anual"/>
    <n v="0.5"/>
    <s v="Abaixo do Esperado"/>
  </r>
  <r>
    <s v="0476"/>
    <s v="Gestão de Pessoas no Setor Público"/>
    <s v="21410"/>
    <s v="CEPERJ"/>
    <s v="4472"/>
    <s v="Formação e Valorização do Servidor Público"/>
    <s v="i0072"/>
    <s v="Monitoramento de capacitação de servidores através de cursos EAD"/>
    <s v="Realizar  projetos visando à  capacitação para o desenvolvimento da gestão pública, através da oferta de cursos em diversas áreas de conhecimento, nas modalidades presencial e EAD. Além de credenciar a Ceperj para oferecimento de cursos de pós-graduação junto ao MEC, para além da autorização já recebida do Conselho Estadual de Educação, realizar convênios e contratos em parceria técnica e financeira com organizações públicas e privadas em busca da melhoria , da expansão dos cursos oferecidos e da ampliação da sua aceitação no mercado. "/>
    <s v="Somatório do número de servidores capacitados através dos cursos EAD fornecidos pela CEPERJ"/>
    <s v="Unidade"/>
    <s v="Anual"/>
    <x v="6"/>
    <x v="43"/>
    <x v="70"/>
    <s v="Crescimento"/>
    <s v="-"/>
    <n v="150"/>
    <m/>
    <m/>
    <m/>
    <m/>
    <m/>
    <m/>
    <m/>
    <m/>
    <m/>
    <m/>
    <m/>
    <n v="11254"/>
    <n v="200"/>
    <n v="300"/>
    <n v="400"/>
    <s v="Anual"/>
    <n v="75.026666666666671"/>
    <s v="Acima do Esperado"/>
  </r>
  <r>
    <s v="0476"/>
    <s v="Gestão de Pessoas no Setor Público"/>
    <s v="21410"/>
    <s v="CEPERJ"/>
    <s v="4472"/>
    <s v="Formação e Valorização do Servidor Público"/>
    <s v="i0073"/>
    <s v="Número de inscritos nos cursos de pós graduação "/>
    <s v="Contabilizar o número de inscritos nos cursos de pós graduação oferecidos pela Fundação Ceperj, a fim de demonstrar o alcance dos cursos oferecidos para a sociedade. "/>
    <s v="Somatório dos discentes nos cursos de pós graduação"/>
    <s v="Unidade"/>
    <s v="Anual"/>
    <x v="6"/>
    <x v="43"/>
    <x v="71"/>
    <s v="Crescimento"/>
    <n v="85"/>
    <n v="150"/>
    <m/>
    <m/>
    <m/>
    <m/>
    <m/>
    <m/>
    <m/>
    <m/>
    <m/>
    <m/>
    <m/>
    <n v="146"/>
    <n v="200"/>
    <n v="250"/>
    <n v="300"/>
    <s v="Anual"/>
    <n v="0.97333333333333338"/>
    <s v="Abaixo do Esperado"/>
  </r>
  <r>
    <s v="0476"/>
    <s v="Gestão de Pessoas no Setor Público"/>
    <s v="21410"/>
    <s v="CEPERJ"/>
    <s v="4472"/>
    <s v="Formação e Valorização do Servidor Público"/>
    <s v="i0074"/>
    <s v="Número de servidores capacitados - CEPERJ"/>
    <s v="Contabilizar o n´º de servidores capacitados através de cursos presenciais oferecidos pela Fundação Ceperj. "/>
    <s v="Somatório dos servidores capacitados  pela CEPERJ"/>
    <s v="Unidade"/>
    <s v="Anual"/>
    <x v="6"/>
    <x v="43"/>
    <x v="72"/>
    <s v="Crescimento"/>
    <n v="389"/>
    <n v="1000"/>
    <m/>
    <m/>
    <m/>
    <m/>
    <m/>
    <m/>
    <m/>
    <m/>
    <m/>
    <m/>
    <m/>
    <n v="0"/>
    <n v="2000"/>
    <n v="3000"/>
    <n v="4000"/>
    <s v="Anual"/>
    <n v="0"/>
    <s v="Abaixo do Esperado"/>
  </r>
  <r>
    <s v="0434"/>
    <s v="Gestão do Patrimônio Imóvel"/>
    <s v="21410"/>
    <s v="CEPERJ"/>
    <s v="5428"/>
    <s v="Modernização da Infraestrutura CEPERJ"/>
    <s v="i0075"/>
    <s v="Ampliação da oferta de cursos na sede da fundação "/>
    <s v="Com a implantação de novas salas de aula  na Ceperj, será possível o oferecimento de mais cursos na sede da fundação, ampliando o seu alcance. "/>
    <s v="Somatório dos cursos oferecidos na sede da Fundação Ceperj "/>
    <s v="Unidade"/>
    <s v="Anual"/>
    <x v="13"/>
    <x v="44"/>
    <x v="73"/>
    <s v="Crescimento"/>
    <n v="0"/>
    <n v="3"/>
    <m/>
    <m/>
    <m/>
    <m/>
    <m/>
    <m/>
    <m/>
    <m/>
    <m/>
    <m/>
    <m/>
    <n v="13"/>
    <n v="5"/>
    <n v="5"/>
    <n v="5"/>
    <s v="Anual"/>
    <n v="4.333333333333333"/>
    <s v="Acima do Esperado"/>
  </r>
  <r>
    <s v="0470"/>
    <s v="Fortalecimento da Gestão Pública"/>
    <s v="21410"/>
    <s v="CEPERJ"/>
    <s v="5447"/>
    <s v="Disseminação e Dinamização de Atividades Acadêmicas e Culturais"/>
    <s v="i0076"/>
    <s v="Alcance dos eventos culturais realizados na fundação CEPERJ"/>
    <s v="Informar o número de pessoas que tiveram acesso a exposições e acervo cultural realizados na fundação ceperj"/>
    <s v="Somatório do número de pessoas que participaram de eventos culturais promovidos pela Ceperj "/>
    <s v="Unidade"/>
    <s v="Anual"/>
    <x v="11"/>
    <x v="45"/>
    <x v="74"/>
    <s v="Crescimento"/>
    <n v="0"/>
    <n v="100"/>
    <m/>
    <m/>
    <m/>
    <m/>
    <m/>
    <m/>
    <m/>
    <m/>
    <m/>
    <m/>
    <m/>
    <n v="216"/>
    <n v="100"/>
    <n v="150"/>
    <n v="250"/>
    <s v="Anual"/>
    <n v="2.16"/>
    <s v="Acima do Esperado"/>
  </r>
  <r>
    <s v="0470"/>
    <s v="Fortalecimento da Gestão Pública"/>
    <s v="21410"/>
    <s v="CEPERJ"/>
    <s v="5447"/>
    <s v="Disseminação e Dinamização de Atividades Acadêmicas e Culturais"/>
    <s v="i0077"/>
    <s v="Número de inscritos na biblioteca digital CEPERJ"/>
    <s v="Contabilizar a quantidade de servidores inscritos na biblioteca digital da Ceperj e seu impacto. "/>
    <s v="Somatório dos servidores inscritos na biblioteca digital "/>
    <s v="Unidade"/>
    <s v="Anual"/>
    <x v="11"/>
    <x v="45"/>
    <x v="75"/>
    <s v="Crescimento"/>
    <n v="0"/>
    <n v="60"/>
    <m/>
    <m/>
    <m/>
    <m/>
    <m/>
    <m/>
    <m/>
    <m/>
    <m/>
    <m/>
    <m/>
    <n v="0"/>
    <n v="100"/>
    <n v="150"/>
    <n v="200"/>
    <s v="Anual"/>
    <n v="0"/>
    <s v="Abaixo do Esperado"/>
  </r>
  <r>
    <s v="0476"/>
    <s v="Gestão de Pessoas no Setor Público"/>
    <s v="21410"/>
    <s v="CEPERJ"/>
    <s v="5640"/>
    <s v="Modernização Educacional Tecnológica"/>
    <s v="i0078"/>
    <s v="Funcionalidade do portal educacional"/>
    <s v="Atualizar a plataforma de Educação a Distância EAD para implantar novas ferramentas educacionais e layout responsivo com acessibilidade, implantar um software de gestão educacional para acompanhamento de notas, histórico escolar, frequência dos alunos e utilizar de ferramentas tecnlógicas, como lousa interativa e material para gravação de video aula, proporcionando um  melhor aproveitamento do conhecimento prestado. "/>
    <s v="Número de serviços realizados através da plataforma, que antes necessitavam da presença física do discente"/>
    <s v="Unidade"/>
    <s v="Anual"/>
    <x v="6"/>
    <x v="46"/>
    <x v="76"/>
    <s v="Crescimento"/>
    <n v="0"/>
    <n v="2"/>
    <m/>
    <m/>
    <m/>
    <m/>
    <m/>
    <m/>
    <m/>
    <m/>
    <m/>
    <m/>
    <m/>
    <n v="2"/>
    <n v="4"/>
    <n v="5"/>
    <n v="6"/>
    <s v="Anual"/>
    <n v="1"/>
    <s v="Dentro do Esperado"/>
  </r>
  <r>
    <s v="0454"/>
    <s v="Coordenação Federativa e Desenvolvimento Territorial"/>
    <s v="21410"/>
    <s v="CEPERJ"/>
    <s v="5642"/>
    <s v="Promoção de Informações Estatísticas e Espaciais do ERJ"/>
    <s v="i0079"/>
    <s v="Número de municípios com base cartográfica atualizada"/>
    <s v="Índice de municípios com base cartográfica atualizada, com o objetivo de poder proporcionar ao Estado cálculos de impostos mais precisos e uma representação mais precisa de sua propriedade. "/>
    <s v="Somatório do número de municípios que possuem base cartográfica e cadastro técnico municipal realizado"/>
    <s v="Unidade"/>
    <s v="Anual"/>
    <x v="14"/>
    <x v="47"/>
    <x v="77"/>
    <s v="Crescimento"/>
    <n v="0"/>
    <n v="23"/>
    <m/>
    <m/>
    <m/>
    <m/>
    <m/>
    <m/>
    <m/>
    <m/>
    <m/>
    <m/>
    <m/>
    <n v="18"/>
    <n v="23"/>
    <n v="23"/>
    <n v="23"/>
    <s v="Anual"/>
    <n v="0.78260869565217395"/>
    <s v="Abaixo do Esperado"/>
  </r>
  <r>
    <s v="0454"/>
    <s v="Coordenação Federativa e Desenvolvimento Territorial"/>
    <s v="21410"/>
    <s v="CEPERJ"/>
    <s v="5642"/>
    <s v="Promoção de Informações Estatísticas e Espaciais do ERJ"/>
    <s v="i0080"/>
    <s v="Número de regiões mapeadas através do levantamento aerofotogramétrico"/>
    <s v="Atualmente no país diversos municípios não contam com cadastros de imóveis que atendam as demandas existentes, até mesmo no que concerne à função fiscal. Neste sentido, em 2009 o Ministério das Cidades, por meio da Portaria nº 511  as diretrizes para o Cadastro Territorial Multifinalitário, que é designado como um processo aberto e evolutivo com o intuito de atender as diversas demandas na esfera municipal, com responsabilidade econômica, ambiental e social. Trata-se, portanto, de uma ferramenta capaz de propiciar justiça social e otimizar a arrecadação, além de ampliar a democratização da informação cadastral. Portanto, o indicador tem como  objetivo quantificar as regiões que já possuem o levantamento aerofotogramétrico e que já possuem seu cadastro multifinalitário atualizado, trazendo uma melhoria nas políticas públicas implantadas. "/>
    <s v="Somatório das áreas mapeadas pelo levantamento aerofotogramétrico "/>
    <s v="Unidade"/>
    <s v="Anual"/>
    <x v="14"/>
    <x v="47"/>
    <x v="78"/>
    <s v="Crescimento"/>
    <s v="-"/>
    <s v="-"/>
    <m/>
    <m/>
    <m/>
    <m/>
    <m/>
    <m/>
    <m/>
    <m/>
    <m/>
    <m/>
    <m/>
    <n v="0"/>
    <n v="35"/>
    <n v="35"/>
    <s v="-"/>
    <s v="Anual"/>
    <s v="sem meta para comparação"/>
    <s v="sem meta para comparação"/>
  </r>
  <r>
    <s v="0475"/>
    <s v="Transparência, Controle Interno e Integridade na Gestão Pública"/>
    <s v="50010"/>
    <s v="CGE"/>
    <s v="4411"/>
    <s v="Melhoria da Estrutura, Organização e Fortalecimento da CGE "/>
    <s v="i0081"/>
    <s v="Percentual de servidores capacitados em cursos de curta, média e longa duração pertinentes às competências necessárias à CGE  ( modelo CGU)"/>
    <s v="O indicador avaliará, a partir do projeto de Mapeamento de Competências, o percentual de servidores que realizaram trilhas de capacitação nas competências necessárias à CGE.   "/>
    <s v="(Somatório dos servidores capacitados (de acordo com o tipo de capacitação formal) / Total de servidores)*100"/>
    <s v="Percentual"/>
    <s v="Anual"/>
    <x v="15"/>
    <x v="48"/>
    <x v="79"/>
    <s v="Crescimento"/>
    <n v="0"/>
    <s v="-"/>
    <m/>
    <m/>
    <m/>
    <m/>
    <m/>
    <m/>
    <m/>
    <m/>
    <m/>
    <m/>
    <m/>
    <n v="0"/>
    <n v="0.5"/>
    <n v="0.6"/>
    <n v="0.7"/>
    <s v="Anual"/>
    <s v="sem meta para comparação"/>
    <s v="sem meta para comparação"/>
  </r>
  <r>
    <s v="0475"/>
    <s v="Transparência, Controle Interno e Integridade na Gestão Pública"/>
    <s v="50010"/>
    <s v="CGE"/>
    <s v="4517"/>
    <s v="Fortalecimento de Mecanismos de Prevenção, Detecção e Punição Anticorrupção"/>
    <s v="i0082"/>
    <s v="Índice de Processos Administrativo de Responsabilização (PAR)"/>
    <s v="O indicador representa o nível de trabalho realizado pela Corregedoria  em relação ao total de processos administrativos de responsabilização instaurados e os concluídos por esta CGE . O PAR  apura a responsabilidade administrativa de pessoa jurídica que possa resultar na aplicação das sanções previstas no art. 6o da Lei no 12.846, de 2013."/>
    <s v="(Número de Processos Administrativos de Responsabilização finalizados/ Total de Processos Administrativos de Responsabilização instaurados)*100 "/>
    <s v="Percentual"/>
    <s v="Anual"/>
    <x v="15"/>
    <x v="49"/>
    <x v="80"/>
    <s v="Crescimento"/>
    <n v="0.6"/>
    <n v="0.9"/>
    <m/>
    <m/>
    <m/>
    <m/>
    <m/>
    <m/>
    <m/>
    <m/>
    <m/>
    <m/>
    <m/>
    <n v="0.6"/>
    <n v="0.92"/>
    <n v="0.95"/>
    <n v="1"/>
    <s v="Anual"/>
    <n v="0.66666666666666663"/>
    <s v="Abaixo do Esperado"/>
  </r>
  <r>
    <s v="0475"/>
    <s v="Transparência, Controle Interno e Integridade na Gestão Pública"/>
    <s v="50010"/>
    <s v="CGE"/>
    <s v="4517"/>
    <s v="Fortalecimento de Mecanismos de Prevenção, Detecção e Punição Anticorrupção"/>
    <s v="i0083"/>
    <s v="Percentual de processos disciplinares analisados  por esta CGE "/>
    <s v="O indicador representa o nível de trabalho de análise correcional realizado pela Corregedoria  em relação ao total de processos administrativos ingressos nesta CGE. O alto valor - e o incremento deste indicador - evidenciam as ações desta CGE no sentido de assegurar o cumprimento da Legislação de Pessoal do Estado do Rio de Janeiro.     "/>
    <s v="(Total de processos analisados/ Total de Processos Disciplinares que ingressam na Corregedoria)*100"/>
    <s v="Percentual"/>
    <s v="Anual"/>
    <x v="15"/>
    <x v="49"/>
    <x v="81"/>
    <s v="Crescimento"/>
    <n v="0.6"/>
    <n v="0.8"/>
    <m/>
    <m/>
    <m/>
    <m/>
    <m/>
    <m/>
    <m/>
    <m/>
    <m/>
    <m/>
    <m/>
    <n v="0.6"/>
    <n v="0.85"/>
    <n v="0.9"/>
    <n v="1"/>
    <s v="Anual"/>
    <n v="0.74999999999999989"/>
    <s v="Abaixo do Esperado"/>
  </r>
  <r>
    <s v="0475"/>
    <s v="Transparência, Controle Interno e Integridade na Gestão Pública"/>
    <s v="50010"/>
    <s v="CGE"/>
    <s v="4522"/>
    <s v="Promoção Integridade Pública e Privada e Implementação Acordos de Leniência ERJ"/>
    <s v="i0084"/>
    <s v="Índice de ações voltadas ao fomento da integridade pública realizadas pela CGE e entidades ou órgãos"/>
    <s v="O indicador representa o nível de implementação de medidas que envolvem o fortalecimento da Integridade Pública no âmbito do Governo do ERJ."/>
    <s v="(Somatório das ações implementadas pela CGE nas entidades e nos órgãos públicos do ERJ / Total das ações estabelecidas)*100"/>
    <s v="Percentual"/>
    <s v="Anual"/>
    <x v="15"/>
    <x v="50"/>
    <x v="82"/>
    <s v="Crescimento"/>
    <n v="0.1"/>
    <n v="0.25"/>
    <m/>
    <m/>
    <m/>
    <m/>
    <m/>
    <m/>
    <m/>
    <m/>
    <m/>
    <m/>
    <m/>
    <n v="0.1"/>
    <n v="0.35"/>
    <n v="0.5"/>
    <n v="0.75"/>
    <s v="Anual"/>
    <n v="0.4"/>
    <s v="Abaixo do Esperado"/>
  </r>
  <r>
    <s v="0475"/>
    <s v="Transparência, Controle Interno e Integridade na Gestão Pública"/>
    <s v="50010"/>
    <s v="CGE"/>
    <s v="4522"/>
    <s v="Promoção Integridade Pública e Privada e Implementação Acordos de Leniência ERJ"/>
    <s v="i0085"/>
    <s v="Índice de acordos de leniência formalizados "/>
    <s v="O indicador representa o nível de celebração de acordos de leniência pela CGE, com base no disposto no inciso XXI do artigo 8º da Lei Estadual nº 7.989/2018."/>
    <s v="(Somatório dos acordos de leniência celebrados / quantidade de propostas de acordos de leniência encaminhadas para a CGE)*100"/>
    <s v="Percentual"/>
    <s v="Anual"/>
    <x v="15"/>
    <x v="50"/>
    <x v="83"/>
    <s v="Crescimento"/>
    <n v="0.1"/>
    <n v="0.25"/>
    <m/>
    <m/>
    <m/>
    <m/>
    <m/>
    <m/>
    <m/>
    <m/>
    <m/>
    <m/>
    <m/>
    <n v="0.1"/>
    <n v="0.25"/>
    <n v="0.25"/>
    <n v="0.25"/>
    <s v="Anual"/>
    <n v="0.4"/>
    <s v="Abaixo do Esperado"/>
  </r>
  <r>
    <s v="0475"/>
    <s v="Transparência, Controle Interno e Integridade na Gestão Pública"/>
    <s v="50010"/>
    <s v="CGE"/>
    <s v="4522"/>
    <s v="Promoção Integridade Pública e Privada e Implementação Acordos de Leniência ERJ"/>
    <s v="i0086"/>
    <s v="Índice de capacitação para avaliação do programa de integridade privada"/>
    <s v="O indicador representa o nível de habilitação dos órgãos e das entidades do ERJ em avaliar Programas de Integridade Privada, quanto à sua existência e aplicação, no âmbito das pessoas jurídicas alcançadas pela Lei Estadual nº 7.753/2017. "/>
    <s v="(Somatório dos órgãos e entidades do ERJ habilitados  a avaliar Programas de Integridade Privada / Total dos órgãos e entidades do ERJ)*100"/>
    <s v="Percentual"/>
    <s v="Anual"/>
    <x v="15"/>
    <x v="50"/>
    <x v="84"/>
    <s v="Crescimento"/>
    <n v="0.1"/>
    <n v="0.2"/>
    <m/>
    <m/>
    <m/>
    <m/>
    <m/>
    <m/>
    <m/>
    <m/>
    <m/>
    <m/>
    <m/>
    <n v="0.1"/>
    <n v="0.3"/>
    <n v="0.4"/>
    <n v="0.5"/>
    <s v="Anual"/>
    <n v="0.5"/>
    <s v="Abaixo do Esperado"/>
  </r>
  <r>
    <s v="0475"/>
    <s v="Transparência, Controle Interno e Integridade na Gestão Pública"/>
    <s v="50010"/>
    <s v="CGE"/>
    <s v="5582"/>
    <s v="Fortalecimento da Atividade de Auditoria Interna na Administração Estadual     "/>
    <s v="i0087"/>
    <s v="Indice das auditorias em temas relevantes executadas"/>
    <s v="O indicador representa o nível de Execução das Auditorias em Temas relevantes e é obtido por meio da análise das Auditorias em Temas Relevantes realizadas em relação ao total de Auditoria em Temas Relevantes previstas.O alto valor - e o incremento deste indicador - evidencia as ações desta CGE no sentido de aprimorar a excelência de seus servidores e de seus métodos e procedimentos.    "/>
    <s v="(Auditorias em temas relevantes executadas/Total das auditorias programadas)*100"/>
    <s v="Percentual"/>
    <s v="Anual"/>
    <x v="15"/>
    <x v="51"/>
    <x v="85"/>
    <s v="Crescimento"/>
    <n v="0.6"/>
    <n v="0.8"/>
    <m/>
    <m/>
    <m/>
    <m/>
    <m/>
    <m/>
    <m/>
    <m/>
    <m/>
    <m/>
    <m/>
    <n v="0.6"/>
    <n v="0.85"/>
    <n v="0.9"/>
    <n v="1"/>
    <s v="Anual"/>
    <n v="0.74999999999999989"/>
    <s v="Abaixo do Esperado"/>
  </r>
  <r>
    <s v="0475"/>
    <s v="Transparência, Controle Interno e Integridade na Gestão Pública"/>
    <s v="50010"/>
    <s v="CGE"/>
    <s v="5582"/>
    <s v="Fortalecimento da Atividade de Auditoria Interna na Administração Estadual     "/>
    <s v="i0088"/>
    <s v="Índice das auditorias permanentes em contratos executadas"/>
    <s v="O indicador representa o nível de execução das Auditorias Permanentes em Contratos e é obtido por meio da análise das Auditorias Permanentes realizadas em relação ao total de auditorias Permanentes previstas. O alto valor - e o incremento deste indicador - evidencia as ações desta CGE no sentido de aprimorar a excelência de seus servidores e de seus métodos e procedimentos.     "/>
    <s v="(Auditorias Permanentes em Contrato executadas/ Total de Auditorias Permanentes em Contrato programadas)*100"/>
    <s v="Percentual"/>
    <s v="Anual"/>
    <x v="15"/>
    <x v="51"/>
    <x v="86"/>
    <s v="Crescimento"/>
    <n v="0.6"/>
    <n v="0.8"/>
    <m/>
    <m/>
    <m/>
    <m/>
    <m/>
    <m/>
    <m/>
    <m/>
    <m/>
    <m/>
    <m/>
    <n v="0.6"/>
    <n v="0.85"/>
    <n v="0.9"/>
    <n v="1"/>
    <s v="Anual"/>
    <n v="0.74999999999999989"/>
    <s v="Abaixo do Esperado"/>
  </r>
  <r>
    <s v="0475"/>
    <s v="Transparência, Controle Interno e Integridade na Gestão Pública"/>
    <s v="50010"/>
    <s v="CGE"/>
    <s v="5583"/>
    <s v="Aproximação do Estado com o Cidadão"/>
    <s v="i0089"/>
    <s v="Índice de manifestações procedentes de ouvidoria respondidas no prazo "/>
    <s v="O indicador representa a quantidade de respostas, positivas ou negativas, encaminhadas pela Ouvidoria ao cidadão-usuário, relativamente às manifestações procedentes registradas no Sistema de Ouvidoria, nos prazos definidos na Lei no 13.460/2017. É obtido por meio do monitoramento das manifestações procedentes respondidas no prazo. _x000a_"/>
    <s v="(Somatório das manifestações de ouvidoria respondidas no prazo / Total de manifestações recebidas)*100"/>
    <s v="Percentual"/>
    <s v="Semestral"/>
    <x v="15"/>
    <x v="52"/>
    <x v="87"/>
    <s v="Crescimento"/>
    <n v="0.65"/>
    <n v="0.8"/>
    <m/>
    <m/>
    <m/>
    <m/>
    <m/>
    <n v="0.8"/>
    <m/>
    <m/>
    <m/>
    <m/>
    <m/>
    <n v="0.65"/>
    <n v="0.85"/>
    <n v="0.9"/>
    <n v="1"/>
    <s v="Semestral"/>
    <n v="1"/>
    <s v="Dentro do Esperado"/>
  </r>
  <r>
    <s v="0475"/>
    <s v="Transparência, Controle Interno e Integridade na Gestão Pública"/>
    <s v="50010"/>
    <s v="CGE"/>
    <s v="5583"/>
    <s v="Aproximação do Estado com o Cidadão"/>
    <s v="i0090"/>
    <s v="Índice de solicitações de acesso à informação respondidas no prazo  "/>
    <s v="O indicador representa a quantidade de respostas encaminhadas pela Ouvidoria ao cidadão-usuário,  relativamente às solicitações de informação registradas no Sistema, nos prazos definidos no Decreto 4.6475/2018, e na Lei 1.2527/11 É obtido por meio do monitoramento das solicitações procedentes respondidas no prazo. "/>
    <s v="(Somatório das solicitações de acesso à informação respondidas no prazo / Total de solicitações de acesso à informação recebidas)*100"/>
    <s v="Percentual"/>
    <s v="Semestral"/>
    <x v="15"/>
    <x v="52"/>
    <x v="88"/>
    <s v="Crescimento"/>
    <n v="0.6"/>
    <n v="0.8"/>
    <m/>
    <m/>
    <m/>
    <m/>
    <m/>
    <n v="0.8"/>
    <m/>
    <m/>
    <m/>
    <m/>
    <m/>
    <n v="0.6"/>
    <n v="0.85"/>
    <n v="0.9"/>
    <n v="1"/>
    <s v="Semestral"/>
    <n v="1"/>
    <s v="Dentro do Esperado"/>
  </r>
  <r>
    <s v="0475"/>
    <s v="Transparência, Controle Interno e Integridade na Gestão Pública"/>
    <s v="50010"/>
    <s v="CGE"/>
    <s v="5677"/>
    <s v="Implementação do Plano de Desenvolvimento Institucional"/>
    <s v="i0091"/>
    <s v="Taxa de satisfação com os projetos implementados pela CGE"/>
    <s v="Este indicador permite a mensuração da efetividade/qualidade dos projetos implementados, por meio de aplicação de uma pesquisa de satisfação, por meio de um formulário padrão que permita a mensuração do grau de satisfação dos usuários - público interno ou externo com os projetos entregues (órgãos e entidades da Administração Pública Estadual).  "/>
    <s v="(Somátorio dos itens avaliados com 'ótimo', 'muito bom' e 'bom' dos projetos implementados pela Assessoria / Total de itens avaliados)*100"/>
    <s v="Percentual"/>
    <s v="Anual"/>
    <x v="15"/>
    <x v="53"/>
    <x v="89"/>
    <s v="Crescimento"/>
    <n v="0.6"/>
    <s v="&gt;75%"/>
    <m/>
    <m/>
    <m/>
    <m/>
    <m/>
    <m/>
    <m/>
    <m/>
    <m/>
    <m/>
    <m/>
    <n v="0.6"/>
    <s v="&gt;=80%"/>
    <s v="&gt;=95%"/>
    <s v="&gt;=98%"/>
    <s v="Anual"/>
    <n v="0.79999999999999993"/>
    <s v="Abaixo do Esperado"/>
  </r>
  <r>
    <s v="0475"/>
    <s v="Transparência, Controle Interno e Integridade na Gestão Pública"/>
    <s v="50010"/>
    <s v="CGE"/>
    <s v="A577"/>
    <s v="Fortalecimento da Transparência na Gestão Pública"/>
    <s v="i0089"/>
    <s v="Índice de manifestações procedentes de ouvidoria respondidas no prazo "/>
    <s v="O indicador representa a quantidade de respostas, positivas ou negativas, encaminhadas pela Ouvidoria ao cidadão-usuário, relativamente às manifestações procedentes registradas no Sistema de Ouvidoria, nos prazos definidos na Lei no 13.460/2017. É obtido por meio do monitoramento das manifestações procedentes respondidas no prazo. _x000a_"/>
    <s v="(Somatório das manifestações de ouvidoria respondidas no prazo / Total de manifestações recebidas)*100"/>
    <s v="Percentual"/>
    <s v="Semestral"/>
    <x v="15"/>
    <x v="54"/>
    <x v="87"/>
    <s v="Crescimento"/>
    <n v="0.65"/>
    <n v="0.8"/>
    <m/>
    <m/>
    <m/>
    <m/>
    <m/>
    <n v="0.8"/>
    <m/>
    <m/>
    <m/>
    <m/>
    <m/>
    <n v="0.65"/>
    <n v="0.85"/>
    <n v="0.9"/>
    <n v="1"/>
    <s v="Semestral"/>
    <n v="1"/>
    <s v="Dentro do Esperado"/>
  </r>
  <r>
    <s v="0475"/>
    <s v="Transparência, Controle Interno e Integridade na Gestão Pública"/>
    <s v="50010"/>
    <s v="CGE"/>
    <s v="A577"/>
    <s v="Fortalecimento da Transparência na Gestão Pública"/>
    <s v="i0090"/>
    <s v="Índice de solicitações de acesso à informação respondidas no prazo  "/>
    <s v="O indicador representa a quantidade de respostas encaminhadas pela Ouvidoria ao cidadão-usuário,  relativamente às solicitações de informação registradas no Sistema, nos prazos definidos no Decreto 4.6475/2018, e na Lei 1.2527/11 É obtido por meio do monitoramento das solicitações procedentes respondidas no prazo. "/>
    <s v="(Somatório das solicitações de acesso à informação respondidas no prazo / Total de solicitações de acesso à informação recebidas)*100"/>
    <s v="Percentual"/>
    <s v="Semestral"/>
    <x v="15"/>
    <x v="54"/>
    <x v="88"/>
    <s v="Crescimento"/>
    <n v="0.6"/>
    <n v="0.8"/>
    <m/>
    <m/>
    <m/>
    <m/>
    <m/>
    <n v="0.8"/>
    <m/>
    <m/>
    <m/>
    <m/>
    <m/>
    <n v="0.6"/>
    <n v="0.85"/>
    <n v="0.9"/>
    <n v="1"/>
    <s v="Semestral"/>
    <n v="1"/>
    <s v="Dentro do Esperado"/>
  </r>
  <r>
    <s v="0475"/>
    <s v="Transparência, Controle Interno e Integridade na Gestão Pública"/>
    <s v="50010"/>
    <s v="CGE"/>
    <s v="A578"/>
    <s v="Aprimoramento da Gestão Pública na Área de Controle Interno"/>
    <s v="i0091"/>
    <s v="Taxa de satisfação com os projetos implementados pela CGE"/>
    <s v="Este indicador permite a mensuração da efetividade/qualidade dos projetos implementados, por meio de aplicação de uma pesquisa de satisfação, por meio de um formulário padrão que permita a mensuração do grau de satisfação dos usuários - público interno ou externo com os projetos entregues (órgãos e entidades da Administração Pública Estadual).  "/>
    <s v="(Somátorio dos itens avaliados com 'ótimo', 'muito bom' e 'bom' dos projetos implementados pela Assessoria / Total de itens avaliados)*100"/>
    <s v="Percentual"/>
    <s v="Anual"/>
    <x v="15"/>
    <x v="55"/>
    <x v="89"/>
    <s v="Crescimento"/>
    <n v="0.6"/>
    <s v="&gt;75%"/>
    <m/>
    <m/>
    <m/>
    <m/>
    <m/>
    <m/>
    <m/>
    <m/>
    <m/>
    <m/>
    <m/>
    <n v="0.6"/>
    <s v="&gt;=80%"/>
    <s v="&gt;=95%"/>
    <s v="&gt;=98%"/>
    <s v="Anual"/>
    <n v="0.79999999999999993"/>
    <s v="Abaixo do Esperado"/>
  </r>
  <r>
    <s v="0475"/>
    <s v="Transparência, Controle Interno e Integridade na Gestão Pública"/>
    <s v="50010"/>
    <s v="CGE"/>
    <s v="A580"/>
    <s v="Aprimoramento e Desenvolvimento de Instrumentos de Combate à Corrupção"/>
    <s v="i0082"/>
    <s v="Índice de Processos Administrativo de Responsabilização (PAR)"/>
    <s v="O indicador representa o nível de trabalho realizado pela Corregedoria  em relação ao total de processos administrativos de responsabilização instaurados e os concluídos por esta CGE . O PAR  apura a responsabilidade administrativa de pessoa jurídica que possa resultar na aplicação das sanções previstas no art. 6o da Lei no 12.846, de 2013."/>
    <s v="(Número de Processos Administrativos de Responsabilização finalizados/ Total de Processos Administrativos de Responsabilização instaurados)*100 "/>
    <s v="Percentual"/>
    <s v="Anual"/>
    <x v="15"/>
    <x v="56"/>
    <x v="80"/>
    <s v="Crescimento"/>
    <n v="0.6"/>
    <n v="0.9"/>
    <m/>
    <m/>
    <m/>
    <m/>
    <m/>
    <m/>
    <m/>
    <m/>
    <m/>
    <m/>
    <m/>
    <n v="0.6"/>
    <n v="0.92"/>
    <n v="0.95"/>
    <n v="1"/>
    <s v="Anual"/>
    <n v="0.66666666666666663"/>
    <s v="Abaixo do Esperado"/>
  </r>
  <r>
    <s v="0475"/>
    <s v="Transparência, Controle Interno e Integridade na Gestão Pública"/>
    <s v="50010"/>
    <s v="CGE"/>
    <s v="A580"/>
    <s v="Aprimoramento e Desenvolvimento de Instrumentos de Combate à Corrupção"/>
    <s v="i0083"/>
    <s v="Percentual de processos disciplinares analisados  por esta CGE "/>
    <s v="O indicador representa o nível de trabalho de análise correcional realizado pela Corregedoria  em relação ao total de processos administrativos ingressos nesta CGE. O alto valor - e o incremento deste indicador - evidenciam as ações desta CGE no sentido de assegurar o cumprimento da Legislação de Pessoal do Estado do Rio de Janeiro.     "/>
    <s v="(Total de processos analisados/ Total de Processos Disciplinares que ingressam na Corregedoria)*100"/>
    <s v="Percentual"/>
    <s v="Anual"/>
    <x v="15"/>
    <x v="56"/>
    <x v="81"/>
    <s v="Crescimento"/>
    <n v="0.6"/>
    <n v="0.8"/>
    <m/>
    <m/>
    <m/>
    <m/>
    <m/>
    <m/>
    <m/>
    <m/>
    <m/>
    <m/>
    <m/>
    <n v="0.6"/>
    <n v="0.85"/>
    <n v="0.9"/>
    <n v="1"/>
    <s v="Anual"/>
    <n v="0.74999999999999989"/>
    <s v="Abaixo do Esperado"/>
  </r>
  <r>
    <s v="0475"/>
    <s v="Transparência, Controle Interno e Integridade na Gestão Pública"/>
    <s v="50010"/>
    <s v="CGE"/>
    <s v="A581"/>
    <s v="Fortalecimento Integridade Pública e Privada e Implementação Acordos Leniência"/>
    <s v="i0084"/>
    <s v="Índice de ações voltadas ao fomento da integridade pública realizadas pela CGE e entidades ou órgãos"/>
    <s v="O indicador representa o nível de implementação de medidas que envolvem o fortalecimento da Integridade Pública no âmbito do Governo do ERJ."/>
    <s v="(Somatório das ações implementadas pela CGE nas entidades e nos órgãos públicos do ERJ / Total das ações estabelecidas)*100"/>
    <s v="Percentual"/>
    <s v="Anual"/>
    <x v="15"/>
    <x v="57"/>
    <x v="82"/>
    <s v="Crescimento"/>
    <n v="0.1"/>
    <n v="0.25"/>
    <m/>
    <m/>
    <m/>
    <m/>
    <m/>
    <m/>
    <m/>
    <m/>
    <m/>
    <m/>
    <m/>
    <n v="0.1"/>
    <n v="0.35"/>
    <n v="0.5"/>
    <n v="0.75"/>
    <s v="Anual"/>
    <n v="0.4"/>
    <s v="Abaixo do Esperado"/>
  </r>
  <r>
    <s v="0475"/>
    <s v="Transparência, Controle Interno e Integridade na Gestão Pública"/>
    <s v="50010"/>
    <s v="CGE"/>
    <s v="A581"/>
    <s v="Fortalecimento Integridade Pública e Privada e Implementação Acordos Leniência"/>
    <s v="i0085"/>
    <s v="Índice de acordos de leniência formalizados "/>
    <s v="O indicador representa o nível de celebração de acordos de leniência pela CGE, com base no disposto no inciso XXI do artigo 8º da Lei Estadual nº 7.989/2018."/>
    <s v="(Somatório dos acordos de leniência celebrados / quantidade de propostas de acordos de leniência encaminhadas para a CGE)*100"/>
    <s v="Percentual"/>
    <s v="Anual"/>
    <x v="15"/>
    <x v="57"/>
    <x v="83"/>
    <s v="Crescimento"/>
    <n v="0.1"/>
    <n v="0.25"/>
    <m/>
    <m/>
    <m/>
    <m/>
    <m/>
    <m/>
    <m/>
    <m/>
    <m/>
    <m/>
    <m/>
    <n v="0.1"/>
    <n v="0.25"/>
    <n v="0.25"/>
    <n v="0.25"/>
    <s v="Anual"/>
    <n v="0.4"/>
    <s v="Abaixo do Esperado"/>
  </r>
  <r>
    <s v="0475"/>
    <s v="Transparência, Controle Interno e Integridade na Gestão Pública"/>
    <s v="50010"/>
    <s v="CGE"/>
    <s v="A581"/>
    <s v="Fortalecimento Integridade Pública e Privada e Implementação Acordos Leniência"/>
    <s v="i0086"/>
    <s v="Índice de capacitação para avaliação do programa de integridade privada"/>
    <s v="O indicador representa o nível de habilitação dos órgãos e das entidades do ERJ em avaliar Programas de Integridade Privada, quanto à sua existência e aplicação, no âmbito das pessoas jurídicas alcançadas pela Lei Estadual nº 7.753/2017. "/>
    <s v="(Somatório dos órgãos e entidades do ERJ habilitados  a avaliar Programas de Integridade Privada / Total dos órgãos e entidades do ERJ)*100"/>
    <s v="Percentual"/>
    <s v="Anual"/>
    <x v="15"/>
    <x v="57"/>
    <x v="84"/>
    <s v="Crescimento"/>
    <n v="0.1"/>
    <n v="0.2"/>
    <m/>
    <m/>
    <m/>
    <m/>
    <m/>
    <m/>
    <m/>
    <m/>
    <m/>
    <m/>
    <m/>
    <n v="0.1"/>
    <n v="0.3"/>
    <n v="0.4"/>
    <n v="0.5"/>
    <s v="Anual"/>
    <n v="0.5"/>
    <s v="Abaixo do Esperado"/>
  </r>
  <r>
    <s v="0475"/>
    <s v="Transparência, Controle Interno e Integridade na Gestão Pública"/>
    <s v="50010"/>
    <s v="CGE"/>
    <s v="A585"/>
    <s v="Aprimoramento e Difusão de Boas Práticas na Área de Auditoria Pública  "/>
    <s v="i0087"/>
    <s v="Indice das auditorias em temas relevantes executadas"/>
    <s v="O indicador representa o nível de Execução das Auditorias em Temas relevantes e é obtido por meio da análise das Auditorias em Temas Relevantes realizadas em relação ao total de Auditoria em Temas Relevantes previstas.O alto valor - e o incremento deste indicador - evidencia as ações desta CGE no sentido de aprimorar a excelência de seus servidores e de seus métodos e procedimentos.    "/>
    <s v="(Auditorias em temas relevantes executadas/Total das auditorias programadas)*100"/>
    <s v="Percentual"/>
    <s v="Anual"/>
    <x v="15"/>
    <x v="58"/>
    <x v="85"/>
    <s v="Crescimento"/>
    <n v="0.6"/>
    <n v="0.8"/>
    <m/>
    <m/>
    <m/>
    <m/>
    <m/>
    <m/>
    <m/>
    <m/>
    <m/>
    <m/>
    <m/>
    <n v="0.6"/>
    <n v="0.85"/>
    <n v="0.9"/>
    <n v="1"/>
    <s v="Anual"/>
    <n v="0.74999999999999989"/>
    <s v="Abaixo do Esperado"/>
  </r>
  <r>
    <s v="0475"/>
    <s v="Transparência, Controle Interno e Integridade na Gestão Pública"/>
    <s v="50010"/>
    <s v="CGE"/>
    <s v="A585"/>
    <s v="Aprimoramento e Difusão de Boas Práticas na Área de Auditoria Pública  "/>
    <s v="i0088"/>
    <s v="Índice das auditorias permanentes em contratos executadas"/>
    <s v="O indicador representa o nível de execução das Auditorias Permanentes em Contratos e é obtido por meio da análise das Auditorias Permanentes realizadas em relação ao total de auditorias Permanentes previstas. O alto valor - e o incremento deste indicador - evidencia as ações desta CGE no sentido de aprimorar a excelência de seus servidores e de seus métodos e procedimentos.     "/>
    <s v="(Auditorias Permanentes em Contrato executadas/ Total de Auditorias Permanentes em Contrato programadas)*100"/>
    <s v="Percentual"/>
    <s v="Anual"/>
    <x v="15"/>
    <x v="58"/>
    <x v="86"/>
    <s v="Crescimento"/>
    <n v="0.6"/>
    <n v="0.8"/>
    <m/>
    <m/>
    <m/>
    <m/>
    <m/>
    <m/>
    <m/>
    <m/>
    <m/>
    <m/>
    <m/>
    <n v="0.6"/>
    <n v="0.85"/>
    <n v="0.9"/>
    <n v="1"/>
    <s v="Anual"/>
    <n v="0.74999999999999989"/>
    <s v="Abaixo do Esperado"/>
  </r>
  <r>
    <s v="0451"/>
    <s v="Mobilidade Regional"/>
    <s v="31710"/>
    <s v="CODERTE"/>
    <s v="1004"/>
    <s v="Implantação e Reforma de Terminais e Estacionamentos"/>
    <s v="i0092"/>
    <s v="Média das notas de satisfação dos usuários dos terminais com a qualidade dos serviços e instalações"/>
    <s v="Informação indicando se o serviço prestado e as instalações estão adequados"/>
    <s v="Somatório das notas atribuídas / Total de questionários"/>
    <s v="Percentual"/>
    <s v="Semestral"/>
    <x v="16"/>
    <x v="59"/>
    <x v="90"/>
    <s v="Crescimento"/>
    <s v="-"/>
    <s v="-"/>
    <m/>
    <m/>
    <m/>
    <m/>
    <m/>
    <s v="-"/>
    <m/>
    <m/>
    <m/>
    <m/>
    <m/>
    <s v="-"/>
    <s v="-"/>
    <s v="-"/>
    <s v="-"/>
    <s v="Semestral"/>
    <s v="-"/>
    <s v="-"/>
  </r>
  <r>
    <s v="0451"/>
    <s v="Mobilidade Regional"/>
    <s v="31710"/>
    <s v="CODERTE"/>
    <s v="6098"/>
    <s v="Operacionalização de Terminais e Estacionamentos"/>
    <s v="i0093"/>
    <s v="Quantidade de passageiros embarcados"/>
    <s v="Informação de número de passageiros embarcados significando que o Terminal está sendo operacionalizado normalmente ou não para atendimento da demanda do município."/>
    <s v="Somatório do número de passageiros embarcados"/>
    <s v="Unidade"/>
    <s v="Mensal"/>
    <x v="16"/>
    <x v="60"/>
    <x v="91"/>
    <s v="Crescimento"/>
    <n v="121031"/>
    <n v="100000"/>
    <n v="168674"/>
    <n v="136428"/>
    <n v="118635"/>
    <n v="3993"/>
    <n v="3337"/>
    <n v="24682"/>
    <n v="37619"/>
    <s v="-"/>
    <n v="52742"/>
    <n v="62157"/>
    <n v="68456"/>
    <n v="63899"/>
    <n v="150000"/>
    <n v="160000"/>
    <n v="165000"/>
    <s v="Mensal"/>
    <n v="1.6867399999999999"/>
    <s v="Acima do Esperado"/>
  </r>
  <r>
    <s v="0453"/>
    <s v="Atração de Investimentos e Desenvolvimento Econômico"/>
    <s v="22710"/>
    <s v="CODIN"/>
    <s v="2861"/>
    <s v="Desenvolvimento dos Distritos Industriais e Logísticos da CODIN"/>
    <s v="i0094"/>
    <s v="Taxa de área de industrial ocupada em operação "/>
    <s v="Este indicador possui a finalidade de estabelecer a taxa de ocupação total dos Distritos Industriais da CODIN. Para tal, considera-se a razão entre o somatório da área total (m2) ocupada com empresas em operação nos Distritos e a o somatório da área (m2) de todos os Distritos Industriais."/>
    <s v=" Taxa de área ocupada por área total = ∑n i=1  Área ocupada por empresas em operação / ∑n i=1  Área total dos Distritos Industriais"/>
    <s v="Percentual"/>
    <s v="Quadrimestral"/>
    <x v="17"/>
    <x v="61"/>
    <x v="92"/>
    <s v="Crescimento"/>
    <n v="0.498"/>
    <s v="-"/>
    <m/>
    <m/>
    <m/>
    <n v="0.498"/>
    <m/>
    <m/>
    <m/>
    <n v="0.498"/>
    <m/>
    <m/>
    <m/>
    <n v="0.52"/>
    <s v="-"/>
    <s v="-"/>
    <s v="-"/>
    <s v="Quadrimestral"/>
    <s v="sem meta para comparação"/>
    <s v="sem meta para comparação"/>
  </r>
  <r>
    <s v="0453"/>
    <s v="Atração de Investimentos e Desenvolvimento Econômico"/>
    <s v="22710"/>
    <s v="CODIN"/>
    <s v="2862"/>
    <s v="Atração de Investimentos para os Municípios Fluminenses"/>
    <s v="i0095"/>
    <s v="Taxa de atendimento aos municípios"/>
    <s v="O indicador tem como objetivo mensurar a relação entre as demandas dos órgãos da administração municipal que foram encaminhadas ou resolvidas, em relação ao total de demandas municipais que foram apresentadas."/>
    <s v="(Número de demandas dos municípios encaminhadas ou resolvidas / Número total de demandas municipais apresentadas)*100"/>
    <s v="Percentual"/>
    <s v="Quadrimestral"/>
    <x v="17"/>
    <x v="62"/>
    <x v="93"/>
    <s v="Crescimento"/>
    <s v="-"/>
    <s v="-"/>
    <m/>
    <m/>
    <m/>
    <n v="1.18"/>
    <m/>
    <m/>
    <m/>
    <n v="1"/>
    <m/>
    <m/>
    <m/>
    <n v="1"/>
    <s v="-"/>
    <s v="-"/>
    <s v="-"/>
    <s v="Quadrimestral"/>
    <s v="sem meta para comparação"/>
    <s v="sem meta para comparação"/>
  </r>
  <r>
    <s v="0453"/>
    <s v="Atração de Investimentos e Desenvolvimento Econômico"/>
    <s v="22710"/>
    <s v="CODIN"/>
    <s v="2863"/>
    <s v="Apoio ao Investidor na Identificação de Benefícios Fiscais e Tributários"/>
    <s v="i0096"/>
    <s v="Taxa de análise e encaminhamento de pleitos de investidores para deliberação"/>
    <s v="Este indicador possui a finalidade de estabelecer a taxa de análise pleitos recebidos pela Companhia e encaminhados para deliberação. Para tal, considera-se a razão entre o número total de pleitos que foram analisados e encaminhados para deliberação e o número total de pleitos a serem analisados na CODIN. Vale ressaltar que ambos os números se referem ao total de quatro meses, uma vez que o indicador é quadrimestral."/>
    <s v="(Número de pleitos analisados analisados e encaminhados para deliberação / Estoque de pleitos a serem analisados)*100"/>
    <s v="Percentual"/>
    <s v="Quadrimestral"/>
    <x v="17"/>
    <x v="63"/>
    <x v="94"/>
    <s v="Crescimento"/>
    <s v="-"/>
    <s v="-"/>
    <m/>
    <m/>
    <m/>
    <n v="1"/>
    <m/>
    <m/>
    <m/>
    <s v="-"/>
    <m/>
    <m/>
    <m/>
    <n v="1"/>
    <s v="-"/>
    <s v="-"/>
    <s v="-"/>
    <s v="Quadrimestral"/>
    <s v="sem meta para comparação"/>
    <s v="sem meta para comparação"/>
  </r>
  <r>
    <s v="0453"/>
    <s v="Atração de Investimentos e Desenvolvimento Econômico"/>
    <s v="22710"/>
    <s v="CODIN"/>
    <s v="5411"/>
    <s v="Fortalecimento Institucional"/>
    <s v="i0097"/>
    <s v="Taxa de prospecção de empresas em feiras em eventos"/>
    <s v="O indicador mede a relação entre o número empresas contatadas pela CODIN, em feiras e eventos, que foram atendidas pela alta direção ou pela área técnica da Companhia, em relação ao total de empresas contatadas, também por iniciativa da Companhia nos referidos eventos e feiras."/>
    <s v="(Número de empresas contatadas em feiras e eventos que foram atendidas pela alta direção ou pela área técnica da Companhia / Número de empresas contatadas em feiras e eventos)*100"/>
    <s v="Percentual"/>
    <s v="Quadrimestral"/>
    <x v="17"/>
    <x v="64"/>
    <x v="95"/>
    <s v="Crescimento"/>
    <s v="-"/>
    <s v="-"/>
    <m/>
    <m/>
    <m/>
    <n v="0.21429999999999999"/>
    <m/>
    <m/>
    <m/>
    <n v="0"/>
    <m/>
    <m/>
    <m/>
    <n v="0"/>
    <s v="-"/>
    <s v="-"/>
    <s v="-"/>
    <s v="Quadrimestral"/>
    <s v="sem meta para comparação"/>
    <s v="sem meta para comparação"/>
  </r>
  <r>
    <s v="0449"/>
    <s v="Promoção e Garantia dos Direitos da Criança e do Adolescente "/>
    <s v="18020"/>
    <s v="DEGASE"/>
    <s v="1023"/>
    <s v="Descentralização das Unidades de Atendimento Socioeducativo"/>
    <s v="i0098"/>
    <s v="Taxa de ocupação das vagas no sistema socioeducativo"/>
    <s v="O indicador monitora a ocupação das vagas do sistema socioeducativo."/>
    <s v="(Número de jovens e adolescentes em cumprimento de medida socioeducativa / número total de vagas)*100  "/>
    <s v="Percentual"/>
    <s v="Anual"/>
    <x v="18"/>
    <x v="65"/>
    <x v="96"/>
    <s v="Decrescimento"/>
    <n v="0.96719999999999995"/>
    <n v="0.96"/>
    <m/>
    <m/>
    <m/>
    <m/>
    <m/>
    <m/>
    <m/>
    <m/>
    <m/>
    <m/>
    <m/>
    <n v="0.90390000000000004"/>
    <n v="0.95499999999999996"/>
    <n v="0.95"/>
    <n v="0.94499999999999995"/>
    <s v="Anual"/>
    <n v="1.0584374999999999"/>
    <s v="Acima do Esperado"/>
  </r>
  <r>
    <s v="0449"/>
    <s v="Promoção e Garantia dos Direitos da Criança e do Adolescente "/>
    <s v="18020"/>
    <s v="DEGASE"/>
    <s v="5611"/>
    <s v="Apoio a Programas e Projetos Socioeducativos - FISED"/>
    <s v="i0098"/>
    <s v="Taxa de ocupação das vagas no sistema socioeducativo"/>
    <s v="O indicador monitora a ocupação das vagas do sistema socioeducativo."/>
    <s v="(Número de jovens e adolescentes em cumprimento de medida socioeducativa / número total de vagas)*100  "/>
    <s v="Percentual"/>
    <s v="Anual"/>
    <x v="18"/>
    <x v="66"/>
    <x v="96"/>
    <s v="Decrescimento"/>
    <n v="0.96719999999999995"/>
    <n v="0.96"/>
    <m/>
    <m/>
    <m/>
    <m/>
    <m/>
    <m/>
    <m/>
    <m/>
    <m/>
    <m/>
    <m/>
    <n v="0.90390000000000004"/>
    <n v="0.95499999999999996"/>
    <n v="0.95"/>
    <n v="0.94499999999999995"/>
    <s v="Anual"/>
    <n v="1.0584374999999999"/>
    <s v="Acima do Esperado"/>
  </r>
  <r>
    <s v="0449"/>
    <s v="Promoção e Garantia dos Direitos da Criança e do Adolescente "/>
    <s v="18020"/>
    <s v="DEGASE"/>
    <s v="8190"/>
    <s v="Reequipamento das Unidades de Atendimento Socioeducativo"/>
    <s v="i0099"/>
    <s v="Percentual de unidades do DEGASE com infraestrutura física e operacional adequadas"/>
    <s v="O indicador acompanha o processo de adequação da infraestrutura física e operacional das unidades do Degase à legislação vigente."/>
    <s v="(Número de unidades do Degase com infraestrutura física e operacional adequadas/Número total de unidades do Degase)*100"/>
    <s v="Percentual"/>
    <s v="Anual"/>
    <x v="18"/>
    <x v="67"/>
    <x v="97"/>
    <s v="Crescimento"/>
    <n v="0.08"/>
    <n v="0.41020000000000001"/>
    <m/>
    <m/>
    <m/>
    <m/>
    <m/>
    <m/>
    <m/>
    <m/>
    <m/>
    <m/>
    <m/>
    <n v="0.3846"/>
    <n v="0.55759999999999998"/>
    <n v="0.63490000000000002"/>
    <n v="0.68910000000000005"/>
    <s v="Anual"/>
    <n v="0.93759141882008779"/>
    <s v="Abaixo do Esperado"/>
  </r>
  <r>
    <s v="0449"/>
    <s v="Promoção e Garantia dos Direitos da Criança e do Adolescente "/>
    <s v="18020"/>
    <s v="DEGASE"/>
    <s v="8191"/>
    <s v="Manutenção das Unidades de Atendimento Socioeducativo"/>
    <s v="i0099"/>
    <s v="Percentual de unidades do DEGASE com infraestrutura física e operacional adequadas"/>
    <s v="O indicador acompanha o processo de adequação da infraestrutura física e operacional das unidades do Degase à legislação vigente."/>
    <s v="(Número de unidades do Degase com infraestrutura física e operacional adequadas/Número total de unidades do Degase)*100"/>
    <s v="Percentual"/>
    <s v="Anual"/>
    <x v="18"/>
    <x v="68"/>
    <x v="97"/>
    <s v="Crescimento"/>
    <n v="0.08"/>
    <n v="0.41020000000000001"/>
    <m/>
    <m/>
    <m/>
    <m/>
    <m/>
    <m/>
    <m/>
    <m/>
    <m/>
    <m/>
    <m/>
    <n v="0.3846"/>
    <n v="0.55759999999999998"/>
    <n v="0.63490000000000002"/>
    <n v="0.68910000000000005"/>
    <s v="Anual"/>
    <n v="0.93759141882008779"/>
    <s v="Abaixo do Esperado"/>
  </r>
  <r>
    <s v="0467"/>
    <s v="Segurança Alimentar e Nutricional"/>
    <s v="18020"/>
    <s v="DEGASE"/>
    <s v="8302"/>
    <s v="Fornecimento de Refeição Preparada "/>
    <s v="i0100"/>
    <s v="Avaliação de fornecimento de alimentação preparada"/>
    <s v="O indicador monitora a avaliação das refeições preparadas oferecidas a partir de quesitos reunidos em 4 grupos: qualidade das refeições servidas (6 quesitos de avaliação);  conservação, higiene e asseio dos equipamentos e utensílios utilizados (3 quesitos); conservação e asseio dos ambientes utilizados (4 quesitos); e a conforminade com as normas legais (5 quesitos)._x000a_Cada quesito possui cinco opções de resposta: péssimo, ruim, regular, bom e excelente. A partir das respostas dos quesitos, é apurada a média para cada grupo. A partir da média dos grupos, é apurada a média geral do fornecimento de alimentação preparada._x000a_O resultado do indicador pode variar de péssimo a excelente."/>
    <s v="Soma das notas médias apuradas em cada grupo de quesitos de avaliação da refeição / Número de grupos de quesitos"/>
    <s v="Média"/>
    <s v="Mensal"/>
    <x v="2"/>
    <x v="69"/>
    <x v="98"/>
    <s v="Crescimento"/>
    <n v="2"/>
    <n v="2"/>
    <n v="2"/>
    <n v="2"/>
    <n v="2"/>
    <n v="2"/>
    <n v="2"/>
    <n v="2"/>
    <n v="2"/>
    <n v="2"/>
    <n v="2"/>
    <n v="2"/>
    <n v="2"/>
    <n v="2"/>
    <n v="2"/>
    <n v="2"/>
    <n v="2"/>
    <s v="Mensal"/>
    <n v="1"/>
    <s v="Dentro do Esperado"/>
  </r>
  <r>
    <s v="0449"/>
    <s v="Promoção e Garantia dos Direitos da Criança e do Adolescente "/>
    <s v="18020"/>
    <s v="DEGASE"/>
    <s v="8303"/>
    <s v="Assistência à Saúde Integral do Adolescente em Conflito com a Lei"/>
    <s v="i0101"/>
    <s v="Número de jovens e adolescentes em cumprimento de medida socioeducativa que rceberam um ou mais atendimentos de saúde_x000a_"/>
    <s v="O indicador acompanha o número de jovens e adolescentes que receberam um ou mais atendimentos de saúde."/>
    <s v="Somatório do número de jovens e adolescentes em cumprimento de medida socioeducativa que receberam um ou mais atendimentos de saúde"/>
    <s v="Unidade"/>
    <s v="Anual"/>
    <x v="18"/>
    <x v="70"/>
    <x v="99"/>
    <s v="Crescimento"/>
    <n v="9078"/>
    <n v="9123"/>
    <m/>
    <m/>
    <m/>
    <m/>
    <m/>
    <m/>
    <m/>
    <m/>
    <m/>
    <m/>
    <m/>
    <n v="4371"/>
    <n v="9168"/>
    <n v="9214"/>
    <n v="9259"/>
    <s v="Anual"/>
    <n v="0.47911871095034531"/>
    <s v="Abaixo do Esperado"/>
  </r>
  <r>
    <s v="0476"/>
    <s v="Gestão de Pessoas no Setor Público"/>
    <s v="18020"/>
    <s v="DEGASE"/>
    <s v="8311"/>
    <s v="Qualificação do Servidor do Degase"/>
    <s v="i0102"/>
    <s v="Número de servidores públicos concluintes em uma ou mais capacitações, formação inicial e/ou formações continuadas "/>
    <s v="O indicador demonstra o número de servidores públicos que concluíram uma ou mais capacitações,  formação inicial e/ou formações continuadas."/>
    <s v="Somatório do número de servidores públicos que concluíram uma ou mais capacitações, formação inicial e/ou formações continuadas no ano"/>
    <s v="Unidade"/>
    <s v="Anual"/>
    <x v="6"/>
    <x v="71"/>
    <x v="100"/>
    <s v="Crescimento"/>
    <n v="2724"/>
    <n v="2792"/>
    <m/>
    <m/>
    <m/>
    <m/>
    <m/>
    <m/>
    <m/>
    <m/>
    <m/>
    <m/>
    <m/>
    <n v="1554"/>
    <n v="2860"/>
    <n v="2928"/>
    <n v="2996"/>
    <s v="Anual"/>
    <n v="0.55659025787965621"/>
    <s v="Abaixo do Esperado"/>
  </r>
  <r>
    <s v="0449"/>
    <s v="Promoção e Garantia dos Direitos da Criança e do Adolescente "/>
    <s v="18020"/>
    <s v="DEGASE"/>
    <s v="8312"/>
    <s v="Oferta de Oportunidades para Profissionalização"/>
    <s v="i0103"/>
    <s v="Percentual de jovens e adolescentes em cumprimento de medida socioeducativa matriculados em cursos profissionalizantes"/>
    <s v="O indicador acompanha a capacitação profissional dos jovens e adolescentes em cumprimento de medida socioeducativa  e o aproveitamentos das vagas em cursos profissionalizantes."/>
    <s v="(Número de jovens e adolescentes em cumprimento de medida socioeducativa matriculados em cursos profissionalizantes/Número total de jovens e adolescentes em cumprimento de medida socioeducativa)*100"/>
    <s v="Percentual"/>
    <s v="Anual"/>
    <x v="18"/>
    <x v="72"/>
    <x v="101"/>
    <s v="Crescimento"/>
    <n v="0.15"/>
    <n v="0.22"/>
    <m/>
    <m/>
    <m/>
    <m/>
    <m/>
    <m/>
    <m/>
    <m/>
    <m/>
    <m/>
    <m/>
    <n v="3.6600000000000001E-2"/>
    <n v="0.24"/>
    <n v="0.25"/>
    <n v="0.25"/>
    <s v="Anual"/>
    <n v="0.16636363636363635"/>
    <s v="Abaixo do Esperado"/>
  </r>
  <r>
    <s v="0449"/>
    <s v="Promoção e Garantia dos Direitos da Criança e do Adolescente "/>
    <s v="18020"/>
    <s v="DEGASE"/>
    <s v="8313"/>
    <s v="Oferta de Atividades Culturais, Desportivas e de Lazer "/>
    <s v="i0104"/>
    <s v="Percentual de jovens e adolescentes em cumprimento de medida socioeducativa participantes de um ou mais eventos culturais, desportivos e/ou educativos realizados"/>
    <s v="O indicador acompanha a participação dos jovens e adolescentes em cumprimento de medida socioeducativa  a atividades e eventos culturais, desportivos e/ou educativos."/>
    <s v="(Número de jovens e adolescentes em cumprimento de medida socioeducativa participantes de um ou mais eventos culturais, desportivos e/ou educativos realizados/Número total de jovens e adolescentes em cumprimento de medida socioeducativa)*100"/>
    <s v="Percentual"/>
    <s v="Anual"/>
    <x v="18"/>
    <x v="73"/>
    <x v="102"/>
    <s v="Crescimento"/>
    <n v="0.18"/>
    <n v="0.52"/>
    <m/>
    <m/>
    <m/>
    <m/>
    <m/>
    <m/>
    <m/>
    <m/>
    <m/>
    <m/>
    <m/>
    <n v="0.4884"/>
    <n v="0.54"/>
    <n v="0.56000000000000005"/>
    <n v="0.57999999999999996"/>
    <s v="Anual"/>
    <n v="0.9392307692307692"/>
    <s v="Abaixo do Esperado"/>
  </r>
  <r>
    <s v="0449"/>
    <s v="Promoção e Garantia dos Direitos da Criança e do Adolescente "/>
    <s v="18020"/>
    <s v="DEGASE"/>
    <s v="A523"/>
    <s v="Oferta de Educação Básica"/>
    <s v="i0105"/>
    <s v="Número de adolescentes em cumprimento de medida socioeducativa matriculados na educação básica"/>
    <s v="O indicador demonstra o número de adolescentes em cumprimento de medida socioeducativa matriculados na educação básica."/>
    <s v="Somatório do número de adolescentes em cumprimento de medida socioeducativa matriculados na educação básica"/>
    <s v="Unidade"/>
    <s v="Anual"/>
    <x v="18"/>
    <x v="74"/>
    <x v="103"/>
    <s v="Crescimento"/>
    <n v="1359"/>
    <n v="2529"/>
    <m/>
    <m/>
    <m/>
    <m/>
    <m/>
    <m/>
    <m/>
    <m/>
    <m/>
    <m/>
    <m/>
    <n v="819"/>
    <n v="2859"/>
    <n v="2979"/>
    <n v="3099"/>
    <s v="Anual"/>
    <n v="0.32384341637010677"/>
    <s v="Abaixo do Esperado"/>
  </r>
  <r>
    <s v="0449"/>
    <s v="Promoção e Garantia dos Direitos da Criança e do Adolescente "/>
    <s v="18020"/>
    <s v="DEGASE"/>
    <s v="A524"/>
    <s v="Oferta de Capacitação Profissional - CVT"/>
    <s v="i0106"/>
    <s v="Percentual de jovens e adolescentes em cumprimento de medida socioeducativa matriculados em cursos profissionalizantes no centro de vocacional tecnológico"/>
    <s v="O indicador acompanha a capacitação profissional dos jovens e adolescentes em cumprimento de medida socioeducativa  e o aproveitamentos as vagas em cursos profissionalizantes oferecidos pelo Centro de Vocacional Tecnológico - CVT."/>
    <s v="(Número de jovens e adolescentes em cumprimento de medida socioeducativa matriculados em cursos profissionalizantes oferecidos pelo Centro de Vocacional Tecnológico - CVT / Número total de jovens e adolescentes em cumprimento de medida socioeducativa)*100"/>
    <s v="Percentual"/>
    <s v="Anual"/>
    <x v="18"/>
    <x v="75"/>
    <x v="104"/>
    <s v="Crescimento"/>
    <n v="0.15"/>
    <n v="0.52"/>
    <m/>
    <m/>
    <m/>
    <m/>
    <m/>
    <m/>
    <m/>
    <m/>
    <m/>
    <m/>
    <m/>
    <n v="3.6600000000000001E-2"/>
    <n v="0.54"/>
    <n v="0.56000000000000005"/>
    <n v="0.57999999999999996"/>
    <s v="Anual"/>
    <n v="7.0384615384615379E-2"/>
    <s v="Abaixo do Esperado"/>
  </r>
  <r>
    <s v="0451"/>
    <s v="Mobilidade Regional"/>
    <s v="08410"/>
    <s v="DER-RJ"/>
    <s v="3047"/>
    <s v="Implantação, Restauração e Melhoria de Rodovias"/>
    <s v="i0107"/>
    <s v="Média de rodovias restauradas ou melhoradas no ERJ"/>
    <s v="Em decorrência do desgaste natural do sistema rodoviário e com o objetivo de proporcionar segurança aos usuários das vias do ERJ, tornou-se necessária a melhoria das condições de tráfego através de obras e intervenções."/>
    <s v="Número de rodovias restauradas ou melhoradas no ERJ / Total de rodovias do ERJ"/>
    <s v="Percentual"/>
    <s v="Anual"/>
    <x v="16"/>
    <x v="76"/>
    <x v="105"/>
    <s v="Crescimento"/>
    <s v="-"/>
    <s v="-"/>
    <m/>
    <m/>
    <m/>
    <m/>
    <m/>
    <m/>
    <m/>
    <m/>
    <m/>
    <m/>
    <m/>
    <n v="0.58179999999999998"/>
    <s v="-"/>
    <s v="-"/>
    <s v="-"/>
    <s v="Anual"/>
    <s v="sem meta para comparação"/>
    <s v="sem meta para comparação"/>
  </r>
  <r>
    <s v="0451"/>
    <s v="Mobilidade Regional"/>
    <s v="08410"/>
    <s v="DER-RJ"/>
    <s v="3090"/>
    <s v="Contenção de Encostas e Taludes"/>
    <s v="i0108"/>
    <s v="Média das Rodovias com contenção de encostas no ERJ"/>
    <s v="Em decorrência do desgaste natural do sistema rodoviário e com o objetivo de proporcionar segurança aos usuários das vias do ERJ, tornou-se necessário a melhoria das condições de tráfego atrvés de obras e intervenções."/>
    <s v="Número de rodovias com contenção de encostas no ERJ / Total de rodovias do ERJ"/>
    <s v="Percentual"/>
    <s v="Anual"/>
    <x v="16"/>
    <x v="77"/>
    <x v="106"/>
    <s v="Crescimento"/>
    <s v="-"/>
    <s v="-"/>
    <m/>
    <m/>
    <m/>
    <m/>
    <m/>
    <m/>
    <m/>
    <m/>
    <m/>
    <m/>
    <m/>
    <n v="0.4451"/>
    <s v="-"/>
    <s v="-"/>
    <s v="-"/>
    <s v="Anual"/>
    <s v="sem meta para comparação"/>
    <s v="sem meta para comparação"/>
  </r>
  <r>
    <s v="0451"/>
    <s v="Mobilidade Regional"/>
    <s v="08410"/>
    <s v="DER-RJ"/>
    <s v="3099"/>
    <s v="Renovação de Equipamento Rodoviário e Patrulha Mecanizada"/>
    <s v="i0109"/>
    <s v="Média das Rodovias Conservadas no ERJ"/>
    <s v="Em decorrência do desgaste natural do sistema rodoviário e com o objetivo de proporcionar segurança aos usuários das vias do ERJ, tornou-se necessário a melhoria das condições de tráfego através de obras e intervenções."/>
    <s v="Número de rodovias conservadas no ERJ / Total de rodovias do ERJ"/>
    <s v="Percentual"/>
    <s v="Anual"/>
    <x v="16"/>
    <x v="78"/>
    <x v="107"/>
    <s v="Crescimento"/>
    <s v="-"/>
    <n v="1"/>
    <m/>
    <m/>
    <m/>
    <m/>
    <m/>
    <m/>
    <m/>
    <m/>
    <m/>
    <m/>
    <m/>
    <n v="0"/>
    <n v="1"/>
    <n v="1"/>
    <n v="1"/>
    <s v="Anual"/>
    <n v="0"/>
    <s v="Abaixo do Esperado"/>
  </r>
  <r>
    <s v="0464"/>
    <s v="Desenvolvimento Urbano e Rural"/>
    <s v="08410"/>
    <s v="DER-RJ"/>
    <s v="3122"/>
    <s v="Execução de Obras Civis e Urbanização"/>
    <s v="i0110"/>
    <s v="Percentual de comunidades carentes do ERJ beneficiadas com obras civis"/>
    <s v="O presente indicador visa o acompanhamento das comunidades carentes beneficiadas com obras viárias executadas em função do desgaste natural dos equipamentos urbanos e a necessidade de atenção às comunidades carentes em situação de exclusão social."/>
    <s v="Quantidade de comunidades carentes beneficiadas com obras civis no ano / total de comunidades carentes"/>
    <s v="Percentual"/>
    <s v="Anual"/>
    <x v="19"/>
    <x v="79"/>
    <x v="108"/>
    <s v="Crescimento"/>
    <s v="-"/>
    <s v="-"/>
    <m/>
    <m/>
    <m/>
    <m/>
    <m/>
    <m/>
    <m/>
    <m/>
    <m/>
    <m/>
    <m/>
    <n v="0.02"/>
    <s v="-"/>
    <s v="-"/>
    <s v="-"/>
    <s v="Anual"/>
    <s v="sem meta para comparação"/>
    <s v="sem meta para comparação"/>
  </r>
  <r>
    <s v="0454"/>
    <s v="Coordenação Federativa e Desenvolvimento Territorial"/>
    <s v="08410"/>
    <s v="DER-RJ"/>
    <s v="3124"/>
    <s v="Apoio à Realização de Obras Municipais de Infraestrutura"/>
    <s v="i0111"/>
    <s v="Número de municípios apoiados com obras de infraestrutura"/>
    <s v="Melhorar as condições das comunidades de baixa renda, levando infraestrutura aos municípios."/>
    <s v="Somatório do número de municípios atendidos"/>
    <s v="Unidade"/>
    <s v="Anual"/>
    <x v="14"/>
    <x v="80"/>
    <x v="109"/>
    <s v="Crescimento"/>
    <n v="3"/>
    <s v="-"/>
    <m/>
    <m/>
    <m/>
    <m/>
    <m/>
    <m/>
    <m/>
    <m/>
    <m/>
    <m/>
    <m/>
    <n v="0"/>
    <s v="-"/>
    <s v="-"/>
    <s v="-"/>
    <s v="Anual"/>
    <s v="sem meta para comparação"/>
    <s v="sem meta para comparação"/>
  </r>
  <r>
    <s v="0451"/>
    <s v="Mobilidade Regional"/>
    <s v="08410"/>
    <s v="DER-RJ"/>
    <s v="4007"/>
    <s v="Conservação e Operação de Rodovias"/>
    <s v="i0109"/>
    <s v="Média das Rodovias Conservadas no ERJ"/>
    <s v="Em decorrência do desgaste natural do sistema rodoviário e com o objetivo de proporcionar segurança aos usuários das vias do ERJ, tornou-se necessário a melhoria das condições de tráfego através de obras e intervenções."/>
    <s v="Número de rodovias conservadas no ERJ / Total de rodovias do ERJ"/>
    <s v="Percentual"/>
    <s v="Anual"/>
    <x v="16"/>
    <x v="81"/>
    <x v="107"/>
    <s v="Crescimento"/>
    <s v="-"/>
    <n v="1"/>
    <m/>
    <m/>
    <m/>
    <m/>
    <m/>
    <m/>
    <m/>
    <m/>
    <m/>
    <m/>
    <m/>
    <n v="0"/>
    <n v="1"/>
    <n v="1"/>
    <n v="1"/>
    <s v="Anual"/>
    <n v="0"/>
    <s v="Abaixo do Esperado"/>
  </r>
  <r>
    <s v="0451"/>
    <s v="Mobilidade Regional"/>
    <s v="08410"/>
    <s v="DER-RJ"/>
    <s v="4070"/>
    <s v="Operacionalização de Equipamentos Rodoviários"/>
    <s v="i0109"/>
    <s v="Média das Rodovias Conservadas no ERJ"/>
    <s v="Em decorrência do desgaste natural do sistema rodoviário e com o objetivo de proporcionar segurança aos usuários das vias do ERJ, tornou-se necessário a melhoria das condições de tráfego através de obras e intervenções."/>
    <s v="Número de rodovias conservadas no ERJ / Total de rodovias do ERJ"/>
    <s v="Percentual"/>
    <s v="Anual"/>
    <x v="16"/>
    <x v="82"/>
    <x v="107"/>
    <s v="Crescimento"/>
    <s v="-"/>
    <n v="1"/>
    <m/>
    <m/>
    <m/>
    <m/>
    <m/>
    <m/>
    <m/>
    <m/>
    <m/>
    <m/>
    <m/>
    <n v="0"/>
    <n v="1"/>
    <n v="1"/>
    <n v="1"/>
    <s v="Anual"/>
    <n v="0"/>
    <s v="Abaixo do Esperado"/>
  </r>
  <r>
    <s v="0451"/>
    <s v="Mobilidade Regional"/>
    <s v="08410"/>
    <s v="DER-RJ"/>
    <s v="4110"/>
    <s v="Sinalização de Rodovias"/>
    <s v="i0112"/>
    <s v="Média das rodovias sinalizadas no ERJ"/>
    <s v="Em decorrência do desgaste natural do sistema rodoviário e com o objetivo de proporcionar segurança aos usuários do ERJ, tornou-se necessário a melhoria das condições de tráfego através de obras e intervenções."/>
    <s v="Número de rodovias sinalizadas no ERJ/Total de rodovias do ERJ"/>
    <s v="Percentual"/>
    <s v="Anual"/>
    <x v="16"/>
    <x v="83"/>
    <x v="110"/>
    <s v="Crescimento"/>
    <s v="-"/>
    <n v="1"/>
    <m/>
    <m/>
    <m/>
    <m/>
    <m/>
    <m/>
    <m/>
    <m/>
    <m/>
    <m/>
    <m/>
    <n v="0.36149999999999999"/>
    <n v="1"/>
    <n v="1"/>
    <n v="1"/>
    <s v="Anual"/>
    <n v="0.36149999999999999"/>
    <s v="Abaixo do Esperado"/>
  </r>
  <r>
    <s v="0479"/>
    <s v="Segurança no Trânsito"/>
    <s v="08330"/>
    <s v="DETRAN-RJ"/>
    <s v="3010"/>
    <s v="Educação no Trânsito"/>
    <s v="i0113"/>
    <s v="Pesquisa de satisfação"/>
    <s v="Colher informações, por meio de perguntas com peso para cada resposta, sobre a visão do aluno em relação à relevância do conteúdo, domínio e didática do ministrador do curso, se a forma de abordagem levará o condutor a uma prática mais consciente no trânsito, sugestões, dentre outros. Este método se faz necessário a fim de aperfeiçoar metodologias utilizadas, visto que o êxito da ação reduz acidentes e vítimas no trânsito. Após o resultado na avaliação de cada aluno, será realializada uma média por turma para a apuração da qualidade daquele módulo."/>
    <s v="Atribuição de notas para cada resposta marcada, atribuindo-se os seguintes valores: Superou a expectativa (5 pts); Excelente (4 pts); Bom (3 pts); Regular (2 pts); Ruim (1 pts); Péssimo (0 pts)."/>
    <s v="Média"/>
    <s v="Trimestral"/>
    <x v="20"/>
    <x v="84"/>
    <x v="111"/>
    <s v="Crescimento"/>
    <s v="-"/>
    <s v="&gt;=3"/>
    <m/>
    <m/>
    <s v="-"/>
    <m/>
    <m/>
    <s v="-"/>
    <m/>
    <m/>
    <s v="-"/>
    <m/>
    <m/>
    <s v="-"/>
    <s v="&gt;=3"/>
    <s v="&gt;=3"/>
    <s v="&gt;=3"/>
    <s v="Trimestral"/>
    <s v="-"/>
    <s v="-"/>
  </r>
  <r>
    <s v="0471"/>
    <s v="Gestão das Unidades de Atendimento ao Cidadão"/>
    <s v="08330"/>
    <s v="DETRAN-RJ"/>
    <s v="3836"/>
    <s v="Modernização e Reequipamento das Unidades Operacionais do DETRAN"/>
    <s v="i0114"/>
    <s v="Atendimento das reclamações - Unidades Operacionais"/>
    <s v="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
    <s v="(Quantidade de reclamações respondidas/Quantidade de reclamações registradas)*100"/>
    <s v="Percentual"/>
    <s v="Mensal"/>
    <x v="21"/>
    <x v="85"/>
    <x v="112"/>
    <s v="Crescimento"/>
    <n v="1"/>
    <n v="1"/>
    <n v="0.82"/>
    <n v="0.8"/>
    <s v="-"/>
    <s v="-"/>
    <s v="-"/>
    <s v="-"/>
    <s v="-"/>
    <s v="-"/>
    <s v="-"/>
    <s v="-"/>
    <s v="-"/>
    <s v="-"/>
    <n v="1"/>
    <n v="1"/>
    <n v="1"/>
    <s v="Mensal"/>
    <s v="-"/>
    <s v="-"/>
  </r>
  <r>
    <s v="0479"/>
    <s v="Segurança no Trânsito"/>
    <s v="08330"/>
    <s v="DETRAN-RJ"/>
    <s v="4111"/>
    <s v="Atendimento do Serviço de Registro de Veículos"/>
    <s v="i0115"/>
    <s v="Atendimento das reclamações - Serviço de Registro de Veículos"/>
    <s v="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
    <s v="(Quantidade de reclamações respondidas/Quantidade de reclamações registradas)*100"/>
    <s v="Percentual"/>
    <s v="Mensal"/>
    <x v="20"/>
    <x v="86"/>
    <x v="113"/>
    <s v="Crescimento"/>
    <n v="0.74"/>
    <n v="0.9"/>
    <n v="0.59"/>
    <n v="0.62"/>
    <n v="0.41"/>
    <n v="0.48"/>
    <s v="-"/>
    <s v="-"/>
    <s v="-"/>
    <s v="-"/>
    <s v="-"/>
    <s v="-"/>
    <s v="-"/>
    <s v="-"/>
    <n v="0.9"/>
    <n v="0.9"/>
    <n v="0.9"/>
    <s v="Mensal"/>
    <s v="-"/>
    <s v="-"/>
  </r>
  <r>
    <s v="0471"/>
    <s v="Gestão das Unidades de Atendimento ao Cidadão"/>
    <s v="08330"/>
    <s v="DETRAN-RJ"/>
    <s v="4119"/>
    <s v="Atendimento do Serviço de Identificação Civil"/>
    <s v="i0116"/>
    <s v="Atendimento das reclamações - Serviço de Identificação Civil"/>
    <s v="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
    <s v="(Quantidade de reclamações respondidas/Quantidade de reclamações registradas)*100"/>
    <s v="Percentual"/>
    <s v="Mensal"/>
    <x v="21"/>
    <x v="87"/>
    <x v="114"/>
    <s v="Crescimento"/>
    <n v="0.91"/>
    <n v="0.95"/>
    <n v="0.99"/>
    <n v="1"/>
    <n v="0.6"/>
    <n v="0.68"/>
    <s v="-"/>
    <s v="-"/>
    <s v="-"/>
    <s v="-"/>
    <s v="-"/>
    <s v="-"/>
    <s v="-"/>
    <s v="-"/>
    <n v="0.95"/>
    <n v="0.95"/>
    <n v="0.95"/>
    <s v="Mensal"/>
    <s v="-"/>
    <s v="-"/>
  </r>
  <r>
    <s v="0479"/>
    <s v="Segurança no Trânsito"/>
    <s v="08330"/>
    <s v="DETRAN-RJ"/>
    <s v="4120"/>
    <s v="Atendimento do Serviço de Habilitação de Motoristas"/>
    <s v="i0117"/>
    <s v="Atendimento das reclamações - Serviço de Habilitação de Motorista"/>
    <s v="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
    <s v="(Quantidade de reclamações respondidas/Quantidade de reclamações registradas)*100"/>
    <s v="Percentual"/>
    <s v="Mensal"/>
    <x v="20"/>
    <x v="88"/>
    <x v="115"/>
    <s v="Crescimento"/>
    <n v="0.67"/>
    <n v="0.8"/>
    <n v="0.53"/>
    <n v="0.66"/>
    <n v="0.43"/>
    <n v="0.4"/>
    <s v="-"/>
    <s v="-"/>
    <s v="-"/>
    <s v="-"/>
    <s v="-"/>
    <s v="-"/>
    <s v="-"/>
    <s v="-"/>
    <n v="0.8"/>
    <n v="0.8"/>
    <n v="0.8"/>
    <s v="Mensal"/>
    <s v="-"/>
    <s v="-"/>
  </r>
  <r>
    <s v="0479"/>
    <s v="Segurança no Trânsito"/>
    <s v="08330"/>
    <s v="DETRAN-RJ"/>
    <s v="4442"/>
    <s v="Fiscalização no Trânsito"/>
    <s v="i0118"/>
    <s v="Atendimento das reclamações - Fiscalização no Trânsito"/>
    <s v="Por meio dos registros de reclamações realizados pela Ouvidoria, a área responsável é acionada para tratar do caso. Tal atividade é de suma importância, pois, diante das ocorrências que ocorrem, busca-se repará-las da melhor maneira e no menor tempo possível. O acompanhamento de tal indicador possibilita uma avaliação da qualidade do atendimento ao cidadão, motivo pelo qual o Estado existe."/>
    <s v="(Quantidade de reclamações respondidas/Quantidade de reclamações registradas)*100"/>
    <s v="Percentual"/>
    <s v="Mensal"/>
    <x v="20"/>
    <x v="89"/>
    <x v="116"/>
    <s v="Crescimento"/>
    <s v="-"/>
    <n v="1"/>
    <n v="0.49"/>
    <n v="0.87"/>
    <n v="1"/>
    <n v="0.79"/>
    <s v="-"/>
    <s v="-"/>
    <s v="-"/>
    <s v="-"/>
    <s v="-"/>
    <s v="-"/>
    <s v="-"/>
    <s v="-"/>
    <n v="1"/>
    <n v="1"/>
    <n v="1"/>
    <s v="Mensal"/>
    <s v="-"/>
    <s v="-"/>
  </r>
  <r>
    <s v="0435"/>
    <s v="Modernização Tecnológica"/>
    <s v="08330"/>
    <s v="DETRAN-RJ"/>
    <s v="5620"/>
    <s v="Modernização Tecnológica e Reestruturação do DETRAN"/>
    <s v="i0119"/>
    <s v="Índice de satisfação dos usuários internos de TIC"/>
    <s v="Por meio de uma pesquisa de opinião, o usuário interno mensura a satisfação com o atendimento técnico, infraestrutura e sistema mantidos pela Diretoria de Tecnologia da Informação e Comunicação."/>
    <s v="Nota Apurada / Nota Máxima que pode ser alcançada no questionário"/>
    <s v="Percentual"/>
    <s v="Semestral"/>
    <x v="10"/>
    <x v="90"/>
    <x v="117"/>
    <s v="Crescimento"/>
    <s v="-"/>
    <n v="0.6"/>
    <m/>
    <m/>
    <m/>
    <m/>
    <m/>
    <s v="-"/>
    <m/>
    <m/>
    <m/>
    <m/>
    <m/>
    <s v="-"/>
    <n v="0.6"/>
    <n v="0.6"/>
    <n v="0.6"/>
    <s v="Semestral"/>
    <s v="-"/>
    <s v="-"/>
  </r>
  <r>
    <s v="0451"/>
    <s v="Mobilidade Regional"/>
    <s v="31330"/>
    <s v="DETRO-RJ"/>
    <s v="2916"/>
    <s v="Gestão e Fiscalização do Transporte Rodoviário Intermunicipal "/>
    <s v="i0120"/>
    <s v="Capacitação de vistoriadores"/>
    <s v="Medir os vistoriadores para atualização da Legislação, maior rapidez nas vistorias e olhar mais apurado quanto a itens de segurança."/>
    <s v="(Número de vistoriadores treinados / Total de vistoriadores)*100"/>
    <s v="Percentual"/>
    <s v="Semestral"/>
    <x v="16"/>
    <x v="91"/>
    <x v="118"/>
    <s v="Crescimento"/>
    <n v="1"/>
    <n v="1"/>
    <m/>
    <m/>
    <m/>
    <m/>
    <m/>
    <n v="0"/>
    <m/>
    <m/>
    <m/>
    <m/>
    <m/>
    <n v="0"/>
    <n v="1"/>
    <n v="1"/>
    <n v="1"/>
    <s v="Semestral"/>
    <n v="0"/>
    <s v="Abaixo do Esperado"/>
  </r>
  <r>
    <s v="0451"/>
    <s v="Mobilidade Regional"/>
    <s v="31330"/>
    <s v="DETRO-RJ"/>
    <s v="2916"/>
    <s v="Gestão e Fiscalização do Transporte Rodoviário Intermunicipal "/>
    <s v="i0121"/>
    <s v="Carros irregulares retirados de circulação"/>
    <s v="Conhecer a quantidade da frota que está em condições de circulação dentro dos quesitos legais."/>
    <s v="Somatório de carros retirados de circulação"/>
    <s v="Unidade"/>
    <s v="Trimestral"/>
    <x v="16"/>
    <x v="91"/>
    <x v="119"/>
    <s v="Crescimento"/>
    <s v="-"/>
    <s v="-"/>
    <m/>
    <m/>
    <n v="678"/>
    <m/>
    <m/>
    <n v="592"/>
    <m/>
    <m/>
    <s v="-"/>
    <m/>
    <m/>
    <n v="439"/>
    <s v="-"/>
    <s v="-"/>
    <s v="-"/>
    <s v="Trimestral"/>
    <s v="sem meta para comparação"/>
    <s v="sem meta para comparação"/>
  </r>
  <r>
    <s v="0451"/>
    <s v="Mobilidade Regional"/>
    <s v="31330"/>
    <s v="DETRO-RJ"/>
    <s v="2916"/>
    <s v="Gestão e Fiscalização do Transporte Rodoviário Intermunicipal "/>
    <s v="i0122"/>
    <s v="Evolução do número de linhas de ônibus concedidas"/>
    <s v="O indicador permite acompanhar o aumento das linhas disponibilizadas para a população."/>
    <s v="[(Qtde de linhas concedidas no ano t+1 / Qtde de linhas atuais) - 1]*100"/>
    <s v="Unidade"/>
    <s v="Anual"/>
    <x v="16"/>
    <x v="91"/>
    <x v="120"/>
    <s v="Crescimento"/>
    <n v="1160"/>
    <s v="´+10%"/>
    <m/>
    <m/>
    <m/>
    <n v="1163"/>
    <m/>
    <m/>
    <m/>
    <n v="1162"/>
    <m/>
    <m/>
    <m/>
    <n v="1152"/>
    <s v="´+10%"/>
    <s v="´+10%"/>
    <s v="´+10%"/>
    <s v="Anual"/>
    <n v="0.91144200626959249"/>
    <s v="Abaixo do Esperado"/>
  </r>
  <r>
    <s v="0451"/>
    <s v="Mobilidade Regional"/>
    <s v="31330"/>
    <s v="DETRO-RJ"/>
    <s v="2916"/>
    <s v="Gestão e Fiscalização do Transporte Rodoviário Intermunicipal "/>
    <s v="i0123"/>
    <s v="Percentual de multas administrativas da alínea 4.3"/>
    <s v="Identificar a participação das multas adminitrativas de frota minima, dentre o total de multas emitidas pelo DETRO."/>
    <s v="(Quantidade de multas da alinea 4.3 / Quantidade de multas)*100"/>
    <s v="Percentual"/>
    <s v="Quadrimestral"/>
    <x v="16"/>
    <x v="91"/>
    <x v="121"/>
    <s v="Decrescimento"/>
    <s v="-"/>
    <s v="-"/>
    <m/>
    <m/>
    <m/>
    <n v="0.44040000000000001"/>
    <m/>
    <m/>
    <m/>
    <n v="0"/>
    <m/>
    <m/>
    <m/>
    <n v="0"/>
    <s v="-"/>
    <s v="-"/>
    <s v="-"/>
    <s v="Quadrimestral"/>
    <s v="sem meta para comparação"/>
    <s v="sem meta para comparação"/>
  </r>
  <r>
    <s v="0451"/>
    <s v="Mobilidade Regional"/>
    <s v="31330"/>
    <s v="DETRO-RJ"/>
    <s v="2916"/>
    <s v="Gestão e Fiscalização do Transporte Rodoviário Intermunicipal "/>
    <s v="i0124"/>
    <s v="Multas de acessibilidade aplicadas"/>
    <s v="Conhecer o percentual de carros em funcionamento com acessibilidade conforme a legislação."/>
    <s v="Somatório de veículos com multa de acessibilidade aplicada"/>
    <s v="Unidade"/>
    <s v="Trimestral"/>
    <x v="16"/>
    <x v="91"/>
    <x v="122"/>
    <s v="Decrescimento"/>
    <n v="11400"/>
    <n v="2280"/>
    <m/>
    <m/>
    <n v="40"/>
    <m/>
    <m/>
    <n v="16"/>
    <m/>
    <m/>
    <s v="-"/>
    <m/>
    <m/>
    <n v="42"/>
    <n v="2280"/>
    <n v="2280"/>
    <n v="2280"/>
    <s v="Trimestral"/>
    <n v="1.9929824561403509"/>
    <s v="Acima do Esperado"/>
  </r>
  <r>
    <s v="0451"/>
    <s v="Mobilidade Regional"/>
    <s v="31330"/>
    <s v="DETRO-RJ"/>
    <s v="2916"/>
    <s v="Gestão e Fiscalização do Transporte Rodoviário Intermunicipal "/>
    <s v="i0125"/>
    <s v="Percentual da frota vistoriada"/>
    <s v="Saber a quantidade de frota cadastrada pelas empresas de transporte e fretamento que foi vistoriada e qual a abrangência de atuação do DETRO."/>
    <s v="(Quantidade de vistorias em veículos realizadas / Frota cadastrada)*100"/>
    <s v="Percentual"/>
    <s v="Quadrimestral"/>
    <x v="16"/>
    <x v="91"/>
    <x v="123"/>
    <s v="Crescimento"/>
    <n v="0.6"/>
    <s v="&gt;=80%"/>
    <m/>
    <m/>
    <m/>
    <n v="0.24299999999999999"/>
    <m/>
    <m/>
    <m/>
    <n v="0.33"/>
    <m/>
    <m/>
    <m/>
    <n v="0.27250000000000002"/>
    <s v="&gt;=80%"/>
    <s v="&gt;=80%"/>
    <s v="&gt;=80%"/>
    <s v="Quadrimestral"/>
    <n v="0.41249999999999998"/>
    <s v="Abaixo do Esperado"/>
  </r>
  <r>
    <s v="0439"/>
    <s v="Gestão Integrada de Recursos Hídricos"/>
    <s v="22350"/>
    <s v="DRM"/>
    <n v="4593"/>
    <s v="Gestão e Ampliação do Conhecimento de Águas Subterrâneas"/>
    <s v="i0126"/>
    <s v="Percentual de dados atualizados sobre águas subterrâneas"/>
    <s v="Disponibilização de informações de captação e uso de águas subterrâneas para possibilitar a gestão do recurso e evitar a superexplotação."/>
    <s v="(Somatório das regiões hidrográficas mapeadas / Quantidade total de regiões do estado)*100"/>
    <s v="Percentual"/>
    <s v="Anual"/>
    <x v="22"/>
    <x v="92"/>
    <x v="124"/>
    <s v="Crescimento"/>
    <n v="0"/>
    <n v="1"/>
    <m/>
    <m/>
    <m/>
    <m/>
    <m/>
    <m/>
    <m/>
    <m/>
    <m/>
    <m/>
    <m/>
    <n v="6.0000000000000001E-3"/>
    <n v="1"/>
    <n v="1"/>
    <n v="1"/>
    <s v="Anual"/>
    <n v="6.0000000000000001E-3"/>
    <s v="Abaixo do Esperado"/>
  </r>
  <r>
    <s v="0474"/>
    <s v="Delegação e Regulação de Serviços Públicos"/>
    <s v="22350"/>
    <s v="DRM"/>
    <s v="2850"/>
    <s v="Regularização da Atividade Mineral"/>
    <s v="i0127"/>
    <s v="Expansão das campanhas de fiscalização do setor mineral"/>
    <s v="Através da implantação de ferramentas digitais nas rotinas de fiscalização, o DRM-RJ otimizará suas visitas técnicas, aumentando assim a quantidade de empreendimentos fiscalizados."/>
    <s v="(Quantidade de campanhas de fiscalização no ano atual - Quantidade de campanhas de fiscalização no ano anterior) / Quantidade de campanhas de fiscalização no ano anterior)*100"/>
    <s v="Unidade"/>
    <s v="Anual"/>
    <x v="0"/>
    <x v="93"/>
    <x v="125"/>
    <s v="Crescimento"/>
    <n v="250"/>
    <n v="256.25"/>
    <m/>
    <m/>
    <m/>
    <m/>
    <m/>
    <m/>
    <m/>
    <m/>
    <m/>
    <m/>
    <m/>
    <n v="0"/>
    <n v="262.65625"/>
    <n v="269.22265625"/>
    <n v="275.95322265624998"/>
    <s v="Anual"/>
    <n v="0"/>
    <s v="Abaixo do Esperado"/>
  </r>
  <r>
    <s v="0453"/>
    <s v="Atração de Investimentos e Desenvolvimento Econômico"/>
    <s v="22350"/>
    <s v="DRM"/>
    <s v="2855"/>
    <s v="Ampliação e Difusão do Conhecimento do Petróleo e do Meio Físico"/>
    <s v="i0128"/>
    <s v="Número de entidades capacitadas para difusão do conhecimento geológico"/>
    <s v="Melhorar a difusão do conhecimento do meio físico junto às entidades públicas e civis."/>
    <s v="Somatório das entidades capacitadas"/>
    <s v="Unidade"/>
    <s v="Trimestral"/>
    <x v="17"/>
    <x v="94"/>
    <x v="126"/>
    <s v="Crescimento"/>
    <n v="0"/>
    <n v="12"/>
    <m/>
    <m/>
    <n v="0"/>
    <m/>
    <m/>
    <n v="0"/>
    <m/>
    <m/>
    <n v="0"/>
    <m/>
    <m/>
    <n v="0"/>
    <n v="12"/>
    <n v="12"/>
    <n v="12"/>
    <s v="Trimestral"/>
    <n v="0"/>
    <s v="Abaixo do Esperado"/>
  </r>
  <r>
    <s v="0444"/>
    <s v="Prevenção e Resposta ao Risco e Recuperação de Áreas Atingidas por Catástrofes"/>
    <s v="22350"/>
    <s v="DRM"/>
    <s v="4638"/>
    <s v="Prevenção de Desastres Geológicos e Gestão de Risco Geológico "/>
    <s v="i0129"/>
    <s v="Capacitação dos municípios sobre risco geológico "/>
    <s v="Divulgar a importância do conhecimento sobre risco geológico e do cumprimento da legislação aplicável."/>
    <s v="Somatório dos municípios capacitados"/>
    <s v="Unidade"/>
    <s v="Anual"/>
    <x v="23"/>
    <x v="95"/>
    <x v="127"/>
    <s v="Crescimento"/>
    <n v="0"/>
    <n v="91"/>
    <m/>
    <m/>
    <m/>
    <m/>
    <m/>
    <m/>
    <m/>
    <m/>
    <m/>
    <m/>
    <m/>
    <n v="0"/>
    <n v="91"/>
    <n v="91"/>
    <n v="91"/>
    <s v="Anual"/>
    <n v="0"/>
    <s v="Abaixo do Esperado"/>
  </r>
  <r>
    <s v="0453"/>
    <s v="Atração de Investimentos e Desenvolvimento Econômico"/>
    <s v="22350"/>
    <s v="DRM"/>
    <s v="4639"/>
    <s v="Atração de Novas Empresas do Setor Mineral"/>
    <s v="i0130"/>
    <s v="Abertura de processos de novos empreendimentos do setor mineral"/>
    <s v="A quantidade de abertura de processos de novos empreendimentos possibilita mensurar o desenvolvimento do setor mineral, mesmo com a crise financeira do estado do Rio de Janeiro."/>
    <s v="Somatório dos processos abertos"/>
    <s v="Unidade"/>
    <s v="Anual"/>
    <x v="17"/>
    <x v="96"/>
    <x v="128"/>
    <s v="Crescimento"/>
    <n v="25"/>
    <n v="25"/>
    <m/>
    <m/>
    <m/>
    <m/>
    <m/>
    <m/>
    <m/>
    <m/>
    <m/>
    <m/>
    <m/>
    <n v="27"/>
    <n v="25"/>
    <n v="25"/>
    <n v="25"/>
    <s v="Anual"/>
    <n v="1.08"/>
    <s v="Acima do Esperado"/>
  </r>
  <r>
    <s v="0435"/>
    <s v="Modernização Tecnológica"/>
    <s v="22350"/>
    <s v="DRM"/>
    <s v="5398"/>
    <s v="Modernização e Reestruturação do DRM-RJ"/>
    <s v="i0131"/>
    <s v="Transformação digital DRM"/>
    <s v="O indicador mede a porcentagem do grau de implementação da transformação digital da autarquia para aceleração e eficiência no atendimento ao público."/>
    <s v="(Quantidade de certificados emitidos on line / Quantidade de certificados total)*100"/>
    <s v="Percentual"/>
    <s v="Anual"/>
    <x v="10"/>
    <x v="97"/>
    <x v="129"/>
    <s v="Crescimento"/>
    <n v="0"/>
    <n v="0.25"/>
    <m/>
    <m/>
    <m/>
    <m/>
    <m/>
    <m/>
    <m/>
    <m/>
    <m/>
    <m/>
    <m/>
    <n v="8.3999999999999995E-3"/>
    <n v="1"/>
    <s v="-"/>
    <s v="-"/>
    <s v="Anual"/>
    <n v="3.3599999999999998E-2"/>
    <s v="Abaixo do Esperado"/>
  </r>
  <r>
    <s v="0455"/>
    <s v="Desenvolvimento Agropecuário, Pesqueiro e Aquícola Sustentável"/>
    <s v="13530"/>
    <s v="EMATER"/>
    <s v="2036"/>
    <s v="Manutenção e Recuperação de Estradas Vicinais"/>
    <s v="i0132"/>
    <s v="Estradas vicinais recuperadas/mantidas em relação ao quantitativo de produtores rurais existentes no ERJ"/>
    <s v="Este índice medirá a atuação da EMATER-RIO, na manutenção e recuperação de estradas vicinais, em relação ao quantitativo de produtores rurais existentes no ERJ. Quanto maior este relação, maior o número de produtores beneficiados."/>
    <s v="Total de km de estradas vicinais recuperadas ou mantidas /Número de produtores rurais existentes no ERJ"/>
    <s v="Km/produtor"/>
    <s v="Semestral"/>
    <x v="24"/>
    <x v="98"/>
    <x v="130"/>
    <s v="Crescimento"/>
    <n v="0.03"/>
    <n v="0.04"/>
    <m/>
    <m/>
    <m/>
    <m/>
    <m/>
    <s v="-"/>
    <m/>
    <m/>
    <m/>
    <m/>
    <m/>
    <n v="0.02"/>
    <n v="0.06"/>
    <n v="0.08"/>
    <n v="0.1"/>
    <s v="Semestral"/>
    <n v="0.5"/>
    <s v="Abaixo do Esperado"/>
  </r>
  <r>
    <s v="0455"/>
    <s v="Desenvolvimento Agropecuário, Pesqueiro e Aquícola Sustentável"/>
    <s v="13530"/>
    <s v="EMATER"/>
    <s v="2175"/>
    <s v="Atividades de Assistência Técnica e Extensão Rural - EMATER-RIO"/>
    <s v="i0133"/>
    <s v="Número de produtores rurais, pescadores artesanais e organizações rurais assistidos "/>
    <s v="Este indicador informará o número de produtores rurais e pescadores artesanais, suas famílias (Jovens rurais e mulheres rurais) e suas organizações, assistidos pela EMATER-RIO  quadrimestralmente. "/>
    <s v="Número absoluto de produtores rurais, pescadores artesanais e organizações rurais assistidos.  "/>
    <s v="Unidade"/>
    <s v="Quadrimestral"/>
    <x v="24"/>
    <x v="99"/>
    <x v="131"/>
    <s v="Crescimento"/>
    <n v="44299"/>
    <n v="35000"/>
    <m/>
    <m/>
    <m/>
    <s v="-"/>
    <m/>
    <m/>
    <m/>
    <n v="23213"/>
    <m/>
    <m/>
    <m/>
    <n v="26777"/>
    <n v="35000"/>
    <n v="35000"/>
    <n v="35000"/>
    <s v="Quadrimestral"/>
    <n v="0.76505714285714288"/>
    <s v="Abaixo do Esperado"/>
  </r>
  <r>
    <s v="0455"/>
    <s v="Desenvolvimento Agropecuário, Pesqueiro e Aquícola Sustentável"/>
    <s v="13530"/>
    <s v="EMATER"/>
    <s v="2175"/>
    <s v="Atividades de Assistência Técnica e Extensão Rural - EMATER-RIO"/>
    <s v="i0134"/>
    <s v="Percentual de agricultores familiares (AF) assistidos pela EMATER-RIO em relação ao público total assistido"/>
    <s v="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80% da agricultura familiar em relação ao público total assistido, este indicador permitirá avaliar o grau de comprometimento e cumprimento desta importante meta da empresa."/>
    <s v="(Número de agricultores familiares assistidos / Público total assistido)*100"/>
    <s v="Percentual"/>
    <s v="Quadrimestral"/>
    <x v="24"/>
    <x v="99"/>
    <x v="132"/>
    <s v="Crescimento"/>
    <n v="0.73"/>
    <n v="0.8"/>
    <m/>
    <m/>
    <m/>
    <n v="0.77"/>
    <m/>
    <m/>
    <m/>
    <n v="0.69399999999999995"/>
    <m/>
    <m/>
    <m/>
    <n v="0.7"/>
    <n v="0.82"/>
    <n v="0.83"/>
    <n v="0.85"/>
    <s v="Quadrimestral"/>
    <n v="0.96250000000000002"/>
    <s v="Abaixo do Esperado"/>
  </r>
  <r>
    <s v="0455"/>
    <s v="Desenvolvimento Agropecuário, Pesqueiro e Aquícola Sustentável"/>
    <s v="13530"/>
    <s v="EMATER"/>
    <s v="2175"/>
    <s v="Atividades de Assistência Técnica e Extensão Rural - EMATER-RIO"/>
    <s v="i0135"/>
    <s v="Percentual de jovens rurais (JR) assistidos pela EMATER-RIO em relação ao público total assistido"/>
    <s v="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10% de jovens rurais em relação ao público total assistido, este indicador permitirá avaliar o grau de comprometimento e cumprimento desta importante meta da empresa."/>
    <s v="(Número de jovens rurais assitidos / Público total assistido)*100"/>
    <s v="Percentual"/>
    <s v="Quadrimestral"/>
    <x v="24"/>
    <x v="99"/>
    <x v="133"/>
    <s v="Crescimento"/>
    <n v="0.05"/>
    <n v="0.05"/>
    <m/>
    <m/>
    <m/>
    <n v="0.05"/>
    <m/>
    <m/>
    <m/>
    <n v="0.05"/>
    <m/>
    <m/>
    <m/>
    <n v="0.05"/>
    <n v="0.06"/>
    <n v="0.08"/>
    <n v="0.1"/>
    <s v="Quadrimestral"/>
    <n v="1"/>
    <s v="Dentro do Esperado"/>
  </r>
  <r>
    <s v="0455"/>
    <s v="Desenvolvimento Agropecuário, Pesqueiro e Aquícola Sustentável"/>
    <s v="13530"/>
    <s v="EMATER"/>
    <s v="2175"/>
    <s v="Atividades de Assistência Técnica e Extensão Rural - EMATER-RIO"/>
    <s v="i0136"/>
    <s v="Percentual de mulheres rurais assistidas pela EMATER-RIO em relação ao público total assistido"/>
    <s v="Este indicador possibilitará medir a abrangência do serviço de ATER executado pela EMATER-RIO relativamente ao atendimento ao público pertencente às categorias da agricultura familiar. Considerando que as diretrizes de planejamento da EMATER-RIO estabelecem o atendimento mínimo de 30% de mulheres rurais em relação ao público total assistido, este indicador permitirá avaliar o grau de comprometimento e cumprimento desta importante meta da empresa."/>
    <s v="(Número de mulheres rurais assitidas / Público total assistido)*100"/>
    <s v="Percentual"/>
    <s v="Quadrimestral"/>
    <x v="24"/>
    <x v="99"/>
    <x v="134"/>
    <s v="Crescimento"/>
    <n v="0.17"/>
    <n v="0.2"/>
    <m/>
    <m/>
    <m/>
    <n v="0.21"/>
    <m/>
    <m/>
    <m/>
    <n v="0.19700000000000001"/>
    <m/>
    <m/>
    <m/>
    <n v="0.22"/>
    <n v="0.22"/>
    <n v="0.24"/>
    <n v="0.3"/>
    <s v="Quadrimestral"/>
    <n v="1.0999999999999999"/>
    <s v="Acima do Esperado"/>
  </r>
  <r>
    <s v="0455"/>
    <s v="Desenvolvimento Agropecuário, Pesqueiro e Aquícola Sustentável"/>
    <s v="13530"/>
    <s v="EMATER"/>
    <s v="2175"/>
    <s v="Atividades de Assistência Técnica e Extensão Rural - EMATER-RIO"/>
    <s v="i0137"/>
    <s v="Produtores rurais portadores de documentos de qualificação emitidos pela EMATER-RIO em relação ao total de produtores rurais assistidos"/>
    <s v="Este indicador medirá a atuação da EMATER-RIO na qualificação das atividades agropecuárias exercidas pelo produtor rural e na habilitação de documentos necessários ao acesso às politicas públicas."/>
    <s v="(Número de produtores rurais portadores de documentos emitidos pela EMATER-RIO / Total de produtores rurais assistidos) x 100"/>
    <s v="Percentual"/>
    <s v="Quadrimestral"/>
    <x v="24"/>
    <x v="99"/>
    <x v="135"/>
    <s v="Crescimento"/>
    <n v="0.63"/>
    <n v="0.5"/>
    <m/>
    <m/>
    <m/>
    <n v="0.45"/>
    <m/>
    <m/>
    <m/>
    <n v="0.34399999999999997"/>
    <m/>
    <m/>
    <m/>
    <n v="0.38"/>
    <n v="0.6"/>
    <n v="0.7"/>
    <n v="0.8"/>
    <s v="Quadrimestral"/>
    <n v="0.9"/>
    <s v="Abaixo do Esperado"/>
  </r>
  <r>
    <s v="0467"/>
    <s v="Segurança Alimentar e Nutricional"/>
    <s v="40440"/>
    <s v="FAETEC"/>
    <s v="2253"/>
    <s v="Nutrição Escolar"/>
    <s v="i0138"/>
    <s v="Fornecimento de refeições e lanches  nas unidades da FAETEC"/>
    <s v="Fornecer refeições balanceadas aos discentes das unidades da Rede FAETEC, suprindo suas necessidades nutricionais durante a permanência na escola, visando a manutenção de sua saúde, para um melhor desempenho escolar. Nos lanches, consideram-se os secos e os manuseados"/>
    <s v="Somatório de lanches e refeições servidos no ano"/>
    <s v="Unidade"/>
    <s v="Anual"/>
    <x v="2"/>
    <x v="100"/>
    <x v="136"/>
    <s v="Crescimento"/>
    <n v="5018580"/>
    <n v="7629048"/>
    <m/>
    <m/>
    <m/>
    <m/>
    <m/>
    <m/>
    <m/>
    <m/>
    <m/>
    <m/>
    <m/>
    <s v="-"/>
    <n v="7629048"/>
    <n v="7629048"/>
    <n v="7629048"/>
    <s v="Anual"/>
    <s v="-"/>
    <s v="-"/>
  </r>
  <r>
    <s v="0442"/>
    <s v="Ensino Superior"/>
    <s v="40440"/>
    <s v="FAETEC"/>
    <s v="4531"/>
    <s v="Incentivo à Permanência e Conclusão do Ensino Superior"/>
    <s v="i0139"/>
    <s v="Taxa de reprovação e abandono no Ensino Superior"/>
    <s v="O indicador mensura a taxa de reprovação e abandono nos cursos."/>
    <s v="(Somatório de Reprovações e Abandonos / Somatório dos alunos matriculados)*100"/>
    <s v="Percentual"/>
    <s v="Anual"/>
    <x v="3"/>
    <x v="101"/>
    <x v="137"/>
    <s v="Decrescimento"/>
    <n v="0.5"/>
    <n v="0.45"/>
    <m/>
    <m/>
    <m/>
    <m/>
    <m/>
    <m/>
    <m/>
    <m/>
    <m/>
    <m/>
    <m/>
    <s v="-"/>
    <n v="0.35"/>
    <n v="0.28000000000000003"/>
    <n v="0.2"/>
    <s v="Anual"/>
    <s v="-"/>
    <s v="-"/>
  </r>
  <r>
    <s v="0442"/>
    <s v="Ensino Superior"/>
    <s v="40440"/>
    <s v="FAETEC"/>
    <s v="4531"/>
    <s v="Incentivo à Permanência e Conclusão do Ensino Superior"/>
    <s v="i0140"/>
    <s v="Número de alunos"/>
    <s v="O indicador mensura o número de alunos com matrículas ativas na FAETEC."/>
    <s v="Somatório do número de alunos com matrícula ativa na FAETEC"/>
    <s v="Unidade"/>
    <s v="Semestral"/>
    <x v="3"/>
    <x v="101"/>
    <x v="138"/>
    <s v="Crescimento"/>
    <n v="78000"/>
    <n v="78000"/>
    <m/>
    <m/>
    <m/>
    <m/>
    <m/>
    <n v="17710"/>
    <m/>
    <m/>
    <m/>
    <m/>
    <m/>
    <s v="-"/>
    <n v="85000"/>
    <n v="90000"/>
    <n v="95000"/>
    <s v="Semestral"/>
    <s v="-"/>
    <s v="-"/>
  </r>
  <r>
    <s v="0442"/>
    <s v="Ensino Superior"/>
    <s v="40440"/>
    <s v="FAETEC"/>
    <s v="4531"/>
    <s v="Incentivo à Permanência e Conclusão do Ensino Superior"/>
    <s v="i0141"/>
    <s v="Número de cursos oferecidos"/>
    <s v="O indicador mensura o número de cursos oferecidos pela FAETEC."/>
    <s v="Somatório dos cursos oferecidos nas unidades de ensino FAETEC"/>
    <s v="Unidade"/>
    <s v="Semestral"/>
    <x v="3"/>
    <x v="101"/>
    <x v="139"/>
    <s v="Crescimento"/>
    <n v="224"/>
    <n v="224"/>
    <m/>
    <m/>
    <m/>
    <m/>
    <m/>
    <n v="209"/>
    <m/>
    <m/>
    <m/>
    <m/>
    <m/>
    <s v="-"/>
    <n v="229"/>
    <n v="234"/>
    <n v="239"/>
    <s v="Semestral"/>
    <s v="-"/>
    <s v="-"/>
  </r>
  <r>
    <s v="0442"/>
    <s v="Ensino Superior"/>
    <s v="40440"/>
    <s v="FAETEC"/>
    <s v="4531"/>
    <s v="Incentivo à Permanência e Conclusão do Ensino Superior"/>
    <s v="i0142"/>
    <s v="Número de bolsas concedidas"/>
    <s v="O indicador mensura o número de bolsas aos alunos concedidas pela FAETEC."/>
    <s v="Somatório dos cursos de qualificação profissional oferecidos nas unidades de ensino FAETEC"/>
    <s v="Unidade"/>
    <s v="Semestral"/>
    <x v="3"/>
    <x v="101"/>
    <x v="140"/>
    <s v="Crescimento"/>
    <n v="543"/>
    <n v="543"/>
    <m/>
    <m/>
    <m/>
    <m/>
    <m/>
    <n v="662"/>
    <m/>
    <m/>
    <m/>
    <m/>
    <m/>
    <s v="-"/>
    <n v="600"/>
    <n v="660"/>
    <n v="720"/>
    <s v="Semestral"/>
    <s v="-"/>
    <s v="-"/>
  </r>
  <r>
    <s v="0445"/>
    <s v="Geração de Emprego e Renda e Formação para o Mercado de Trabalho"/>
    <s v="40440"/>
    <s v="FAETEC"/>
    <s v="4532"/>
    <s v="Desenvolvimento do Ensino Profissional"/>
    <s v="i0143"/>
    <s v="Número de cursos profissionalizantes oferecidos pela FAETEC"/>
    <s v="O indicador mensura o número de cursos profissionalizantes oferecidos pela FAETEC."/>
    <s v="Somatório dos cursos oferecidos nas unidades de ensino FAETEC"/>
    <s v="Unidade"/>
    <s v="Anual"/>
    <x v="25"/>
    <x v="102"/>
    <x v="141"/>
    <s v="Crescimento"/>
    <s v="-"/>
    <s v="-"/>
    <m/>
    <m/>
    <m/>
    <m/>
    <m/>
    <m/>
    <m/>
    <m/>
    <m/>
    <m/>
    <m/>
    <s v="-"/>
    <s v="-"/>
    <s v="-"/>
    <s v="-"/>
    <s v="Anual"/>
    <s v="-"/>
    <s v="-"/>
  </r>
  <r>
    <s v="0445"/>
    <s v="Geração de Emprego e Renda e Formação para o Mercado de Trabalho"/>
    <s v="40440"/>
    <s v="FAETEC"/>
    <s v="4532"/>
    <s v="Desenvolvimento do Ensino Profissional"/>
    <s v="i0140"/>
    <s v="Número de alunos"/>
    <s v="O indicador mensura o número de alunos com matrículas ativas na FAETEC."/>
    <s v="Somatório do número de alunos com matrícula ativa na FAETEC"/>
    <s v="Unidade"/>
    <s v="Semestral"/>
    <x v="25"/>
    <x v="102"/>
    <x v="138"/>
    <s v="Crescimento"/>
    <n v="78000"/>
    <n v="78000"/>
    <m/>
    <m/>
    <m/>
    <m/>
    <m/>
    <n v="17710"/>
    <m/>
    <m/>
    <m/>
    <m/>
    <m/>
    <s v="-"/>
    <n v="85000"/>
    <n v="90000"/>
    <n v="95000"/>
    <s v="Semestral"/>
    <s v="-"/>
    <s v="-"/>
  </r>
  <r>
    <s v="0445"/>
    <s v="Geração de Emprego e Renda e Formação para o Mercado de Trabalho"/>
    <s v="40440"/>
    <s v="FAETEC"/>
    <s v="4532"/>
    <s v="Desenvolvimento do Ensino Profissional"/>
    <s v="i0141"/>
    <s v="Número de cursos oferecidos"/>
    <s v="O indicador mensura o número de cursos oferecidos pela FAETEC."/>
    <s v="Somatório dos cursos oferecidos nas unidades de ensino FAETEC"/>
    <s v="Unidade"/>
    <s v="Semestral"/>
    <x v="25"/>
    <x v="102"/>
    <x v="139"/>
    <s v="Crescimento"/>
    <n v="224"/>
    <n v="224"/>
    <m/>
    <m/>
    <m/>
    <m/>
    <m/>
    <n v="209"/>
    <m/>
    <m/>
    <m/>
    <m/>
    <m/>
    <s v="-"/>
    <n v="229"/>
    <n v="234"/>
    <n v="239"/>
    <s v="Semestral"/>
    <s v="-"/>
    <s v="-"/>
  </r>
  <r>
    <s v="0445"/>
    <s v="Geração de Emprego e Renda e Formação para o Mercado de Trabalho"/>
    <s v="40440"/>
    <s v="FAETEC"/>
    <s v="4532"/>
    <s v="Desenvolvimento do Ensino Profissional"/>
    <s v="i0144"/>
    <s v="Número de cursos de qualificação "/>
    <s v="O indicador mensura o número de cursos de qualificação profissional oferecidos pela FAETEC."/>
    <s v="Somatório dos cursos de qualificação profissional oferecidos nas unidades de ensino FAETEC"/>
    <s v="Unidade"/>
    <s v="Semestral"/>
    <x v="25"/>
    <x v="102"/>
    <x v="142"/>
    <s v="Crescimento"/>
    <n v="172"/>
    <n v="172"/>
    <m/>
    <m/>
    <m/>
    <m/>
    <m/>
    <n v="169"/>
    <m/>
    <m/>
    <m/>
    <m/>
    <m/>
    <s v="-"/>
    <n v="175"/>
    <n v="175"/>
    <n v="178"/>
    <s v="Semestral"/>
    <s v="-"/>
    <s v="-"/>
  </r>
  <r>
    <s v="0443"/>
    <s v="Educação Básica"/>
    <s v="40440"/>
    <s v="FAETEC"/>
    <s v="4534"/>
    <s v="Incentivo à Permanência e Conclusão Escolar do Ensino Médio/Técnico"/>
    <s v="i0145"/>
    <s v="Taxa de reprovação e abandono no Ensino Médio"/>
    <s v="O indicador mensura a taxa de reprovação e abandono nos cursos de nível médio técnico."/>
    <s v="(Somatório de Reprovações e Abandonos / Somatório dos alunos matriculados)*100"/>
    <s v="Percentual"/>
    <s v="Anual"/>
    <x v="4"/>
    <x v="103"/>
    <x v="143"/>
    <s v="Decrescimento"/>
    <n v="0.20499999999999999"/>
    <s v="-"/>
    <m/>
    <m/>
    <m/>
    <m/>
    <m/>
    <m/>
    <m/>
    <m/>
    <m/>
    <m/>
    <m/>
    <s v="-"/>
    <s v="-"/>
    <s v="-"/>
    <n v="0.1"/>
    <s v="Anual"/>
    <s v="-"/>
    <s v="-"/>
  </r>
  <r>
    <s v="0443"/>
    <s v="Educação Básica"/>
    <s v="40440"/>
    <s v="FAETEC"/>
    <s v="4534"/>
    <s v="Incentivo à Permanência e Conclusão Escolar do Ensino Médio/Técnico"/>
    <s v="i0140"/>
    <s v="Número de alunos"/>
    <s v="O indicador mensura o número de alunos com matrículas ativas na FAETEC."/>
    <s v="Somatório do número de alunos com matrícula ativa na FAETEC"/>
    <s v="Unidade"/>
    <s v="Semestral"/>
    <x v="4"/>
    <x v="103"/>
    <x v="138"/>
    <s v="Crescimento"/>
    <n v="78000"/>
    <n v="78000"/>
    <m/>
    <m/>
    <m/>
    <m/>
    <m/>
    <n v="17710"/>
    <m/>
    <m/>
    <m/>
    <m/>
    <m/>
    <s v="-"/>
    <n v="85000"/>
    <n v="90000"/>
    <n v="95000"/>
    <s v="Semestral"/>
    <s v="-"/>
    <s v="-"/>
  </r>
  <r>
    <s v="0443"/>
    <s v="Educação Básica"/>
    <s v="40440"/>
    <s v="FAETEC"/>
    <s v="4534"/>
    <s v="Incentivo à Permanência e Conclusão Escolar do Ensino Médio/Técnico"/>
    <s v="i0141"/>
    <s v="Número de cursos oferecidos"/>
    <s v="O indicador mensura o número de cursos oferecidos pela FAETEC."/>
    <s v="Somatório dos cursos oferecidos nas unidades de ensino FAETEC"/>
    <s v="Unidade"/>
    <s v="Semestral"/>
    <x v="4"/>
    <x v="103"/>
    <x v="139"/>
    <s v="Crescimento"/>
    <n v="224"/>
    <n v="224"/>
    <m/>
    <m/>
    <m/>
    <m/>
    <m/>
    <n v="209"/>
    <m/>
    <m/>
    <m/>
    <m/>
    <m/>
    <s v="-"/>
    <n v="229"/>
    <n v="234"/>
    <n v="239"/>
    <s v="Semestral"/>
    <s v="-"/>
    <s v="-"/>
  </r>
  <r>
    <s v="0443"/>
    <s v="Educação Básica"/>
    <s v="40440"/>
    <s v="FAETEC"/>
    <s v="4534"/>
    <s v="Incentivo à Permanência e Conclusão Escolar do Ensino Médio/Técnico"/>
    <s v="i0146"/>
    <s v="Número de projetos de extensão"/>
    <s v="O indicador mensura o número de projetos de extensão realizados pelas unidades de ensino da FAETEC"/>
    <s v="Somatório de projetos de extensão ativos nas unidades de ensino da FAETEC"/>
    <s v="Unidade"/>
    <s v="Semestral"/>
    <x v="4"/>
    <x v="103"/>
    <x v="144"/>
    <s v="Crescimento"/>
    <n v="2"/>
    <n v="2"/>
    <m/>
    <m/>
    <m/>
    <m/>
    <m/>
    <n v="0"/>
    <m/>
    <m/>
    <m/>
    <m/>
    <m/>
    <s v="-"/>
    <n v="6"/>
    <n v="12"/>
    <n v="18"/>
    <s v="Semestral"/>
    <s v="-"/>
    <s v="-"/>
  </r>
  <r>
    <s v="0443"/>
    <s v="Educação Básica"/>
    <s v="40440"/>
    <s v="FAETEC"/>
    <s v="4535"/>
    <s v="Intercâmbio e Internacionalização da Educação Básica/Técnica"/>
    <s v="i0147"/>
    <s v="Expansão do número de docentes, gestores e discentes da FAETEC assistidos em intercâmbios internacionais"/>
    <s v="O Indicador mensura o crescimento percentual do número de docentes, gestores e discentes da FAETEC assistidos em intercâmbios internacionais."/>
    <s v="[(Número de docentes, gestores e discentes da FAETEC assistidos em intercâmbios internacionais no ano t - Número de docentes, gestores e discentes da FAETEC assistidos em intercâmbios internacionais no ano t-1) / Número de docentes, gestores e discentes da FAETEC assistidos em intercâmbios internacionais no ano t-1]*100"/>
    <s v="Percentual"/>
    <s v="Anual"/>
    <x v="4"/>
    <x v="104"/>
    <x v="145"/>
    <s v="Crescimento"/>
    <s v="-"/>
    <s v="-"/>
    <m/>
    <m/>
    <m/>
    <m/>
    <m/>
    <m/>
    <m/>
    <m/>
    <m/>
    <m/>
    <m/>
    <s v="-"/>
    <s v="-"/>
    <s v="-"/>
    <s v="-"/>
    <s v="Anual"/>
    <s v="-"/>
    <s v="-"/>
  </r>
  <r>
    <s v="0443"/>
    <s v="Educação Básica"/>
    <s v="40440"/>
    <s v="FAETEC"/>
    <s v="4536"/>
    <s v="Monitoramento do Desempenho Acadêmico da Educação Básica/Técnica"/>
    <s v="i0148"/>
    <s v="Avaliação padronizada de desempenho dos alunos da FAETEC por instituição externa"/>
    <s v="O indicador mensura o desempenho obtido pelo aluno da FAETEC nas avaliações padronizadas por instituição externa nas áreas do conhecimento estipuladas (por ex.: matemática, português, e eixos de cursos técnicos)."/>
    <s v="(Média ponderada do somatório de acertos / Somatório do valor das questões das avaliações realizadas)*100"/>
    <s v="Percentual"/>
    <s v="Anual"/>
    <x v="4"/>
    <x v="105"/>
    <x v="146"/>
    <s v="Crescimento"/>
    <s v="-"/>
    <s v="-"/>
    <m/>
    <m/>
    <m/>
    <m/>
    <m/>
    <m/>
    <m/>
    <m/>
    <m/>
    <m/>
    <m/>
    <s v="-"/>
    <s v="-"/>
    <s v="-"/>
    <s v="-"/>
    <s v="Anual"/>
    <s v="-"/>
    <s v="-"/>
  </r>
  <r>
    <s v="0443"/>
    <s v="Educação Básica"/>
    <s v="40440"/>
    <s v="FAETEC"/>
    <s v="4537"/>
    <s v="Realização de Atividades de Integração Curricular da Educação Básica/Técnica"/>
    <s v="i0149"/>
    <s v="Número de participantes em atividades de integração da FAETEC"/>
    <s v="Eventos integradores permitem que os discentes desenvolvam competências e habilidades a partir da compreensão de temas que perpassam diversas áreas do saber e disciplinas curriculares."/>
    <s v="Somatório das pessoas atingidas pela ação de integração"/>
    <s v="Unidade"/>
    <s v="Anual"/>
    <x v="4"/>
    <x v="106"/>
    <x v="147"/>
    <s v="Crescimento"/>
    <s v="-"/>
    <s v="-"/>
    <m/>
    <m/>
    <m/>
    <m/>
    <m/>
    <m/>
    <m/>
    <m/>
    <m/>
    <m/>
    <m/>
    <s v="-"/>
    <s v="-"/>
    <s v="-"/>
    <s v="-"/>
    <s v="Anual"/>
    <s v="-"/>
    <s v="-"/>
  </r>
  <r>
    <s v="0443"/>
    <s v="Educação Básica"/>
    <s v="40440"/>
    <s v="FAETEC"/>
    <s v="4538"/>
    <s v="Aprimoramento e Efetividade do Ensino Público na Educação Básica/Técnica"/>
    <s v="i0150"/>
    <s v="Taxa de renovação e implantação das matrizes curriculares dos cursos de educação básica e técnica"/>
    <s v="O Indicador mensura o número de matrizes curriculares renovadas e implantadas na FAETEC."/>
    <s v="(Matrizes Renovadas e Implantadas / Matrizes existentes)*100"/>
    <s v="Percentual"/>
    <s v="Semestral"/>
    <x v="4"/>
    <x v="107"/>
    <x v="148"/>
    <s v="Crescimento"/>
    <n v="0"/>
    <n v="1"/>
    <m/>
    <m/>
    <m/>
    <m/>
    <m/>
    <n v="0"/>
    <m/>
    <m/>
    <m/>
    <m/>
    <m/>
    <s v="-"/>
    <n v="1"/>
    <n v="1"/>
    <n v="1"/>
    <s v="Semestral"/>
    <s v="-"/>
    <s v="-"/>
  </r>
  <r>
    <s v="0443"/>
    <s v="Educação Básica"/>
    <s v="40440"/>
    <s v="FAETEC"/>
    <s v="4538"/>
    <s v="Aprimoramento e Efetividade do Ensino Público na Educação Básica/Técnica"/>
    <s v="i0151"/>
    <s v="Número de cursos técnicos"/>
    <s v="O indicador mensura o número de cursos técnicos oferecidos pela FAETEC."/>
    <s v="Somatório dos cursos técnicos oferecidos nas unidades de ensino FAETEC"/>
    <s v="Unidade"/>
    <s v="Semestral"/>
    <x v="4"/>
    <x v="107"/>
    <x v="149"/>
    <s v="Crescimento"/>
    <n v="44"/>
    <n v="44"/>
    <m/>
    <m/>
    <m/>
    <m/>
    <m/>
    <n v="40"/>
    <m/>
    <m/>
    <m/>
    <m/>
    <m/>
    <s v="-"/>
    <n v="46"/>
    <n v="48"/>
    <n v="50"/>
    <s v="Semestral"/>
    <s v="-"/>
    <s v="-"/>
  </r>
  <r>
    <s v="0445"/>
    <s v="Geração de Emprego e Renda e Formação para o Mercado de Trabalho"/>
    <s v="40440"/>
    <s v="FAETEC"/>
    <s v="4545"/>
    <s v="Educação Inclusiva na Rede FAETEC"/>
    <s v="i0152"/>
    <s v="Taxa de crescimento do número de alunos com deficiência matriculados na FAETEC"/>
    <s v="O indicador mensura a taxa de crescimento do número de alunos com deficiência matriculados na FAETEC."/>
    <s v="[(Matrículas da educação especial no ano t - Matrículas da educação especial no ano t-1) / Matrículas da educação especial no ano t-1]*100"/>
    <s v="Percentual"/>
    <s v="Anual"/>
    <x v="25"/>
    <x v="108"/>
    <x v="150"/>
    <s v="Crescimento"/>
    <s v="-"/>
    <s v="-"/>
    <m/>
    <m/>
    <m/>
    <m/>
    <m/>
    <m/>
    <m/>
    <m/>
    <m/>
    <m/>
    <m/>
    <s v="-"/>
    <s v="-"/>
    <s v="-"/>
    <s v="-"/>
    <s v="Anual"/>
    <s v="-"/>
    <s v="-"/>
  </r>
  <r>
    <s v="0476"/>
    <s v="Gestão de Pessoas no Setor Público"/>
    <s v="40440"/>
    <s v="FAETEC"/>
    <s v="4546"/>
    <s v="Formação Continuada do Servidor Público"/>
    <s v="i0153"/>
    <s v="Número de servidores necessários para reposição do quadro efetivo e permanente"/>
    <s v="Manter o atendimento adequado e proporcional ao dimensionamento da demanda da sociedade aos cursos da FAETEC, a partir do quantitativo de quadros efetivos e permanentes de servidores, como docentes, supervisores, instrutores, entre outros."/>
    <s v="Somatório dos servidores efetivos e permanentes aposentados, falecidos, exonerados, vacância"/>
    <s v="Unidade"/>
    <s v="Anual"/>
    <x v="6"/>
    <x v="109"/>
    <x v="151"/>
    <s v="Crescimento"/>
    <s v="-"/>
    <n v="290"/>
    <m/>
    <m/>
    <m/>
    <m/>
    <m/>
    <m/>
    <m/>
    <m/>
    <m/>
    <m/>
    <m/>
    <s v="-"/>
    <n v="290"/>
    <n v="290"/>
    <n v="290"/>
    <s v="Anual"/>
    <s v="-"/>
    <s v="-"/>
  </r>
  <r>
    <s v="0476"/>
    <s v="Gestão de Pessoas no Setor Público"/>
    <s v="40440"/>
    <s v="FAETEC"/>
    <s v="4546"/>
    <s v="Formação Continuada do Servidor Público"/>
    <s v="i0154"/>
    <s v="Percentual de servidores do quadro efetivo permanente capacitados"/>
    <s v="O indicador mesura o percentual de servidores do quadro efetivo permanente capacitados."/>
    <s v="(Número de servidores do quadro efetivo permanente capacitados / Total de servidores do quadro efetivo e permanente)*100"/>
    <s v="Pessoa/Unidade"/>
    <s v="Anual"/>
    <x v="6"/>
    <x v="109"/>
    <x v="152"/>
    <s v="Crescimento"/>
    <s v="-"/>
    <n v="0.2"/>
    <m/>
    <m/>
    <m/>
    <m/>
    <m/>
    <m/>
    <m/>
    <m/>
    <m/>
    <m/>
    <m/>
    <s v="-"/>
    <n v="0.2"/>
    <n v="0.2"/>
    <n v="0.2"/>
    <s v="Anual"/>
    <s v="-"/>
    <s v="-"/>
  </r>
  <r>
    <s v="0441"/>
    <s v="Infraestrutura das Unidades Educacionais"/>
    <s v="40440"/>
    <s v="FAETEC"/>
    <s v="8307"/>
    <s v="Manutenção de Unidades Educacionais e Tecnológicas FAETEC"/>
    <s v="i0155"/>
    <s v="Número de unidades educacionais"/>
    <s v="O indicador mensura o número de unidades educacionais ativas na FAETEC."/>
    <s v="Somatório das Unidades educacionais ativas da FAETEC"/>
    <s v="Unidade"/>
    <s v="Semestral"/>
    <x v="26"/>
    <x v="110"/>
    <x v="153"/>
    <s v="Crescimento"/>
    <n v="147"/>
    <n v="147"/>
    <m/>
    <m/>
    <m/>
    <m/>
    <m/>
    <n v="118"/>
    <m/>
    <m/>
    <m/>
    <m/>
    <m/>
    <s v="-"/>
    <n v="149"/>
    <n v="151"/>
    <n v="153"/>
    <s v="Semestral"/>
    <s v="-"/>
    <s v="-"/>
  </r>
  <r>
    <s v="0441"/>
    <s v="Infraestrutura das Unidades Educacionais"/>
    <s v="40440"/>
    <s v="FAETEC"/>
    <s v="8307"/>
    <s v="Manutenção de Unidades Educacionais e Tecnológicas FAETEC"/>
    <s v="i0156"/>
    <s v="Número de municípios atendidos"/>
    <s v="O indicador mensura o número de município com unidades de ensino da FAETEC."/>
    <s v="Somatório dos municípios com unidade de ensino da FAETEC"/>
    <s v="Unidade"/>
    <s v="Semestral"/>
    <x v="26"/>
    <x v="110"/>
    <x v="154"/>
    <s v="Crescimento"/>
    <n v="55"/>
    <n v="55"/>
    <m/>
    <m/>
    <m/>
    <m/>
    <m/>
    <n v="54"/>
    <m/>
    <m/>
    <m/>
    <m/>
    <m/>
    <s v="-"/>
    <n v="58"/>
    <n v="60"/>
    <n v="62"/>
    <s v="Semestral"/>
    <s v="-"/>
    <s v="-"/>
  </r>
  <r>
    <s v="0440"/>
    <s v="Desenvolvimento Científico, Tecnológico e Inovativo"/>
    <s v="40410"/>
    <s v="FAPERJ"/>
    <n v="3014"/>
    <s v="Fomento à Inovação Tecnológica"/>
    <s v="i0157"/>
    <s v="Número de pesquisas por área em que a FAPERJ tem atuação por meio do apoio aos seus pesquisadores"/>
    <s v="As áreas de pesquisa, referentes às áreas do conhecimento determinadas pelo CNPq, indicam os principais campos científicos/tecnológicos de atuação do pesquisador e onde desenvolveu seu projeto."/>
    <s v="Somatório de pesquisas por área em que a Fundação atua"/>
    <s v="Unidade"/>
    <s v="Anual"/>
    <x v="5"/>
    <x v="111"/>
    <x v="155"/>
    <s v="Crescimento"/>
    <n v="10"/>
    <n v="10"/>
    <m/>
    <m/>
    <m/>
    <m/>
    <m/>
    <m/>
    <m/>
    <m/>
    <m/>
    <m/>
    <m/>
    <n v="143"/>
    <n v="10"/>
    <n v="10"/>
    <n v="10"/>
    <s v="Anual"/>
    <n v="14.3"/>
    <s v="Acima do Esperado"/>
  </r>
  <r>
    <s v="0440"/>
    <s v="Desenvolvimento Científico, Tecnológico e Inovativo"/>
    <s v="40410"/>
    <s v="FAPERJ"/>
    <s v="2153"/>
    <s v="Fomento para Estudos e Pesquisas da UERJ"/>
    <s v="i0158"/>
    <s v="Bolsas concedidas - UERJ"/>
    <s v="Nesta ação, a FAPERJ descentraliza recursos para a UERJ para a concessão de bolsas a alunos de pós-graduação e pesquisadores."/>
    <s v="Somatório de bolsas concedidas"/>
    <s v=" Bolsas concedidas"/>
    <s v="Anual"/>
    <x v="5"/>
    <x v="112"/>
    <x v="156"/>
    <s v="Crescimento"/>
    <n v="8784"/>
    <n v="8784"/>
    <m/>
    <m/>
    <m/>
    <m/>
    <m/>
    <m/>
    <m/>
    <m/>
    <m/>
    <m/>
    <m/>
    <n v="8795"/>
    <n v="9000"/>
    <n v="9100"/>
    <n v="9200"/>
    <s v="Anual"/>
    <n v="1.0012522768670309"/>
    <s v="Acima do Esperado"/>
  </r>
  <r>
    <s v="0440"/>
    <s v="Desenvolvimento Científico, Tecnológico e Inovativo"/>
    <s v="40410"/>
    <s v="FAPERJ"/>
    <s v="2157"/>
    <s v="Fomento para Estudos e Pesquisas da UENF"/>
    <s v="i0159"/>
    <s v="Bolsas concedidas- UENF"/>
    <s v="Nesta Ação, a FAPERJ descentraliza recursos para a UENF para a concessão de bolsas a alunos de pós-graduação e pesquisadores."/>
    <s v="Somatório de bolsas concedidas"/>
    <s v=" Bolsas concedidas"/>
    <s v="Anual"/>
    <x v="5"/>
    <x v="113"/>
    <x v="157"/>
    <s v="Crescimento"/>
    <n v="14772"/>
    <n v="14772"/>
    <m/>
    <m/>
    <m/>
    <m/>
    <m/>
    <m/>
    <m/>
    <m/>
    <m/>
    <m/>
    <m/>
    <n v="15863"/>
    <n v="14900"/>
    <n v="15000"/>
    <n v="15100"/>
    <s v="Anual"/>
    <n v="1.0738559436772273"/>
    <s v="Acima do Esperado"/>
  </r>
  <r>
    <s v="0440"/>
    <s v="Desenvolvimento Científico, Tecnológico e Inovativo"/>
    <s v="40410"/>
    <s v="FAPERJ"/>
    <s v="2223"/>
    <s v="Fomento para Estudos e Pesquisas da UEZO"/>
    <s v="i0160"/>
    <s v="Bolsas concedidas - UEZO"/>
    <s v="Nesta ação, a FAPERJ descentraliza recursos para o UEZO para a concessão de bolsas a alunos de graduaçãoe pós-graduação."/>
    <s v="Somatório de bolsas concedidas"/>
    <s v=" Bolsas concedidas"/>
    <s v="Anual"/>
    <x v="5"/>
    <x v="114"/>
    <x v="158"/>
    <s v="Crescimento"/>
    <n v="100"/>
    <n v="100"/>
    <m/>
    <m/>
    <m/>
    <m/>
    <m/>
    <m/>
    <m/>
    <m/>
    <m/>
    <m/>
    <m/>
    <n v="0"/>
    <n v="150"/>
    <n v="200"/>
    <n v="250"/>
    <s v="Anual"/>
    <n v="0"/>
    <s v="Abaixo do Esperado"/>
  </r>
  <r>
    <s v="0440"/>
    <s v="Desenvolvimento Científico, Tecnológico e Inovativo"/>
    <s v="40410"/>
    <s v="FAPERJ"/>
    <s v="2232"/>
    <s v="Desenvolvimento de Estudos e Pesquisas através da FAPERJ"/>
    <s v="i0161"/>
    <s v="Anais de eventos impresso ou on line dos pesquisadores apoiados pela FAPERJ"/>
    <s v="Anais de eventos são documentos que compilam todo o conteúdo gerado, debatido, produzido e apresentado em um evento. O documento inclui, além dos trabalhos, os nomes de autores, avaliadores e participantes que contribuíram de alguma forma para que aquele conteúdo fosse gerado.Visa comprovar a realização de um evento (reunião científica/tecnológica)."/>
    <s v="Somatório de anais de eventos em que o pesquisador comprova a realização"/>
    <s v="Unidade"/>
    <s v="Anual"/>
    <x v="5"/>
    <x v="115"/>
    <x v="159"/>
    <s v="Crescimento"/>
    <n v="10"/>
    <n v="10"/>
    <m/>
    <m/>
    <m/>
    <m/>
    <m/>
    <m/>
    <m/>
    <m/>
    <m/>
    <m/>
    <m/>
    <n v="134"/>
    <n v="10"/>
    <n v="10"/>
    <n v="10"/>
    <s v="Anual"/>
    <n v="13.4"/>
    <s v="Acima do Esperado"/>
  </r>
  <r>
    <s v="0440"/>
    <s v="Desenvolvimento Científico, Tecnológico e Inovativo"/>
    <s v="40410"/>
    <s v="FAPERJ"/>
    <s v="2232"/>
    <s v="Desenvolvimento de Estudos e Pesquisas através da FAPERJ"/>
    <s v="i0157"/>
    <s v="Número de pesquisas por área em que a FAPERJ tem atuação por meio do apoio aos seus pesquisadores"/>
    <s v="As áreas de pesquisa, referentes às áreas do conhecimento determinadas pelo CNPq, indicam os principais campos científicos/tecnológicos de atuação do pesquisador e onde desenvolveu seu projeto."/>
    <s v="Somatório de pesquisas por área em que a Fundação atua"/>
    <s v="Unidade"/>
    <s v="Anual"/>
    <x v="5"/>
    <x v="115"/>
    <x v="155"/>
    <s v="Crescimento"/>
    <n v="10"/>
    <n v="10"/>
    <m/>
    <m/>
    <m/>
    <m/>
    <m/>
    <m/>
    <m/>
    <m/>
    <m/>
    <m/>
    <m/>
    <n v="143"/>
    <n v="10"/>
    <n v="10"/>
    <n v="10"/>
    <s v="Anual"/>
    <n v="14.3"/>
    <s v="Acima do Esperado"/>
  </r>
  <r>
    <s v="0440"/>
    <s v="Desenvolvimento Científico, Tecnológico e Inovativo"/>
    <s v="40410"/>
    <s v="FAPERJ"/>
    <s v="2232"/>
    <s v="Desenvolvimento de Estudos e Pesquisas através da FAPERJ"/>
    <s v="i0162"/>
    <s v="Artigos publicados em periódicos indexados por pesquisadores apoiados pela FAPERJ "/>
    <s v="Artigos científicos publicados em uma base de dados através do serviço de indexação e resumo. O Artigo científico é o trabalho acadêmico ou científico que apresenta e discute ideias, métodos, técnicas, processos e resultados sucintos de uma pesquisa realizada de acordo com o método científico ou inferência conforme o a hermenêutica das humanidades, cujo conhecimento produzido é aceito por uma comunidade de pesquisadores. O artigo científico é um meio fundamental para a divulgação e desenvolvimento da ciência."/>
    <s v="Somatório de artigos publicados em periódicos indexados"/>
    <s v="Unidade"/>
    <s v="Anual"/>
    <x v="5"/>
    <x v="115"/>
    <x v="160"/>
    <s v="Crescimento"/>
    <n v="50"/>
    <n v="50"/>
    <m/>
    <m/>
    <m/>
    <m/>
    <m/>
    <m/>
    <m/>
    <m/>
    <m/>
    <m/>
    <m/>
    <n v="2772"/>
    <n v="50"/>
    <n v="50"/>
    <n v="50"/>
    <s v="Anual"/>
    <n v="55.44"/>
    <s v="Acima do Esperado"/>
  </r>
  <r>
    <s v="0440"/>
    <s v="Desenvolvimento Científico, Tecnológico e Inovativo"/>
    <s v="40410"/>
    <s v="FAPERJ"/>
    <s v="2232"/>
    <s v="Desenvolvimento de Estudos e Pesquisas através da FAPERJ"/>
    <s v="i0163"/>
    <s v="Capítulos de livros indexados com ISBN (International Standard Book Number) produzidos por pesquisadores apoiados pela FAPERJ "/>
    <s v="Capítulos de livros produzidos pelo pesquisador. Estas publicações devem ser indexadas com ISBN (International Standard Book Number)."/>
    <s v="Somatório dos capítulos de livros"/>
    <s v="Unidade"/>
    <s v="Anual"/>
    <x v="5"/>
    <x v="115"/>
    <x v="161"/>
    <s v="Crescimento"/>
    <n v="15"/>
    <n v="15"/>
    <m/>
    <m/>
    <m/>
    <m/>
    <m/>
    <m/>
    <m/>
    <m/>
    <m/>
    <m/>
    <m/>
    <n v="8"/>
    <n v="15"/>
    <n v="15"/>
    <n v="15"/>
    <s v="Anual"/>
    <n v="0.53333333333333333"/>
    <s v="Abaixo do Esperado"/>
  </r>
  <r>
    <s v="0440"/>
    <s v="Desenvolvimento Científico, Tecnológico e Inovativo"/>
    <s v="40410"/>
    <s v="FAPERJ"/>
    <s v="2232"/>
    <s v="Desenvolvimento de Estudos e Pesquisas através da FAPERJ"/>
    <s v="i0164"/>
    <s v="Laboratórios envolvidos"/>
    <s v="Os laboratórios constituem espaços com infraestrutura para ensino e pesquisa  nas dependências de Instituições, destinados a promover a interação entre diferentes pesquisadores, de modo a incentivar o desenvolvimento de metodologias."/>
    <s v="Somatório de laboratórios envolvidos"/>
    <s v="Unidade"/>
    <s v="Anual"/>
    <x v="5"/>
    <x v="115"/>
    <x v="162"/>
    <s v="Crescimento"/>
    <n v="20"/>
    <n v="20"/>
    <m/>
    <m/>
    <m/>
    <m/>
    <m/>
    <m/>
    <m/>
    <m/>
    <m/>
    <m/>
    <m/>
    <s v="-"/>
    <n v="20"/>
    <n v="20"/>
    <n v="20"/>
    <s v="Anual"/>
    <s v="-"/>
    <s v="-"/>
  </r>
  <r>
    <s v="0440"/>
    <s v="Desenvolvimento Científico, Tecnológico e Inovativo"/>
    <s v="40410"/>
    <s v="FAPERJ"/>
    <s v="2232"/>
    <s v="Desenvolvimento de Estudos e Pesquisas através da FAPERJ"/>
    <s v="i0165"/>
    <s v="Livros indexados com ISBN (International Standard Book Number)  publicados por pesquisadores apoiados pela FAPERJ "/>
    <s v="Livros produzidos pelo pesquisador. Estas publicações devem ser indexadas com ISBN (International Standard Book Number)."/>
    <s v="Somatório de livros publicados"/>
    <s v="Unidade"/>
    <s v="Anual"/>
    <x v="5"/>
    <x v="115"/>
    <x v="163"/>
    <s v="Crescimento"/>
    <n v="20"/>
    <n v="20"/>
    <m/>
    <m/>
    <m/>
    <m/>
    <m/>
    <m/>
    <m/>
    <m/>
    <m/>
    <m/>
    <m/>
    <n v="46"/>
    <n v="20"/>
    <n v="20"/>
    <n v="20"/>
    <s v="Anual"/>
    <n v="2.2999999999999998"/>
    <s v="Acima do Esperado"/>
  </r>
  <r>
    <s v="0440"/>
    <s v="Desenvolvimento Científico, Tecnológico e Inovativo"/>
    <s v="40410"/>
    <s v="FAPERJ"/>
    <s v="2232"/>
    <s v="Desenvolvimento de Estudos e Pesquisas através da FAPERJ"/>
    <s v="i0166"/>
    <s v="Mapas produzidos por pesquisadores apoiados pela FAPERJ "/>
    <s v="Mapas, fotogramas, aerofotogramas, entre outros produtos cartográficos produzidos pelo pesquisador. "/>
    <s v="Somatório de mapas produzidos"/>
    <s v="Unidade"/>
    <s v="Anual"/>
    <x v="5"/>
    <x v="115"/>
    <x v="164"/>
    <s v="Crescimento"/>
    <n v="2"/>
    <n v="2"/>
    <m/>
    <m/>
    <m/>
    <m/>
    <m/>
    <m/>
    <m/>
    <m/>
    <m/>
    <m/>
    <m/>
    <s v="-"/>
    <n v="2"/>
    <n v="2"/>
    <n v="2"/>
    <s v="Anual"/>
    <s v="-"/>
    <s v="-"/>
  </r>
  <r>
    <s v="0440"/>
    <s v="Desenvolvimento Científico, Tecnológico e Inovativo"/>
    <s v="40410"/>
    <s v="FAPERJ"/>
    <s v="2232"/>
    <s v="Desenvolvimento de Estudos e Pesquisas através da FAPERJ"/>
    <s v="i0167"/>
    <s v="Maquetes produzidos por pesquisadores apoiados pela FAPERJ "/>
    <s v="Confecção de maquetes que tenham sido realizadas como produção técnica pelo pesquisador. "/>
    <s v="Somatório de maquetes produzidas"/>
    <s v="Unidade"/>
    <s v="Anual"/>
    <x v="5"/>
    <x v="115"/>
    <x v="165"/>
    <s v="Crescimento"/>
    <n v="2"/>
    <n v="2"/>
    <m/>
    <m/>
    <m/>
    <m/>
    <m/>
    <m/>
    <m/>
    <m/>
    <m/>
    <m/>
    <m/>
    <s v="-"/>
    <n v="2"/>
    <n v="2"/>
    <n v="2"/>
    <s v="Anual"/>
    <s v="-"/>
    <s v="-"/>
  </r>
  <r>
    <s v="0440"/>
    <s v="Desenvolvimento Científico, Tecnológico e Inovativo"/>
    <s v="40410"/>
    <s v="FAPERJ"/>
    <s v="2232"/>
    <s v="Desenvolvimento de Estudos e Pesquisas através da FAPERJ"/>
    <s v="i0168"/>
    <s v="Partituras produzidas por pesquisadores apoiados pela FAPERJ "/>
    <s v="Confecção de partituras escritas para canto, coral ou orquestra que tenham sido realizadas como produção técnica pelo pesquisador. "/>
    <s v="Somatório de partituras produzidas"/>
    <s v="Unidade"/>
    <s v="Anual"/>
    <x v="5"/>
    <x v="115"/>
    <x v="166"/>
    <s v="Crescimento"/>
    <n v="5"/>
    <n v="5"/>
    <m/>
    <m/>
    <m/>
    <m/>
    <m/>
    <m/>
    <m/>
    <m/>
    <m/>
    <m/>
    <m/>
    <s v="-"/>
    <n v="5"/>
    <n v="5"/>
    <n v="5"/>
    <s v="Anual"/>
    <s v="-"/>
    <s v="-"/>
  </r>
  <r>
    <s v="0440"/>
    <s v="Desenvolvimento Científico, Tecnológico e Inovativo"/>
    <s v="40410"/>
    <s v="FAPERJ"/>
    <s v="2232"/>
    <s v="Desenvolvimento de Estudos e Pesquisas através da FAPERJ"/>
    <s v="i0169"/>
    <s v="Patentes concedidas aos pesquisadores apoiados pela FAPERJ "/>
    <s v="Depois de devidamente analisada, chama-se a Patente Depositada de Patente Concedida."/>
    <s v="Somatório de patentes concedidas"/>
    <s v="Unidade"/>
    <s v="Anual"/>
    <x v="5"/>
    <x v="115"/>
    <x v="167"/>
    <s v="Crescimento"/>
    <n v="3"/>
    <n v="3"/>
    <m/>
    <m/>
    <m/>
    <m/>
    <m/>
    <m/>
    <m/>
    <m/>
    <m/>
    <m/>
    <m/>
    <n v="0"/>
    <n v="3"/>
    <n v="3"/>
    <n v="3"/>
    <s v="Anual"/>
    <n v="0"/>
    <s v="Abaixo do Esperado"/>
  </r>
  <r>
    <s v="0440"/>
    <s v="Desenvolvimento Científico, Tecnológico e Inovativo"/>
    <s v="40410"/>
    <s v="FAPERJ"/>
    <s v="2232"/>
    <s v="Desenvolvimento de Estudos e Pesquisas através da FAPERJ"/>
    <s v="i0170"/>
    <s v="Patentes depositadas por pesquisadores apoiados pela FAPERJ "/>
    <s v="Patente é um título de propriedade temporária sobre uma invenção ou modelo de utilidade, outorgado pelo Estado aos inventores, autores ou outras pessoas físicas ou jurídicas detentoras de direitos sobre a criação. Corresponde à  fase de análise do INPI. "/>
    <s v="Somatório de patentes depositadas"/>
    <s v="Unidade"/>
    <s v="Anual"/>
    <x v="5"/>
    <x v="115"/>
    <x v="168"/>
    <s v="Crescimento"/>
    <n v="3"/>
    <n v="3"/>
    <m/>
    <m/>
    <m/>
    <m/>
    <m/>
    <m/>
    <m/>
    <m/>
    <m/>
    <m/>
    <m/>
    <n v="0"/>
    <n v="3"/>
    <n v="3"/>
    <n v="3"/>
    <s v="Anual"/>
    <n v="0"/>
    <s v="Abaixo do Esperado"/>
  </r>
  <r>
    <s v="0440"/>
    <s v="Desenvolvimento Científico, Tecnológico e Inovativo"/>
    <s v="40410"/>
    <s v="FAPERJ"/>
    <s v="2232"/>
    <s v="Desenvolvimento de Estudos e Pesquisas através da FAPERJ"/>
    <s v="i0171"/>
    <s v="Pesquisadores e empreendedores envolvidos apoiados pela FAPERJ "/>
    <s v="Pesquisadores e empreendedores recebem recursos da FAPERJ para o desenvolvimento de pesquisas relevantes e obtenção de novas tecnologias fundamentais para o crescimento econômico e social do Estado do Rio de Janeiro."/>
    <s v="Somatório de pesquisadores e empreendedores envolvidos"/>
    <s v="Unidade"/>
    <s v="Anual"/>
    <x v="5"/>
    <x v="115"/>
    <x v="169"/>
    <s v="Crescimento"/>
    <n v="50"/>
    <n v="50"/>
    <m/>
    <m/>
    <m/>
    <m/>
    <m/>
    <m/>
    <m/>
    <m/>
    <m/>
    <m/>
    <m/>
    <n v="451"/>
    <n v="50"/>
    <n v="50"/>
    <n v="50"/>
    <s v="Anual"/>
    <n v="9.02"/>
    <s v="Acima do Esperado"/>
  </r>
  <r>
    <s v="0440"/>
    <s v="Desenvolvimento Científico, Tecnológico e Inovativo"/>
    <s v="40410"/>
    <s v="FAPERJ"/>
    <s v="2232"/>
    <s v="Desenvolvimento de Estudos e Pesquisas através da FAPERJ"/>
    <s v="i0172"/>
    <s v="Processos desenvolvidos por pesquisadores apoiados pela FAPERJ "/>
    <s v="O indicador apresenta o somatório de processos ou técnicas de transformação envolvendo bens e/ou serviços em que foram incluídas atividades de pesquisa e desenvolvimento. De acordo com o CNPq, o indicador &quot;processos desenvolvidos&quot; concentra toda produção relacionada a publicação de um trabalho técnico, em que foram incluídas atividades de pesquisa e desenvolvimento."/>
    <s v="Somatório de processos desenvolvidos"/>
    <s v="Unidade"/>
    <s v="Anual"/>
    <x v="5"/>
    <x v="115"/>
    <x v="170"/>
    <s v="Crescimento"/>
    <n v="10"/>
    <n v="10"/>
    <m/>
    <m/>
    <m/>
    <m/>
    <m/>
    <m/>
    <m/>
    <m/>
    <m/>
    <m/>
    <m/>
    <n v="0"/>
    <n v="10"/>
    <n v="10"/>
    <n v="10"/>
    <s v="Anual"/>
    <n v="0"/>
    <s v="Abaixo do Esperado"/>
  </r>
  <r>
    <s v="0440"/>
    <s v="Desenvolvimento Científico, Tecnológico e Inovativo"/>
    <s v="40410"/>
    <s v="FAPERJ"/>
    <s v="2232"/>
    <s v="Desenvolvimento de Estudos e Pesquisas através da FAPERJ"/>
    <s v="i0173"/>
    <s v="Programas de excelência em pós-graduação envolvidos em projetos apoiados pela FAPERJ "/>
    <s v="Programas de pós-graduação stricto sensu com nota 6 ou 7 com padrão internacional avaliados pela Comissão de Avaliação da Área de Educação (CAED) da Coordenação de Aperfeiçoamento de Pessoal de Nível Superior (CAPES). Tais programas são pertencentes a instituições jurídicas de direito público e privado que possuem projetos apoiados pela FAPERJ."/>
    <s v="Somatório de Programas de Excelência em Pós-Graduação envolvidos em projetos apoiados pela FAPERJ "/>
    <s v="Unidade"/>
    <s v="Anual"/>
    <x v="5"/>
    <x v="115"/>
    <x v="171"/>
    <s v="Crescimento"/>
    <n v="50"/>
    <n v="50"/>
    <m/>
    <m/>
    <m/>
    <m/>
    <m/>
    <m/>
    <m/>
    <m/>
    <m/>
    <m/>
    <m/>
    <s v="-"/>
    <n v="50"/>
    <n v="50"/>
    <n v="50"/>
    <s v="Anual"/>
    <s v="-"/>
    <s v="-"/>
  </r>
  <r>
    <s v="0440"/>
    <s v="Desenvolvimento Científico, Tecnológico e Inovativo"/>
    <s v="40410"/>
    <s v="FAPERJ"/>
    <s v="2232"/>
    <s v="Desenvolvimento de Estudos e Pesquisas através da FAPERJ"/>
    <s v="i0174"/>
    <s v="Projetos apoiados pela FAPERJ "/>
    <s v="Projetos contemplados através dos Editais e Programas da FAPERJ."/>
    <s v="Somatório de projetos apoiados pela FAPERJ "/>
    <s v="Unidade"/>
    <s v="Anual"/>
    <x v="5"/>
    <x v="115"/>
    <x v="172"/>
    <s v="Crescimento"/>
    <n v="100"/>
    <n v="100"/>
    <m/>
    <m/>
    <m/>
    <m/>
    <m/>
    <m/>
    <m/>
    <m/>
    <m/>
    <m/>
    <m/>
    <n v="176"/>
    <n v="100"/>
    <n v="100"/>
    <n v="100"/>
    <s v="Anual"/>
    <n v="1.76"/>
    <s v="Acima do Esperado"/>
  </r>
  <r>
    <s v="0447"/>
    <s v="Empreendedorismo e Apoio às Empresas"/>
    <s v="40410"/>
    <s v="FAPERJ"/>
    <s v="2265"/>
    <s v="Apoio ao Pesquisador na Empresa"/>
    <s v="i0175"/>
    <s v="Empresas  apoiadas"/>
    <s v="Esta ação busca financiar pesquisas de desenvolvimento tecnológico e de inovação desenvolvidas por empresas, e indução de empresas de inovação, em áreas de interesse do Estado do Rio de Janeiro, segundo suas políticas de desenvolvimento social e econômico."/>
    <s v="Somatório de empresas apoiadas"/>
    <s v="Empresas apoiadas"/>
    <s v="Anual"/>
    <x v="1"/>
    <x v="116"/>
    <x v="173"/>
    <s v="Crescimento"/>
    <n v="0"/>
    <n v="20"/>
    <m/>
    <m/>
    <m/>
    <m/>
    <m/>
    <m/>
    <m/>
    <m/>
    <m/>
    <m/>
    <m/>
    <n v="0"/>
    <n v="20"/>
    <n v="20"/>
    <n v="20"/>
    <s v="Anual"/>
    <n v="0"/>
    <s v="Abaixo do Esperado"/>
  </r>
  <r>
    <s v="0440"/>
    <s v="Desenvolvimento Científico, Tecnológico e Inovativo"/>
    <s v="40410"/>
    <s v="FAPERJ"/>
    <s v="3014"/>
    <s v="Fomento à Inovação Tecnológica"/>
    <s v="i0176"/>
    <s v="Empresas criadas"/>
    <s v="Empresa é toda entidade constituída sob qualquer forma jurídica para exploração de uma atividade econômica, seja mercantil, industrial, agrícola ou de prestação de serviços. Através deste indicador mediremos a quantidade de Empresas Criadas através dos projetos contemplados."/>
    <s v="Somatório de empresas criadas"/>
    <s v="Número de empresas criadas"/>
    <s v="Anual"/>
    <x v="5"/>
    <x v="111"/>
    <x v="174"/>
    <s v="Crescimento"/>
    <n v="10"/>
    <n v="10"/>
    <m/>
    <m/>
    <m/>
    <m/>
    <m/>
    <m/>
    <m/>
    <m/>
    <m/>
    <m/>
    <m/>
    <n v="23"/>
    <n v="10"/>
    <n v="10"/>
    <n v="10"/>
    <s v="Anual"/>
    <n v="2.2999999999999998"/>
    <s v="Acima do Esperado"/>
  </r>
  <r>
    <s v="0440"/>
    <s v="Desenvolvimento Científico, Tecnológico e Inovativo"/>
    <s v="40410"/>
    <s v="FAPERJ"/>
    <s v="3014"/>
    <s v="Fomento à Inovação Tecnológica"/>
    <s v="i0177"/>
    <s v="Cultivar protegida"/>
    <s v="Uma cultivar é resultado de melhoramento em uma variedade de planta que a torne diferente das demais em sua coloração, porte, resistência a doenças. A proteção de Cultivares é uma forma de propriedade intelectual pela qual os melhoristas de plantas podem proteger suas novas cultivares, obtendo determinados direitos exclusivos sobre elas."/>
    <s v="Somatório de cultivares protegidas"/>
    <s v="Unidade"/>
    <s v="Anual"/>
    <x v="5"/>
    <x v="111"/>
    <x v="175"/>
    <s v="Crescimento"/>
    <n v="40"/>
    <n v="10"/>
    <m/>
    <m/>
    <m/>
    <m/>
    <m/>
    <m/>
    <m/>
    <m/>
    <m/>
    <m/>
    <m/>
    <n v="0"/>
    <n v="10"/>
    <n v="10"/>
    <n v="10"/>
    <s v="Anual"/>
    <n v="0"/>
    <s v="Abaixo do Esperado"/>
  </r>
  <r>
    <s v="0440"/>
    <s v="Desenvolvimento Científico, Tecnológico e Inovativo"/>
    <s v="40410"/>
    <s v="FAPERJ"/>
    <s v="3014"/>
    <s v="Fomento à Inovação Tecnológica"/>
    <s v="i0178"/>
    <s v="Cultivar registrada no Registro Nacional de Cultivares (RNC) "/>
    <s v="Uma cultivar é resultado de melhoramento em uma variedade de planta que a torne diferente das demais em sua coloração, porte, resistência a doenças. A inscrição da cultivar no Registro Nacional de Cultivares (RNC) tem o propósito de habilitá-la para produção e comercialização. O registro de uma cultivar não garante ao requerente/mantenedor o direito de exclusividade sobre a cultivar. "/>
    <s v="Somatório de cultivares registradas"/>
    <s v="Unidade"/>
    <s v="Anual"/>
    <x v="5"/>
    <x v="111"/>
    <x v="176"/>
    <s v="Crescimento"/>
    <n v="10"/>
    <n v="10"/>
    <m/>
    <m/>
    <m/>
    <m/>
    <m/>
    <m/>
    <m/>
    <m/>
    <m/>
    <m/>
    <m/>
    <n v="0"/>
    <n v="10"/>
    <n v="10"/>
    <n v="10"/>
    <s v="Anual"/>
    <n v="0"/>
    <s v="Abaixo do Esperado"/>
  </r>
  <r>
    <s v="0440"/>
    <s v="Desenvolvimento Científico, Tecnológico e Inovativo"/>
    <s v="40410"/>
    <s v="FAPERJ"/>
    <s v="3014"/>
    <s v="Fomento à Inovação Tecnológica"/>
    <s v="i0179"/>
    <s v="Número de softwares desenvolvidos por pesquisadores apoiados pela FAPERJ "/>
    <s v="Desenvolvimento de qualquer sistema computacional, programa ou conjunto de programas que instrui o hardware sobre a maneira como ele deve executar uma tarefa, inclusive sistemas operacionais, processadores de textos e programas de aplicação."/>
    <s v="Somatório de softwares desenvolvidos"/>
    <s v="Unidade"/>
    <s v="Anual"/>
    <x v="5"/>
    <x v="111"/>
    <x v="177"/>
    <s v="Crescimento"/>
    <n v="5"/>
    <n v="5"/>
    <m/>
    <m/>
    <m/>
    <m/>
    <m/>
    <m/>
    <m/>
    <m/>
    <m/>
    <m/>
    <m/>
    <n v="0"/>
    <n v="5"/>
    <n v="5"/>
    <n v="5"/>
    <s v="Anual"/>
    <n v="0"/>
    <s v="Abaixo do Esperado"/>
  </r>
  <r>
    <s v="0440"/>
    <s v="Desenvolvimento Científico, Tecnológico e Inovativo"/>
    <s v="40410"/>
    <s v="FAPERJ"/>
    <s v="3014"/>
    <s v="Fomento à Inovação Tecnológica"/>
    <s v="i0180"/>
    <s v="Número de startups criadas por inventores independentes apoiados pela FAPERJ "/>
    <s v="Contabiliza a quantidade de startups criadas pelo inventor independente através da parceria com o Programa Startup Rio. Startup é uma empresa recém-criada ainda em fase de desenvolvimento que é normalmente de base tecnológica.   "/>
    <s v="Somatório de startups criadas"/>
    <s v="Unidade"/>
    <s v="Anual"/>
    <x v="5"/>
    <x v="111"/>
    <x v="178"/>
    <s v="Crescimento"/>
    <n v="5"/>
    <n v="5"/>
    <m/>
    <m/>
    <m/>
    <m/>
    <m/>
    <m/>
    <m/>
    <m/>
    <m/>
    <m/>
    <m/>
    <n v="23"/>
    <n v="5"/>
    <n v="5"/>
    <n v="5"/>
    <s v="Anual"/>
    <n v="4.5999999999999996"/>
    <s v="Acima do Esperado"/>
  </r>
  <r>
    <s v="0440"/>
    <s v="Desenvolvimento Científico, Tecnológico e Inovativo"/>
    <s v="40410"/>
    <s v="FAPERJ"/>
    <s v="3014"/>
    <s v="Fomento à Inovação Tecnológica"/>
    <s v="i0169"/>
    <s v="Patentes concedidas aos pesquisadores apoiados pela FAPERJ "/>
    <s v="Depois de devidamente analisada, chama-se a Patente Depositada de Patente Concedida."/>
    <s v="Somatório de patentes concedidas"/>
    <s v="Unidade"/>
    <s v="Anual"/>
    <x v="5"/>
    <x v="111"/>
    <x v="167"/>
    <s v="Crescimento"/>
    <n v="3"/>
    <n v="3"/>
    <m/>
    <m/>
    <m/>
    <m/>
    <m/>
    <m/>
    <m/>
    <m/>
    <m/>
    <m/>
    <m/>
    <n v="0"/>
    <n v="3"/>
    <n v="3"/>
    <n v="3"/>
    <s v="Anual"/>
    <n v="0"/>
    <s v="Abaixo do Esperado"/>
  </r>
  <r>
    <s v="0440"/>
    <s v="Desenvolvimento Científico, Tecnológico e Inovativo"/>
    <s v="40410"/>
    <s v="FAPERJ"/>
    <s v="3014"/>
    <s v="Fomento à Inovação Tecnológica"/>
    <s v="i0170"/>
    <s v="Patentes depositadas por pesquisadores apoiados pela FAPERJ "/>
    <s v="Patente é um título de propriedade temporária sobre uma invenção ou modelo de utilidade, outorgado pelo Estado aos inventores, autores ou outras pessoas físicas ou jurídicas detentoras de direitos sobre a criação. Corresponde à  fase de análise do INPI. "/>
    <s v="Somatório de patentes depositadas"/>
    <s v="Unidade"/>
    <s v="Anual"/>
    <x v="5"/>
    <x v="111"/>
    <x v="168"/>
    <s v="Crescimento"/>
    <n v="3"/>
    <n v="3"/>
    <m/>
    <m/>
    <m/>
    <m/>
    <m/>
    <m/>
    <m/>
    <m/>
    <m/>
    <m/>
    <m/>
    <n v="0"/>
    <n v="3"/>
    <n v="3"/>
    <n v="3"/>
    <s v="Anual"/>
    <n v="0"/>
    <s v="Abaixo do Esperado"/>
  </r>
  <r>
    <s v="0440"/>
    <s v="Desenvolvimento Científico, Tecnológico e Inovativo"/>
    <s v="40410"/>
    <s v="FAPERJ"/>
    <s v="3014"/>
    <s v="Fomento à Inovação Tecnológica"/>
    <s v="i0171"/>
    <s v="Pesquisadores e empreendedores envolvidos apoiados pela FAPERJ "/>
    <s v="Pesquisadores e empreendedores recebem recursos da FAPERJ para o desenvolvimento de pesquisas relevantes e obtenção de novas tecnologias fundamentais para o crescimento econômico e social do Estado do Rio de Janeiro."/>
    <s v="Somatório dos pesquisadores e empreendedores envolvidos"/>
    <s v="Unidade"/>
    <s v="Anual"/>
    <x v="5"/>
    <x v="111"/>
    <x v="169"/>
    <s v="Crescimento"/>
    <n v="50"/>
    <n v="50"/>
    <m/>
    <m/>
    <m/>
    <m/>
    <m/>
    <m/>
    <m/>
    <m/>
    <m/>
    <m/>
    <m/>
    <n v="451"/>
    <n v="50"/>
    <n v="50"/>
    <n v="50"/>
    <s v="Anual"/>
    <n v="9.02"/>
    <s v="Acima do Esperado"/>
  </r>
  <r>
    <s v="0440"/>
    <s v="Desenvolvimento Científico, Tecnológico e Inovativo"/>
    <s v="40410"/>
    <s v="FAPERJ"/>
    <s v="3014"/>
    <s v="Fomento à Inovação Tecnológica"/>
    <s v="i0172"/>
    <s v="Processos desenvolvidos por pesquisadores apoiados pela FAPERJ "/>
    <s v="O indicador apresenta o somatório de processos ou técnicas de transformação envolvendo bens e/ou serviços em que foram incluídas atividades de pesquisa e desenvolvimento. De acordo com o CNPq, o indicador &quot;processos desenvolvidos&quot; concentra toda produção relacionada a publicação de um trabalho técnico, em que foram incluídas atividades de pesquisa e desenvolvimento."/>
    <s v="Somatório de processos desenvolvidos"/>
    <s v="Unidade"/>
    <s v="Anual"/>
    <x v="5"/>
    <x v="111"/>
    <x v="170"/>
    <s v="Crescimento"/>
    <n v="10"/>
    <n v="10"/>
    <m/>
    <m/>
    <m/>
    <m/>
    <m/>
    <m/>
    <m/>
    <m/>
    <m/>
    <m/>
    <m/>
    <n v="0"/>
    <n v="10"/>
    <n v="10"/>
    <n v="10"/>
    <s v="Anual"/>
    <n v="0"/>
    <s v="Abaixo do Esperado"/>
  </r>
  <r>
    <s v="0440"/>
    <s v="Desenvolvimento Científico, Tecnológico e Inovativo"/>
    <s v="40410"/>
    <s v="FAPERJ"/>
    <s v="3014"/>
    <s v="Fomento à Inovação Tecnológica"/>
    <s v="i0181"/>
    <s v="Produtos desenvolvidos por pesquisadores apoiados pela FAPERJ "/>
    <s v="Desenvolvimento de protótipos, projetos (concepção) ou pilotos pelo pesquisador."/>
    <s v="Somatório de produtos desenvolvidos"/>
    <s v="Unidade"/>
    <s v="Anual"/>
    <x v="5"/>
    <x v="111"/>
    <x v="179"/>
    <s v="Crescimento"/>
    <n v="10"/>
    <n v="10"/>
    <m/>
    <m/>
    <m/>
    <m/>
    <m/>
    <m/>
    <m/>
    <m/>
    <m/>
    <m/>
    <m/>
    <n v="0"/>
    <n v="10"/>
    <n v="10"/>
    <n v="10"/>
    <s v="Anual"/>
    <n v="0"/>
    <s v="Abaixo do Esperado"/>
  </r>
  <r>
    <s v="0440"/>
    <s v="Desenvolvimento Científico, Tecnológico e Inovativo"/>
    <s v="40410"/>
    <s v="FAPERJ"/>
    <s v="3014"/>
    <s v="Fomento à Inovação Tecnológica"/>
    <s v="i0174"/>
    <s v="Projetos apoiados pela FAPERJ "/>
    <s v="Projetos contemplados através dos Editais e Programas da FAPERJ."/>
    <s v="Somatório de projetos apoiados pela FAPERJ "/>
    <s v="Unidade"/>
    <s v="Anual"/>
    <x v="5"/>
    <x v="111"/>
    <x v="172"/>
    <s v="Crescimento"/>
    <n v="100"/>
    <n v="100"/>
    <m/>
    <m/>
    <m/>
    <m/>
    <m/>
    <m/>
    <m/>
    <m/>
    <m/>
    <m/>
    <m/>
    <n v="176"/>
    <n v="100"/>
    <n v="100"/>
    <n v="100"/>
    <s v="Anual"/>
    <n v="1.76"/>
    <s v="Acima do Esperado"/>
  </r>
  <r>
    <s v="0440"/>
    <s v="Desenvolvimento Científico, Tecnológico e Inovativo"/>
    <s v="40410"/>
    <s v="FAPERJ"/>
    <s v="3014"/>
    <s v="Fomento à Inovação Tecnológica"/>
    <s v="i0182"/>
    <s v="Topografia de circuito registrada por pesquisadores apoiados pela FAPERJ "/>
    <s v="Topografias de Circuito Integrado são imagens relacionadas, construídas ou codificadas sob qualquer meio ou forma, que represente a configuração tridimensional das camadas que compõem um circuito integrado (Fonte:INPI). Cada imagem representa a disposição geométrica ou arranjos da superfície do circuito integrado. Em outras palavras, é o desenho de um chip."/>
    <s v="Somatório de topografias de circuito registradas"/>
    <s v="Unidade"/>
    <s v="Anual"/>
    <x v="5"/>
    <x v="111"/>
    <x v="180"/>
    <s v="Crescimento"/>
    <n v="2"/>
    <n v="2"/>
    <m/>
    <m/>
    <m/>
    <m/>
    <m/>
    <m/>
    <m/>
    <m/>
    <m/>
    <m/>
    <m/>
    <n v="0"/>
    <n v="2"/>
    <n v="2"/>
    <n v="2"/>
    <s v="Anual"/>
    <n v="0"/>
    <s v="Abaixo do Esperado"/>
  </r>
  <r>
    <s v="0440"/>
    <s v="Desenvolvimento Científico, Tecnológico e Inovativo"/>
    <s v="40410"/>
    <s v="FAPERJ"/>
    <s v="5379"/>
    <s v="Promoção de Intercâmbio para Estudo e Pesquisa"/>
    <s v="i0183"/>
    <s v="Ações resultantes de acordos com instituições estrangeiras"/>
    <s v="Estas ações consistem em apoio a projetos de pesquisa conjunta com organismos internacionais, apoio a mobilidade de pesquisadores, participação/realização em workshops internacionais."/>
    <s v="Somatório de ações realizadas"/>
    <s v="Unidade"/>
    <s v="Anual"/>
    <x v="5"/>
    <x v="117"/>
    <x v="181"/>
    <s v="Crescimento"/>
    <n v="3"/>
    <n v="10"/>
    <m/>
    <m/>
    <m/>
    <m/>
    <m/>
    <m/>
    <m/>
    <m/>
    <m/>
    <m/>
    <m/>
    <n v="0"/>
    <n v="15"/>
    <n v="20"/>
    <n v="25"/>
    <s v="Anual"/>
    <n v="0"/>
    <s v="Abaixo do Esperado"/>
  </r>
  <r>
    <s v="0442"/>
    <s v="Ensino Superior"/>
    <s v="40410"/>
    <s v="FAPERJ"/>
    <s v="8038"/>
    <s v="Fomento à Formação Superior à Distância - CECIERJ"/>
    <s v="i0184"/>
    <s v="Bolsas concedidas - CECIERJ"/>
    <s v="Nesta ação, a FAPERJ descentraliza recursos para o CECIERJ para a concessão de bolsas a alunos de graduação."/>
    <s v="Somatório de bolsas concedidas"/>
    <s v=" Bolsas concedidas"/>
    <s v="Anual"/>
    <x v="3"/>
    <x v="118"/>
    <x v="182"/>
    <s v="Crescimento"/>
    <n v="1740"/>
    <n v="1740"/>
    <m/>
    <m/>
    <m/>
    <m/>
    <m/>
    <m/>
    <m/>
    <m/>
    <m/>
    <m/>
    <m/>
    <n v="3476"/>
    <n v="1800"/>
    <n v="1850"/>
    <n v="1900"/>
    <s v="Anual"/>
    <n v="1.9977011494252874"/>
    <s v="Acima do Esperado"/>
  </r>
  <r>
    <s v="0470"/>
    <s v="Fortalecimento da Gestão Pública"/>
    <s v="49412"/>
    <s v="FIA-RJ"/>
    <s v="1079"/>
    <s v="Modernização da Gestão da FIA"/>
    <s v="i0185"/>
    <s v="Percentual de unidades da FIA com ligação em rede informatizada"/>
    <s v="O indicador pretende averiguar a segurança e agilidade nas informações, necessária para o atendimento técnico à população."/>
    <s v="(Unidades da FIA com ligação de rede informatizada /Total de unidades da FIA) * 100"/>
    <s v="Percentual"/>
    <s v="Anual"/>
    <x v="11"/>
    <x v="119"/>
    <x v="183"/>
    <s v="Crescimento"/>
    <n v="0"/>
    <n v="0.3"/>
    <m/>
    <m/>
    <m/>
    <m/>
    <m/>
    <m/>
    <m/>
    <m/>
    <m/>
    <m/>
    <m/>
    <n v="0"/>
    <n v="0.3"/>
    <n v="0.3"/>
    <n v="0.3"/>
    <s v="Anual"/>
    <n v="0"/>
    <s v="Abaixo do Esperado"/>
  </r>
  <r>
    <s v="0449"/>
    <s v="Promoção e Garantia dos Direitos da Criança e do Adolescente "/>
    <s v="49412"/>
    <s v="FIA-RJ"/>
    <s v="2163"/>
    <s v="Proteção Integral a Crianças e Adolescentes com Deficiência"/>
    <s v="i0186"/>
    <s v="Número de crianças e adolescentes atendidas em atendimento dia"/>
    <s v="Apresenta o total de crianças e adolescentes atendidos em convivência dia e acolhimento institucional  em oferta de Serviços de Proteção e Defesa dos Direitos de Crianças e Adolescentes com Deficiência, através de instituições conveniadas."/>
    <s v="Somatório de crianças e adolescentes atendidos"/>
    <s v="Unidade"/>
    <s v="Anual"/>
    <x v="18"/>
    <x v="120"/>
    <x v="184"/>
    <s v="Crescimento"/>
    <n v="3500"/>
    <n v="3500"/>
    <m/>
    <m/>
    <m/>
    <m/>
    <m/>
    <m/>
    <m/>
    <m/>
    <m/>
    <m/>
    <m/>
    <n v="3339"/>
    <n v="3500"/>
    <n v="3500"/>
    <n v="3500"/>
    <s v="Anual"/>
    <n v="0.95399999999999996"/>
    <s v="Abaixo do Esperado"/>
  </r>
  <r>
    <s v="0449"/>
    <s v="Promoção e Garantia dos Direitos da Criança e do Adolescente "/>
    <s v="49412"/>
    <s v="FIA-RJ"/>
    <s v="4057"/>
    <s v="Identificação e Localização de Crianças e Adolescentes Desaparecidos"/>
    <s v="i0187"/>
    <s v="Número de crianças e adolescentes localizados pelo Programa "/>
    <s v="O indicador mensura o percentual de crianças e adolescentes desaparecidos que foram localizados pelo Programa."/>
    <s v="(Total de crianças localizadas no ano / Total de crianças cadastradas no programa) * 100"/>
    <s v="Percentual"/>
    <s v="Anual"/>
    <x v="18"/>
    <x v="121"/>
    <x v="185"/>
    <s v="Crescimento"/>
    <n v="0.84536082474226804"/>
    <n v="1"/>
    <m/>
    <m/>
    <m/>
    <m/>
    <m/>
    <m/>
    <m/>
    <m/>
    <m/>
    <m/>
    <m/>
    <n v="0.88139999999999996"/>
    <n v="1"/>
    <n v="1"/>
    <n v="1"/>
    <s v="Anual"/>
    <n v="0.88139999999999996"/>
    <s v="Abaixo do Esperado"/>
  </r>
  <r>
    <s v="0449"/>
    <s v="Promoção e Garantia dos Direitos da Criança e do Adolescente "/>
    <s v="49412"/>
    <s v="FIA-RJ"/>
    <s v="4057"/>
    <s v="Identificação e Localização de Crianças e Adolescentes Desaparecidos"/>
    <s v="i0188"/>
    <s v="Municipios apoiados na prevenção ao desaparecimento de crianças e adolescentes"/>
    <s v="Realizar atividades de prevenção ao risco de desaparecimento, palestras e distribuição de pulseiras de identificação."/>
    <s v="Somatório de municípios atendidos"/>
    <s v="Unidade"/>
    <s v="Anual"/>
    <x v="18"/>
    <x v="121"/>
    <x v="186"/>
    <s v="Crescimento"/>
    <n v="1"/>
    <n v="14"/>
    <m/>
    <m/>
    <m/>
    <m/>
    <m/>
    <m/>
    <m/>
    <m/>
    <m/>
    <m/>
    <m/>
    <n v="0"/>
    <n v="14"/>
    <n v="14"/>
    <n v="14"/>
    <s v="Anual"/>
    <n v="0"/>
    <s v="Abaixo do Esperado"/>
  </r>
  <r>
    <s v="0449"/>
    <s v="Promoção e Garantia dos Direitos da Criança e do Adolescente "/>
    <s v="49412"/>
    <s v="FIA-RJ"/>
    <s v="4176"/>
    <s v="Proteção a Crianças e Adolescentes em Situação de Vulnerabilidade Social"/>
    <s v="i0189"/>
    <s v="Número de adolescentes qualificados para estágio laborativo"/>
    <s v="Acompanha o número de crianças e adolescentes qualificados para estágio laborativo, através de Instituições Conveniadas e Próprias, facilitando o seu acesso posterior ao mercado de trabalho. A qualificação é oferecida duas vezes ao ano (semestralmente)."/>
    <s v="Somatório de adolescentes que concluíram a qualificação"/>
    <s v="Unidade"/>
    <s v="Anual"/>
    <x v="18"/>
    <x v="122"/>
    <x v="187"/>
    <s v="Crescimento"/>
    <n v="790"/>
    <n v="1650"/>
    <m/>
    <m/>
    <m/>
    <m/>
    <m/>
    <m/>
    <m/>
    <m/>
    <m/>
    <m/>
    <m/>
    <n v="810"/>
    <n v="1650"/>
    <n v="1650"/>
    <n v="1650"/>
    <s v="Anual"/>
    <n v="0.49090909090909091"/>
    <s v="Abaixo do Esperado"/>
  </r>
  <r>
    <s v="0449"/>
    <s v="Promoção e Garantia dos Direitos da Criança e do Adolescente "/>
    <s v="49412"/>
    <s v="FIA-RJ"/>
    <s v="4176"/>
    <s v="Proteção a Crianças e Adolescentes em Situação de Vulnerabilidade Social"/>
    <s v="i0190"/>
    <s v="Percentual dos adolescentes que concluíram o curso de qualificação encaminhados para estágio"/>
    <s v="Percentual de adolescentes que concluiram curso de qualificação e foram encaminhados à rede conveniada para estágio laborativo."/>
    <s v="(Adolescentes encaminhados para estágio laborativo / Adolescentes que concluíram curso de qualificação) * 100"/>
    <s v="Percentual"/>
    <s v="Anual"/>
    <x v="18"/>
    <x v="122"/>
    <x v="188"/>
    <s v="Crescimento"/>
    <n v="0.55579999999999996"/>
    <n v="0.3745"/>
    <m/>
    <m/>
    <m/>
    <m/>
    <m/>
    <m/>
    <m/>
    <m/>
    <m/>
    <m/>
    <m/>
    <n v="0.31109999999999999"/>
    <n v="0.3745"/>
    <n v="0.3745"/>
    <n v="0.3745"/>
    <s v="Anual"/>
    <n v="0.83070761014686245"/>
    <s v="Abaixo do Esperado"/>
  </r>
  <r>
    <s v="0449"/>
    <s v="Promoção e Garantia dos Direitos da Criança e do Adolescente "/>
    <s v="49412"/>
    <s v="FIA-RJ"/>
    <s v="4348"/>
    <s v="Proteção Integral a Crianças e Adolescentes Vítimas de Violência"/>
    <s v="i0191"/>
    <s v="Número de crianças, adolescentes e seus familiares atendidos por abrigos e Núcleos de Atendimento a Criança e ao Adolescente (NACA’s)"/>
    <s v="Apresentar o total de Crianças e Adolescentes e seus familiares atendidos em NACA’s e Abrigos."/>
    <s v="Somatório de pessoas atendidas"/>
    <s v="Pessoas"/>
    <s v="Anual"/>
    <x v="18"/>
    <x v="123"/>
    <x v="189"/>
    <s v="Crescimento"/>
    <n v="2031"/>
    <n v="2031"/>
    <m/>
    <m/>
    <m/>
    <m/>
    <m/>
    <m/>
    <m/>
    <m/>
    <m/>
    <m/>
    <m/>
    <n v="2147"/>
    <n v="2031"/>
    <n v="2031"/>
    <n v="2031"/>
    <s v="Anual"/>
    <n v="1.0571147218119152"/>
    <s v="Acima do Esperado"/>
  </r>
  <r>
    <s v="0449"/>
    <s v="Promoção e Garantia dos Direitos da Criança e do Adolescente "/>
    <s v="49412"/>
    <s v="FIA-RJ"/>
    <s v="4633"/>
    <s v="Apoio a Programas e Projetos da Infância e Adolescência "/>
    <s v="i0189"/>
    <s v="Número de adolescentes qualificados para estágio laborativo"/>
    <s v="Acompanha o número de crianças e adolescentes qualificados para estágio laborativo, através de Instituições Conveniadas e Próprias, facilitando o seu acesso posterior ao mercado de trabalho. A qualificação é oferecida duas vezes ao ano (semestralmente)."/>
    <s v="Somatório do número de adolescentes que concluíram a qualificação"/>
    <s v="Unidade"/>
    <s v="Anual"/>
    <x v="18"/>
    <x v="124"/>
    <x v="187"/>
    <s v="Crescimento"/>
    <n v="790"/>
    <s v="-"/>
    <m/>
    <m/>
    <m/>
    <m/>
    <m/>
    <m/>
    <m/>
    <m/>
    <m/>
    <m/>
    <m/>
    <n v="810"/>
    <s v="-"/>
    <s v="-"/>
    <s v="-"/>
    <s v="Anual"/>
    <s v="sem meta para comparação"/>
    <s v="sem meta para comparação"/>
  </r>
  <r>
    <s v="0455"/>
    <s v="Desenvolvimento Agropecuário, Pesqueiro e Aquícola Sustentável"/>
    <s v="13410"/>
    <s v="FIPERJ"/>
    <s v="2839"/>
    <s v="Monitoramento da Pesca e Aquicultura"/>
    <s v="i0192"/>
    <s v="Empreendimentos aquícolas monitorados"/>
    <s v="Medir a abrangência dos empreendimentos aquicolas monitorados."/>
    <s v="(Número de empreendimentos monitorados/Total de empreendimentos com produção aquícola) * 100"/>
    <s v="Percentual"/>
    <s v="Anual"/>
    <x v="24"/>
    <x v="125"/>
    <x v="190"/>
    <s v="Crescimento"/>
    <n v="0.3"/>
    <n v="0.3"/>
    <m/>
    <m/>
    <m/>
    <m/>
    <m/>
    <m/>
    <m/>
    <m/>
    <m/>
    <m/>
    <m/>
    <n v="0.36"/>
    <n v="0.35"/>
    <n v="0.45"/>
    <n v="0.6"/>
    <s v="Anual"/>
    <n v="1.2"/>
    <s v="Acima do Esperado"/>
  </r>
  <r>
    <s v="0455"/>
    <s v="Desenvolvimento Agropecuário, Pesqueiro e Aquícola Sustentável"/>
    <s v="13410"/>
    <s v="FIPERJ"/>
    <s v="2839"/>
    <s v="Monitoramento da Pesca e Aquicultura"/>
    <s v="i0193"/>
    <s v="Percentual de municípios costeiros monitorados"/>
    <s v="Medir a abrangência do monitoramento pesqueiro."/>
    <s v="(Número de municípios costeiros monitorados/total de municipios costeiros)*100"/>
    <s v="Percentual"/>
    <s v="Anual"/>
    <x v="24"/>
    <x v="125"/>
    <x v="191"/>
    <s v="Crescimento"/>
    <n v="0.9"/>
    <n v="0.9"/>
    <m/>
    <m/>
    <m/>
    <m/>
    <m/>
    <m/>
    <m/>
    <m/>
    <m/>
    <m/>
    <m/>
    <n v="0.94"/>
    <n v="0.9"/>
    <n v="0.9"/>
    <n v="0.9"/>
    <s v="Anual"/>
    <n v="1.0444444444444443"/>
    <s v="Acima do Esperado"/>
  </r>
  <r>
    <s v="0456"/>
    <s v="Defesa Agropecuária"/>
    <s v="13410"/>
    <s v="FIPERJ"/>
    <s v="4628"/>
    <s v="Promoção da Defesa Sanitária na Pesca e Aquicultura"/>
    <s v="i0195"/>
    <s v="Percentual de municipios alcançados pelo apoio da Fiperj às ações de defesa sanitaria"/>
    <s v="Medir a abrangenciado apoio pela Fiperj às ações da defesa sanitaria"/>
    <s v="(Numero de municipios apoiados/numero de municipios participantes do programa de defesa sanitária)*100"/>
    <s v="Percentual"/>
    <s v="Anual"/>
    <x v="27"/>
    <x v="126"/>
    <x v="192"/>
    <s v="Crescimento"/>
    <n v="0"/>
    <n v="0"/>
    <m/>
    <m/>
    <m/>
    <m/>
    <m/>
    <m/>
    <m/>
    <m/>
    <m/>
    <m/>
    <m/>
    <n v="0"/>
    <n v="0.1"/>
    <n v="0.2"/>
    <n v="0.3"/>
    <s v="Anual"/>
    <e v="#DIV/0!"/>
    <s v="Dentro do Esperado"/>
  </r>
  <r>
    <s v="0455"/>
    <s v="Desenvolvimento Agropecuário, Pesqueiro e Aquícola Sustentável"/>
    <s v="13410"/>
    <s v="FIPERJ"/>
    <s v="A591"/>
    <s v="Estatistica Pesqueira da Bacia de Campos"/>
    <s v="i0196"/>
    <s v="Percentual de municípios costeiros monitorados na Bacia de campos"/>
    <s v="Medir a abrangência do monitoramento pesqueiro na Bacia de campos"/>
    <s v="(Número de municípios costeiros monitorados na bacia de campos/total de municipios costeiros da bacia de campos)*100"/>
    <s v="Percentual"/>
    <s v="Anual"/>
    <x v="24"/>
    <x v="127"/>
    <x v="193"/>
    <s v="Crescimento"/>
    <n v="0.9"/>
    <n v="0.9"/>
    <m/>
    <m/>
    <m/>
    <m/>
    <m/>
    <m/>
    <m/>
    <m/>
    <m/>
    <m/>
    <m/>
    <n v="0.78"/>
    <n v="0.9"/>
    <n v="0.9"/>
    <n v="0.9"/>
    <s v="Anual"/>
    <n v="0.8666666666666667"/>
    <s v="Abaixo do Esperado"/>
  </r>
  <r>
    <s v="0455"/>
    <s v="Desenvolvimento Agropecuário, Pesqueiro e Aquícola Sustentável"/>
    <s v="13410"/>
    <s v="FIPERJ"/>
    <s v="8184"/>
    <s v="Fomento à Aquicultura e Pesca"/>
    <s v="i0197"/>
    <s v="Percentual de produtores beneficiados com o fornecimento de formas jovens "/>
    <s v="Mensurar o número de pessoas participantes dos eventos técnicos e científicos realizadospela Fiperj."/>
    <s v="Somátorio de participantes nos eventos"/>
    <s v="Percentual"/>
    <s v="Anual"/>
    <x v="24"/>
    <x v="128"/>
    <x v="194"/>
    <s v="Crescimento"/>
    <n v="0.1"/>
    <n v="0.1"/>
    <m/>
    <m/>
    <m/>
    <m/>
    <m/>
    <m/>
    <m/>
    <m/>
    <m/>
    <m/>
    <m/>
    <n v="0.04"/>
    <n v="0.15"/>
    <n v="0.2"/>
    <n v="0.25"/>
    <s v="Anual"/>
    <n v="0.39999999999999997"/>
    <s v="Abaixo do Esperado"/>
  </r>
  <r>
    <s v="0455"/>
    <s v="Desenvolvimento Agropecuário, Pesqueiro e Aquícola Sustentável"/>
    <s v="13410"/>
    <s v="FIPERJ"/>
    <s v="8184"/>
    <s v="Fomento à Aquicultura e Pesca"/>
    <s v="i0198"/>
    <s v="Número de pescadores e aquicultores assistidos com assistencia tecnica e extensão rural"/>
    <s v="Medir o numero de pescadores e aquicultores atendidos pela Fiperj  em todo o Estado"/>
    <s v="Somatório de pescadores e aquicultores atendidos pela Fiperj  em todo o Estado"/>
    <s v="Unidade"/>
    <s v="Anual"/>
    <x v="24"/>
    <x v="128"/>
    <x v="195"/>
    <s v="Crescimento"/>
    <n v="1200"/>
    <n v="900"/>
    <m/>
    <m/>
    <m/>
    <m/>
    <m/>
    <m/>
    <m/>
    <m/>
    <m/>
    <m/>
    <m/>
    <n v="1641"/>
    <n v="1200"/>
    <n v="1300"/>
    <n v="1600"/>
    <s v="Anual"/>
    <n v="1.8233333333333333"/>
    <s v="Acima do Esperado"/>
  </r>
  <r>
    <s v="0455"/>
    <s v="Desenvolvimento Agropecuário, Pesqueiro e Aquícola Sustentável"/>
    <s v="13410"/>
    <s v="FIPERJ"/>
    <s v="8184"/>
    <s v="Fomento à Aquicultura e Pesca"/>
    <s v="i0199"/>
    <s v="Extratos de produção emitidos"/>
    <s v="Emissão de documento oficial sobre atuação do pescador na atividade pesqueira."/>
    <s v="Somatório de extratos emitidos"/>
    <s v="Unidade"/>
    <s v="Anual"/>
    <x v="24"/>
    <x v="128"/>
    <x v="196"/>
    <s v="Crescimento"/>
    <n v="150"/>
    <n v="50"/>
    <m/>
    <m/>
    <m/>
    <m/>
    <m/>
    <m/>
    <m/>
    <m/>
    <m/>
    <m/>
    <m/>
    <n v="12"/>
    <n v="100"/>
    <n v="100"/>
    <n v="100"/>
    <s v="Anual"/>
    <n v="0.24"/>
    <s v="Abaixo do Esperado"/>
  </r>
  <r>
    <n v="455"/>
    <s v="Desenvolvimento Agropecuário, Pesqueiro e Aquícola Sustentável"/>
    <n v="13410"/>
    <s v="FIPERJ"/>
    <n v="8184"/>
    <s v="Fomento à Aquicultura e Pesca"/>
    <s v="-"/>
    <s v="Número de participantes em eventos de pesca e aquicultura"/>
    <s v="Mensurar o número de pessoas participantes dos eventos técnicos e científicos realizadospela Fiperj."/>
    <s v="Somátorio de participantes nos eventos"/>
    <s v="Unidade"/>
    <s v="Anual"/>
    <x v="24"/>
    <x v="128"/>
    <x v="197"/>
    <s v="Crescimento"/>
    <n v="0"/>
    <n v="250"/>
    <m/>
    <m/>
    <m/>
    <m/>
    <m/>
    <m/>
    <m/>
    <m/>
    <m/>
    <m/>
    <m/>
    <n v="410"/>
    <n v="250"/>
    <n v="250"/>
    <n v="250"/>
    <s v="Anual"/>
    <n v="1.64"/>
    <s v="Acima do Esperado"/>
  </r>
  <r>
    <s v="0455"/>
    <s v="Desenvolvimento Agropecuário, Pesqueiro e Aquícola Sustentável"/>
    <s v="13410"/>
    <s v="FIPERJ"/>
    <s v="A551"/>
    <s v="Monitoramento da Atividade Pesqueira "/>
    <s v="i0193"/>
    <s v="Percentual de municípios costeiros monitorados"/>
    <s v="Medir a abrangência do monitoramento pesqueiro."/>
    <s v="(Número de municípios costeiros monitorados/total de municipios costeiros)*100"/>
    <s v="Percentual"/>
    <s v="Anual"/>
    <x v="24"/>
    <x v="129"/>
    <x v="191"/>
    <s v="Crescimento"/>
    <n v="0.9"/>
    <n v="0.9"/>
    <m/>
    <m/>
    <m/>
    <m/>
    <m/>
    <m/>
    <m/>
    <m/>
    <m/>
    <m/>
    <m/>
    <n v="0.94"/>
    <n v="0.9"/>
    <n v="0.9"/>
    <n v="0.9"/>
    <s v="Anual"/>
    <n v="1.0444444444444443"/>
    <s v="Acima do Esperado"/>
  </r>
  <r>
    <s v="0450"/>
    <s v="Gestão do SUAS, Proteção Social e Redução da Pobreza"/>
    <s v="08411"/>
    <s v="FLXIII"/>
    <s v="2220"/>
    <s v="Desenvolvimento e Integração Social"/>
    <s v="i0200"/>
    <s v="Incremento na emissão de documentação civil básica pela Fundação Leão XIII"/>
    <s v="Mensurar a ampliação do acesso a documentação cívil básica pela população, através das unidades de atendimento da Fundação Leão XIII."/>
    <s v="[(Número de Isenções e RGs emitidos na Vigiência Atual - Número de Isenções e RGs emitidos na Vigiência Anterior) / Número de Isenções e RGs emitidos na Vigiência Anterior]*100"/>
    <s v="Percentual"/>
    <s v="Anual"/>
    <x v="28"/>
    <x v="130"/>
    <x v="198"/>
    <s v="Crescimento"/>
    <s v="-"/>
    <n v="0.1"/>
    <m/>
    <m/>
    <m/>
    <m/>
    <m/>
    <m/>
    <m/>
    <m/>
    <m/>
    <m/>
    <m/>
    <n v="0"/>
    <n v="0.1"/>
    <n v="0.1"/>
    <n v="0.1"/>
    <s v="Anual"/>
    <n v="0"/>
    <s v="Abaixo do Esperado"/>
  </r>
  <r>
    <s v="0450"/>
    <s v="Gestão do SUAS, Proteção Social e Redução da Pobreza"/>
    <s v="08411"/>
    <s v="FLXIII"/>
    <s v="2220"/>
    <s v="Desenvolvimento e Integração Social"/>
    <s v="i0201"/>
    <s v="Percentual de adesão entre usuários acompanhados pelo projeto promotores do envelhecimento saudável"/>
    <s v="Mensurar a efetividade do Projeto Promotores do Envelhecimento Saudável em vincular usuários ao projeto e assegurando modificações duradouras em hábitos de vida."/>
    <s v="(Número de usuários com participação superior a 4 encontros / Número de usuários inscritos)*100"/>
    <s v="Percentual"/>
    <s v="Anual"/>
    <x v="28"/>
    <x v="130"/>
    <x v="199"/>
    <s v="Crescimento"/>
    <s v="-"/>
    <n v="0.2"/>
    <m/>
    <m/>
    <m/>
    <m/>
    <m/>
    <m/>
    <m/>
    <m/>
    <m/>
    <m/>
    <m/>
    <n v="0"/>
    <n v="0.4"/>
    <n v="0.6"/>
    <n v="0.8"/>
    <s v="Anual"/>
    <n v="0"/>
    <s v="Abaixo do Esperado"/>
  </r>
  <r>
    <s v="0450"/>
    <s v="Gestão do SUAS, Proteção Social e Redução da Pobreza"/>
    <s v="08411"/>
    <s v="FLXIII"/>
    <s v="2220"/>
    <s v="Desenvolvimento e Integração Social"/>
    <s v="i0202"/>
    <s v="Percentual de fornecimento de óculos entre usuários examinados pelo projeto Novo Olhar"/>
    <s v="Este indicador busca avaliar a efetividade das Ações do Projeto Novo Olhar em assegurar o acesso a óculos de grau para a população com déficits na acuidade visual, minimizando perdas nas entregas e na seleção do público alvo."/>
    <s v="(Número de Usuários com Óculos Entregues / Número de Usuários Examinados)*100 "/>
    <s v="Percentual"/>
    <s v="Trimestral"/>
    <x v="28"/>
    <x v="130"/>
    <x v="200"/>
    <s v="Crescimento"/>
    <s v="-"/>
    <n v="0.95"/>
    <m/>
    <m/>
    <n v="0"/>
    <m/>
    <m/>
    <n v="0"/>
    <m/>
    <m/>
    <n v="0"/>
    <m/>
    <m/>
    <n v="0"/>
    <n v="0.95"/>
    <n v="0.95"/>
    <n v="0.95"/>
    <s v="Trimestral"/>
    <n v="0"/>
    <s v="Abaixo do Esperado"/>
  </r>
  <r>
    <s v="0450"/>
    <s v="Gestão do SUAS, Proteção Social e Redução da Pobreza"/>
    <s v="08411"/>
    <s v="FLXIII"/>
    <s v="4078"/>
    <s v="Proteção Social Especial à População de Rua"/>
    <s v="i0203"/>
    <s v="Percentual de usuários acolhidos com Plano Individual de Acompanhamento atualizado nos últimos 3 meses"/>
    <s v="Este indicador busca avaliar a efetividade das Ações do Plano Político-Pedagógico dos Centros de Recuperação Social, assegurando melhor qualidade da assistência aos usuários acolhidos."/>
    <s v="(Número de Usuários com Plano Individual de Acompanhamento atualizado nos últimos 3 meses / Número de Usuários sob acolhimento nos CRS)*100"/>
    <s v="Percentual"/>
    <s v="Anual"/>
    <x v="28"/>
    <x v="131"/>
    <x v="201"/>
    <s v="Crescimento"/>
    <n v="0"/>
    <n v="0.8"/>
    <m/>
    <m/>
    <m/>
    <m/>
    <m/>
    <m/>
    <m/>
    <m/>
    <m/>
    <m/>
    <m/>
    <n v="0.62"/>
    <n v="0.9"/>
    <n v="0.95"/>
    <n v="1"/>
    <s v="Anual"/>
    <n v="0.77499999999999991"/>
    <s v="Abaixo do Esperado"/>
  </r>
  <r>
    <s v="0450"/>
    <s v="Gestão do SUAS, Proteção Social e Redução da Pobreza"/>
    <s v="08411"/>
    <s v="FLXIII"/>
    <s v="4443"/>
    <s v="Proteção Social à População em Situação de Vulnerabilidade"/>
    <s v="i0204"/>
    <s v="Percentual de fornecimento de aparelhos auditivos entre usuários examinados na unidade modelo da Fundação Leão XIII"/>
    <s v="Este indicador busca avaliar a efetividade das Ações desenvolvidas na Unidade Modelo da Fundação Leão XIII, com previsão de inauguração em 2020,  em assegurar o acesso a aparelhos auditivos para a população com déficits auditivos, minimizando perdas nas entregas e na seleção do público alvo."/>
    <s v="(Número de Usuários com Aparelho Auditivo Entregue / Número de Usuários Examinados)*100 "/>
    <s v="Percentual"/>
    <s v="Anual"/>
    <x v="28"/>
    <x v="132"/>
    <x v="202"/>
    <s v="Crescimento"/>
    <s v="-"/>
    <n v="0.2"/>
    <m/>
    <m/>
    <m/>
    <m/>
    <m/>
    <m/>
    <m/>
    <m/>
    <m/>
    <m/>
    <m/>
    <n v="0"/>
    <n v="0.3"/>
    <n v="0.4"/>
    <n v="0.5"/>
    <s v="Anual"/>
    <n v="0"/>
    <s v="Abaixo do Esperado"/>
  </r>
  <r>
    <s v="0463"/>
    <s v="Gestão dos Equipamentos Culturais"/>
    <s v="15440"/>
    <s v="FMIS"/>
    <s v="4464"/>
    <s v="Operacionalização dos Equipamentos Culturais do FMIS"/>
    <s v="i0205"/>
    <s v="Acesso a unidades culturais - FMIS"/>
    <s v="Busca mensurar a quantidade de público presente nas unidade da FMIS"/>
    <s v="Quantidade de público presente nas unidades da FMIS"/>
    <s v="Unidade"/>
    <s v="Quadrimestral"/>
    <x v="29"/>
    <x v="133"/>
    <x v="203"/>
    <s v="Crescimento"/>
    <s v="-"/>
    <n v="1700"/>
    <m/>
    <m/>
    <m/>
    <n v="760"/>
    <m/>
    <m/>
    <m/>
    <n v="0"/>
    <m/>
    <m/>
    <m/>
    <s v="-"/>
    <n v="1700"/>
    <n v="1700"/>
    <n v="1700"/>
    <s v="Quadrimestral"/>
    <s v="-"/>
    <s v="-"/>
  </r>
  <r>
    <s v="0435"/>
    <s v="Modernização Tecnológica"/>
    <n v="30410"/>
    <s v="FSCABRINI"/>
    <s v="1203"/>
    <s v="Modernização da Área de Tecnologia da Informação"/>
    <s v="i0206"/>
    <s v="Percentual de pecúlios pagos através do sistema Gestão Trabalho Prisional -GTP"/>
    <s v="Esse indicador visa monitorar a efetividade do pagamento do pecúlio referente ao trabalho do preso."/>
    <s v="[(TT PEC AC - TT PEC PG)/TT PEC AC]*100 ou TT PECS PG *100, sendo PEC AC= Pecúlio Acumulado e PEC PG: Pecúlio Pago."/>
    <s v="Percentual"/>
    <s v="Anual"/>
    <x v="10"/>
    <x v="134"/>
    <x v="204"/>
    <s v="Crescimento"/>
    <n v="0.3"/>
    <n v="0.3"/>
    <m/>
    <m/>
    <m/>
    <m/>
    <m/>
    <m/>
    <m/>
    <m/>
    <m/>
    <m/>
    <m/>
    <n v="0.38"/>
    <n v="0.3"/>
    <n v="0.3"/>
    <n v="0.3"/>
    <s v="Anual"/>
    <n v="1.2666666666666668"/>
    <s v="Acima do Esperado"/>
  </r>
  <r>
    <s v="0477"/>
    <s v="Gestão do Sistema Prisional e Ressocialização dos Custodiados"/>
    <n v="30410"/>
    <s v="FSCABRINI"/>
    <s v="8296"/>
    <s v="Qualificação Profissional de Apenados"/>
    <s v="i0207"/>
    <s v="Apenados qualificados nas capacitações "/>
    <s v="Esse indicador visa monitorar as atividades de  qualificação profissional  ofertadas pela Fundação para as  pessoas em cumprimento de pena e egressos, com vistas   a preparação dessses  individuos para o retorno à sociedade e sua inclusão social.  "/>
    <s v="Somátorio de Apenados Qualificados no ano"/>
    <s v="Unidade"/>
    <s v="Anual"/>
    <x v="30"/>
    <x v="135"/>
    <x v="205"/>
    <s v="Crescimento"/>
    <s v="-"/>
    <n v="500"/>
    <m/>
    <m/>
    <m/>
    <m/>
    <m/>
    <m/>
    <m/>
    <m/>
    <m/>
    <m/>
    <m/>
    <n v="56"/>
    <n v="500"/>
    <n v="500"/>
    <n v="500"/>
    <s v="Anual"/>
    <n v="0.112"/>
    <s v="Abaixo do Esperado"/>
  </r>
  <r>
    <s v="0477"/>
    <s v="Gestão do Sistema Prisional e Ressocialização dos Custodiados"/>
    <n v="30410"/>
    <s v="FSCABRINI"/>
    <s v="8297"/>
    <s v="Incentivo às Oportunidades Laborativas do Apenado"/>
    <s v="i0208"/>
    <s v="Apenado inserido no mercado de trabalho"/>
    <s v="Esse indicador visa monitorar o desempenho do Programa da Gestão Prisional através da quantidade de apenados inseridos no mercado de trabalho"/>
    <s v="Somatório de apenados inseridos no mercado de trabalho"/>
    <s v="Unidade"/>
    <s v="Anual"/>
    <x v="30"/>
    <x v="136"/>
    <x v="206"/>
    <s v="Crescimento"/>
    <n v="200"/>
    <n v="400"/>
    <m/>
    <m/>
    <m/>
    <m/>
    <m/>
    <m/>
    <m/>
    <m/>
    <m/>
    <m/>
    <m/>
    <n v="75"/>
    <n v="400"/>
    <n v="400"/>
    <n v="400"/>
    <s v="Anual"/>
    <n v="0.1875"/>
    <s v="Abaixo do Esperado"/>
  </r>
  <r>
    <s v="0477"/>
    <s v="Gestão do Sistema Prisional e Ressocialização dos Custodiados"/>
    <n v="30410"/>
    <s v="FSCABRINI"/>
    <s v="8298"/>
    <s v="Gestão e Monitoramento das Atividades Desenvolvidas pelos Apenados"/>
    <s v="i0209"/>
    <s v="Apenado inserido em atividade administrativa"/>
    <s v="Esse indicador visa monitorar a quantidade de apenados inseridos em atividades administrativas, com vistas à redução de sua ociosidade como também à manutenção e conservação dos equipamentos públicos."/>
    <s v="Somatório de apenados inseridos em atividade administrativa"/>
    <s v="Unidade"/>
    <s v="Anual"/>
    <x v="30"/>
    <x v="137"/>
    <x v="207"/>
    <s v="Crescimento"/>
    <n v="1000"/>
    <n v="400"/>
    <m/>
    <m/>
    <m/>
    <m/>
    <m/>
    <m/>
    <m/>
    <m/>
    <m/>
    <m/>
    <m/>
    <n v="72"/>
    <n v="400"/>
    <n v="400"/>
    <n v="400"/>
    <s v="Anual"/>
    <n v="0.18"/>
    <s v="Abaixo do Esperado"/>
  </r>
  <r>
    <s v="0477"/>
    <s v="Gestão do Sistema Prisional e Ressocialização dos Custodiados"/>
    <n v="30410"/>
    <s v="FSCABRINI"/>
    <s v="8299"/>
    <s v="Reforma e Ampliação das Unidades de Desenvolvimento Profissional dos Apenados"/>
    <s v="i0210"/>
    <s v="Custo percentual das adequações das unidades laborativas e de qualificação  "/>
    <s v="Esse indicador visa dimensionar o investimento financeiro realizado nas reformas  e reaparelhamento dos  espaços fisicos, com o intuito de otimizar sua utilização pelos apenados seja no desenvolvimento de suas atividades como em sua qualificação ."/>
    <s v="[(Valor Empenhado anual/número de alunos certificados)/valor empenhado anual]*100 "/>
    <s v="Percentual"/>
    <s v="Anual"/>
    <x v="30"/>
    <x v="138"/>
    <x v="208"/>
    <s v="Decrescimento"/>
    <s v="-"/>
    <n v="-0.2"/>
    <m/>
    <m/>
    <m/>
    <m/>
    <m/>
    <m/>
    <m/>
    <m/>
    <m/>
    <m/>
    <m/>
    <s v="-"/>
    <n v="-0.2"/>
    <n v="-0.2"/>
    <n v="-0.2"/>
    <s v="Anual"/>
    <s v="-"/>
    <s v="-"/>
  </r>
  <r>
    <s v="0477"/>
    <s v="Gestão do Sistema Prisional e Ressocialização dos Custodiados"/>
    <n v="30410"/>
    <s v="FSCABRINI"/>
    <s v="8301"/>
    <s v="Realização de Eventos Promocionais"/>
    <s v="i0211"/>
    <s v="Variação percentual de atendimentos concluídos realizados pela ouvidoria da Fundação "/>
    <s v="Esse indicador visa monitorar a identificação e a satisfação do público em relação a  Fundação Santa Cabrini.  "/>
    <s v="((Quantidade média de atendimentos concluidos ao longo do Ano2 - Quantidade média de atendimentos concluidos ao longo do Ano1) / Quantidade média de atendimentos concluidos  ao longo do Ano1)*100"/>
    <s v="Percentual"/>
    <s v="Anual"/>
    <x v="30"/>
    <x v="139"/>
    <x v="209"/>
    <s v="Crescimento"/>
    <s v="-"/>
    <s v="´+70%"/>
    <m/>
    <m/>
    <m/>
    <m/>
    <m/>
    <m/>
    <m/>
    <m/>
    <m/>
    <m/>
    <m/>
    <n v="3360"/>
    <s v="´+70%"/>
    <s v="´+70%"/>
    <s v="´+70%"/>
    <s v="Anual"/>
    <s v="-"/>
    <s v="-"/>
  </r>
  <r>
    <s v="0477"/>
    <s v="Gestão do Sistema Prisional e Ressocialização dos Custodiados"/>
    <n v="30410"/>
    <s v="FSCABRINI"/>
    <s v="8301"/>
    <s v="Realização de Eventos Promocionais"/>
    <s v="i0212"/>
    <s v="Variação percentual de Revistas Cabrini vendidas "/>
    <s v="Esse indicador visa monitorar a disseminação da revista CABRINI,  da  Fundação Santa Cabrini à sociedade, cuja venda é realizada por apenados e seus familiares e  a renda da venda é revertida para os próprios, proporcionando um ganho mensal e uma atividade produtiva.    "/>
    <s v="[(Quantidade de revistas vendidas ao longo do Ano2 - Quantidade de revista vendidas no Ano1) / Quantidade de revistas vendidas no ano Ano1]*100"/>
    <s v="Percentual"/>
    <s v="Anual"/>
    <x v="30"/>
    <x v="139"/>
    <x v="210"/>
    <s v="Crescimento"/>
    <n v="1500"/>
    <s v="´+70%"/>
    <m/>
    <m/>
    <m/>
    <m/>
    <m/>
    <m/>
    <m/>
    <m/>
    <m/>
    <m/>
    <m/>
    <s v="-"/>
    <s v="´+70%"/>
    <s v="´+70%"/>
    <s v="´+70%"/>
    <s v="Anual"/>
    <s v="-"/>
    <s v="-"/>
  </r>
  <r>
    <s v="0461"/>
    <s v="Atenção à Saúde"/>
    <s v="29420"/>
    <s v="FSERJ"/>
    <s v="2912"/>
    <s v="Gestão e Apoio às Unidades de Saúde Conforme Contrato de Gestão"/>
    <s v="i0213"/>
    <s v="Índice de alcance geral de metas do contrato de gestão "/>
    <s v="O indicador é um condensado de metas de todos os indicadores e metas pactuadas no contrato de gestão e representa a execução do contrato. Esse indicador é acompanhado durante os 12 meses de vigência de cada contrato, de fevereiro de um ano até janeiro do ano seguinte."/>
    <s v="(Número de indicadores com metas alcançadas dentro dos limites definidos no plano de trabalho do contrato de gestão/Número de indicadores com  metas pactuadas no contrato de gestão)*100 "/>
    <s v="Percentual"/>
    <s v="Trimestral"/>
    <x v="31"/>
    <x v="140"/>
    <x v="211"/>
    <s v="Crescimento"/>
    <n v="0.83099999999999996"/>
    <s v="&gt;=90%"/>
    <m/>
    <m/>
    <s v="-"/>
    <m/>
    <m/>
    <n v="0.53"/>
    <m/>
    <m/>
    <s v="-"/>
    <m/>
    <m/>
    <n v="0.54200000000000004"/>
    <s v="&gt;=90%"/>
    <s v="&gt;=90%"/>
    <s v="&gt;=90%"/>
    <s v="Trimestral"/>
    <n v="0.60222222222222221"/>
    <s v="Abaixo do Esperado"/>
  </r>
  <r>
    <s v="0461"/>
    <s v="Atenção à Saúde"/>
    <s v="29420"/>
    <s v="FSERJ"/>
    <s v="2912"/>
    <s v="Gestão e Apoio às Unidades de Saúde Conforme Contrato de Gestão"/>
    <s v="i0214"/>
    <s v="Evolução de nível de gestão em premiações de qualidade"/>
    <s v="Este indicador tem como objetivo apresentar a melhoria na qualidade da gestão considerando a evolução em níveis em premiações de qualidade. O resultado desse indicador subsidiará a análise da efetividade da gestão da FS no que tange a melhoria de processos organizacionais, resultando assim, no aperfeiçoamento do cuidado nas unidades de saúde."/>
    <s v="(Número de participantes que evoluíram de nível de gestão em premiações de qualidade/ Número de unidades sob gestão avançada)*100"/>
    <s v="Percentual"/>
    <s v="Anual"/>
    <x v="31"/>
    <x v="140"/>
    <x v="212"/>
    <s v="Crescimento"/>
    <n v="0.4"/>
    <s v="&gt;=50%"/>
    <m/>
    <m/>
    <m/>
    <m/>
    <m/>
    <m/>
    <m/>
    <m/>
    <m/>
    <m/>
    <m/>
    <n v="0.45400000000000001"/>
    <s v="&gt;=60%"/>
    <s v="&gt;=70%"/>
    <s v="&gt;=80%"/>
    <s v="Anual"/>
    <n v="0.90800000000000003"/>
    <s v="Abaixo do Esperado"/>
  </r>
  <r>
    <s v="0463"/>
    <s v="Gestão dos Equipamentos Culturais"/>
    <s v="15430"/>
    <s v="FTMRJ"/>
    <s v="1104"/>
    <s v="Modernização das Unidades Culturais da FTMRJ"/>
    <s v="i0215"/>
    <s v="Variação de público nas unidades culturais modernizadas"/>
    <s v="Buscar mensurar o crescimento da quantidade de público presente nas unidades da  FTMRJ"/>
    <s v="[(Público presente (ano t)/Público presente (ano t-1)-1)*100_x000a_"/>
    <s v="Percentual"/>
    <s v="Quadrimestral"/>
    <x v="29"/>
    <x v="141"/>
    <x v="213"/>
    <s v="Crescimento"/>
    <n v="70000"/>
    <s v="´+10%"/>
    <m/>
    <m/>
    <m/>
    <s v="-"/>
    <m/>
    <m/>
    <m/>
    <n v="0"/>
    <m/>
    <m/>
    <m/>
    <n v="0"/>
    <s v="´+10%"/>
    <s v="´+10%"/>
    <s v="´+10%"/>
    <s v="Quadrimestral"/>
    <n v="0"/>
    <s v="Abaixo do Esperado"/>
  </r>
  <r>
    <s v="0463"/>
    <s v="Gestão dos Equipamentos Culturais"/>
    <s v="15430"/>
    <s v="FTMRJ"/>
    <s v="4491"/>
    <s v="Operacionalização do Teatro Municipal"/>
    <s v="i0216"/>
    <s v="Acesso a unidades culturais - FTMRJ"/>
    <s v="Busca mensurar a quantidade de público através do número total de pessoas presente nas unidades da Fundação Theatro Municipal do Rio Janeiro (Visita guiada, Espetáculos realizados, Oficinas e outros)."/>
    <s v="Quantidade de público presente nas unidades da FTMRJ"/>
    <s v="Unidade"/>
    <s v="Quadrimestral"/>
    <x v="29"/>
    <x v="142"/>
    <x v="214"/>
    <s v="Crescimento"/>
    <s v="-"/>
    <n v="160000"/>
    <m/>
    <m/>
    <m/>
    <s v="-"/>
    <m/>
    <m/>
    <m/>
    <n v="0"/>
    <m/>
    <m/>
    <m/>
    <n v="0"/>
    <n v="160000"/>
    <n v="160000"/>
    <n v="160000"/>
    <s v="Quadrimestral"/>
    <n v="0"/>
    <s v="Abaixo do Esperado"/>
  </r>
  <r>
    <s v="0463"/>
    <s v="Gestão dos Equipamentos Culturais"/>
    <s v="15430"/>
    <s v="FTMRJ"/>
    <s v="4492"/>
    <s v="Operacionalização da Nova Central técnica de Produções"/>
    <s v="i0217"/>
    <s v="Número de produções realizadas - Fábrica de Espetáculos"/>
    <s v="Busca mensurar a quantidade de produções realizadas pela Nova Central"/>
    <s v="Somatório das produções realizadas "/>
    <s v="Unidade"/>
    <s v="Quadrimestral"/>
    <x v="29"/>
    <x v="143"/>
    <x v="215"/>
    <s v="Crescimento"/>
    <s v="-"/>
    <n v="8"/>
    <m/>
    <m/>
    <m/>
    <s v="-"/>
    <m/>
    <m/>
    <m/>
    <n v="0"/>
    <m/>
    <m/>
    <m/>
    <n v="0"/>
    <n v="8"/>
    <n v="8"/>
    <n v="8"/>
    <s v="Quadrimestral"/>
    <n v="0"/>
    <s v="Abaixo do Esperado"/>
  </r>
  <r>
    <s v="0463"/>
    <s v="Gestão dos Equipamentos Culturais"/>
    <s v="15410"/>
    <s v="FUNARJ"/>
    <s v="1088"/>
    <s v="Modernização das Unidades Culturais da FUNARJ"/>
    <s v="i0218"/>
    <s v="Variação do público nos espaços culturais da FUNARJ modernizados"/>
    <s v="Busca mensurar a variação de publico com efeito das modernizações realizadas pela FUNARJ"/>
    <s v="[(Público presente (ano t)/Público presente (ano t-1)-1)*100"/>
    <s v="Unidade"/>
    <s v="Quadrimestral"/>
    <x v="29"/>
    <x v="144"/>
    <x v="216"/>
    <s v="Crescimento"/>
    <n v="48000"/>
    <n v="52800"/>
    <m/>
    <m/>
    <m/>
    <n v="0"/>
    <m/>
    <m/>
    <m/>
    <n v="0"/>
    <m/>
    <m/>
    <m/>
    <n v="0"/>
    <s v="´+10%"/>
    <s v="´+10%"/>
    <s v="´+10%"/>
    <s v="Quadrimestral"/>
    <n v="0"/>
    <s v="Abaixo do Esperado"/>
  </r>
  <r>
    <s v="0463"/>
    <s v="Gestão dos Equipamentos Culturais"/>
    <s v="15410"/>
    <s v="FUNARJ"/>
    <s v="4469"/>
    <s v="Operacionalização dos Equipamentos Culturais da FUNARJ"/>
    <s v="i0219"/>
    <s v="Acesso a unidades culturais - FUNARJ"/>
    <s v="Busca mensurar a quantidade de público presente nas unidade da FUNARJ"/>
    <s v="Somatório do público presente nas unidades da FUNARJ"/>
    <s v="Unidade"/>
    <s v="Quadrimestral"/>
    <x v="29"/>
    <x v="145"/>
    <x v="217"/>
    <s v="Crescimento"/>
    <n v="140000"/>
    <n v="140000"/>
    <m/>
    <m/>
    <m/>
    <n v="16224"/>
    <m/>
    <m/>
    <m/>
    <n v="0"/>
    <m/>
    <m/>
    <m/>
    <n v="0"/>
    <n v="140000"/>
    <n v="145000"/>
    <n v="147000"/>
    <s v="Quadrimestral"/>
    <n v="0.11588571428571429"/>
    <s v="Abaixo do Esperado"/>
  </r>
  <r>
    <s v="0465"/>
    <s v="Oferta de Bens Culturais e Fomento à Cultura"/>
    <s v="15410"/>
    <s v="FUNARJ"/>
    <s v="8214"/>
    <s v="Produções Culturais nos Teatros"/>
    <s v="i0220"/>
    <s v="Número de produções realizadas"/>
    <s v="Busca mensurar a quantidade de espectadores nas produções realizadas nos espaços culturais da FUNARJ"/>
    <s v="sendo PEC AC= Pecúlio Acumulado e PEC PG: Pecúlio Pago."/>
    <s v="Unidade"/>
    <s v="Quadrimestral"/>
    <x v="32"/>
    <x v="146"/>
    <x v="218"/>
    <s v="Crescimento"/>
    <s v="-"/>
    <s v="-"/>
    <m/>
    <m/>
    <m/>
    <n v="0"/>
    <m/>
    <m/>
    <m/>
    <n v="0"/>
    <m/>
    <m/>
    <m/>
    <n v="90"/>
    <s v="-"/>
    <s v="-"/>
    <s v="-"/>
    <s v="Quadrimestral"/>
    <s v="sem meta para comparação"/>
    <s v="sem meta para comparação"/>
  </r>
  <r>
    <s v="0465"/>
    <s v="Oferta de Bens Culturais e Fomento à Cultura"/>
    <s v="15410"/>
    <s v="FUNARJ"/>
    <s v="8216"/>
    <s v="Dinamização e Preservação do Acervo dos Museus"/>
    <s v="i0221"/>
    <s v="Acervo Preservado e Dinamizado "/>
    <s v="Busca mensurar as atividades (exposição, seminários,cursos, workshops) museológicas"/>
    <s v="Atividades museológicas dos acervos "/>
    <s v="Unidade"/>
    <s v="Quadrimestral"/>
    <x v="32"/>
    <x v="147"/>
    <x v="219"/>
    <s v="Crescimento"/>
    <n v="30"/>
    <n v="30"/>
    <m/>
    <m/>
    <m/>
    <n v="0"/>
    <m/>
    <m/>
    <m/>
    <n v="0"/>
    <m/>
    <m/>
    <m/>
    <n v="0"/>
    <n v="30"/>
    <n v="30"/>
    <n v="30"/>
    <s v="Quadrimestral"/>
    <n v="0"/>
    <s v="Abaixo do Esperado"/>
  </r>
  <r>
    <s v="0476"/>
    <s v="Gestão de Pessoas no Setor Público"/>
    <s v="06010"/>
    <s v="GSI"/>
    <s v="4561"/>
    <s v="Valorização e Capacitação dos Servidores do GSI"/>
    <s v="i0222"/>
    <s v="Percentual dos funcionários do GSI satisfeitos em relação aos  cursos, worshops, palestras e estágios realizados"/>
    <s v="O indicador indica o percentual dos funcionários do GSI satisfeitos, em relação aos  cursos, worshops, palestras e estágios realizados com o objetivo de melhor o desenvolvimento de suas atividades profissionais.  "/>
    <s v="(Número de funcionários do GSI satisfeitos em relação aos cursos, workshops, palestras e estágios / Total de funcionários que realizaram os cursos, workshops, palestras e estágios) * 100"/>
    <s v="Percentual"/>
    <s v="Anual"/>
    <x v="6"/>
    <x v="148"/>
    <x v="220"/>
    <s v="Crescimento"/>
    <s v="-"/>
    <n v="0.95"/>
    <m/>
    <m/>
    <m/>
    <m/>
    <m/>
    <m/>
    <m/>
    <m/>
    <m/>
    <m/>
    <m/>
    <n v="0"/>
    <n v="0.95"/>
    <n v="0.95"/>
    <n v="0.95"/>
    <s v="Anual"/>
    <n v="0"/>
    <s v="Abaixo do Esperado"/>
  </r>
  <r>
    <s v="0435"/>
    <s v="Modernização Tecnológica"/>
    <s v="06010"/>
    <s v="GSI"/>
    <s v="4562"/>
    <s v="Aquisição de Recursos de Informática e Tecnologia da Informação para o GSI"/>
    <s v="i0223"/>
    <s v="Percentual dos funcionários do GSI satisfeitos em relação aos  recursos de informática e TI adquiridos para assessoria do governador do Estado"/>
    <s v="O indicador possibilita indicar o percentual de funcionários do GSI, satisfeitos, em relação aos  recursos de informática e TI dquiridos, para assessoria do Governador do Estado, em assuntos de natureza estratégica e de segurança"/>
    <s v="(Número de funcionários do GSI satisfeitos em relação aos recursos de informática e TI adquiridos / Total de funcionários do GSI usuários de recursos de informática e TI adquiridos) * 100"/>
    <s v="Percentual"/>
    <s v="Anual"/>
    <x v="10"/>
    <x v="149"/>
    <x v="221"/>
    <s v="Crescimento"/>
    <s v="-"/>
    <n v="0.95"/>
    <m/>
    <m/>
    <m/>
    <m/>
    <m/>
    <m/>
    <m/>
    <m/>
    <m/>
    <m/>
    <m/>
    <n v="0"/>
    <n v="0.95"/>
    <n v="0.95"/>
    <n v="0.95"/>
    <s v="Anual"/>
    <n v="0"/>
    <s v="Abaixo do Esperado"/>
  </r>
  <r>
    <s v="0470"/>
    <s v="Fortalecimento da Gestão Pública"/>
    <s v="06010"/>
    <s v="GSI"/>
    <s v="4563"/>
    <s v="Reforma e Ampliação da Estrutura do GSI"/>
    <s v="i0224"/>
    <s v="Percentual dos funcionários do GSI satisfeitos em relação aos  serviços de reforma e ampliação na estrutura física do órgão"/>
    <s v="O indicador refere-se ao percentual dos funcionários do GSI satisfeitos, em relação aos  serviços de reforma e ampliação na estrutura física do órgão"/>
    <s v="(Número de funcionários do GSI satisfeitos em relação aos  serviços de reforma e ampliação na estrutura física do órgão / Total de funcionários do GSI ) * 100"/>
    <s v="Percentual"/>
    <s v="Anual"/>
    <x v="11"/>
    <x v="150"/>
    <x v="222"/>
    <s v="Crescimento"/>
    <s v="-"/>
    <n v="0.95"/>
    <m/>
    <m/>
    <m/>
    <m/>
    <m/>
    <m/>
    <m/>
    <m/>
    <m/>
    <m/>
    <m/>
    <n v="0"/>
    <n v="0.95"/>
    <n v="0.95"/>
    <n v="0.95"/>
    <s v="Anual"/>
    <n v="0"/>
    <s v="Abaixo do Esperado"/>
  </r>
  <r>
    <s v="0470"/>
    <s v="Fortalecimento da Gestão Pública"/>
    <s v="06010"/>
    <s v="GSI"/>
    <s v="4564"/>
    <s v="Operacionalização das Lanchas do GSI"/>
    <s v="i0225"/>
    <s v="Número de dias de indisponibilidade das lanchas do GSI"/>
    <s v="O indicador expressa o número de dias em que as lanchas do GSI permaneceram indisponíveis, sem possibilidade de transporte seguro para ilha de Brocoió."/>
    <s v="Somatório dos dias de indisponibilidade das lanchas"/>
    <s v="Unidade"/>
    <s v="Anual"/>
    <x v="11"/>
    <x v="151"/>
    <x v="223"/>
    <s v="Decrescimento"/>
    <s v="-"/>
    <n v="20"/>
    <m/>
    <m/>
    <m/>
    <m/>
    <m/>
    <m/>
    <m/>
    <m/>
    <m/>
    <m/>
    <m/>
    <n v="0"/>
    <n v="20"/>
    <n v="20"/>
    <n v="20"/>
    <s v="Anual"/>
    <n v="2"/>
    <s v="Acima do Esperado"/>
  </r>
  <r>
    <s v="0476"/>
    <s v="Gestão de Pessoas no Setor Público"/>
    <s v="07310"/>
    <s v="IEEA"/>
    <s v="4573"/>
    <s v="Formação e Qualificação dos Servidores do IEEA"/>
    <s v="i0226"/>
    <s v="Percentual de servidores capacitados - IEEA"/>
    <s v="Qualificação do servidor visando aumento de eficiência e produtividade."/>
    <s v="(Quantitativo de servidores ativos qualificados / Quantitativo de servidores ativos)*100"/>
    <s v="Percentual"/>
    <s v="Anual"/>
    <x v="6"/>
    <x v="152"/>
    <x v="224"/>
    <s v="Crescimento"/>
    <s v="-"/>
    <n v="0.25"/>
    <m/>
    <m/>
    <m/>
    <m/>
    <m/>
    <m/>
    <m/>
    <m/>
    <m/>
    <m/>
    <m/>
    <n v="0"/>
    <n v="0.25"/>
    <n v="0.25"/>
    <n v="0.25"/>
    <s v="Anual"/>
    <n v="0"/>
    <s v="Abaixo do Esperado"/>
  </r>
  <r>
    <s v="0439"/>
    <s v="Gestão Integrada de Recursos Hídricos"/>
    <s v="24320"/>
    <s v="INEA"/>
    <n v="4461"/>
    <s v="Controle de Recursos Hídricos"/>
    <s v="i0227"/>
    <s v="Obra implantada para proteção da captação de água da ETA do Guandu "/>
    <s v="Dique implantado para segregar as águas altamente poluídas dos afluentes do Rio Guandu, justamente no ponto de captação da ETA Guandu."/>
    <s v="Somatório da obra implantada"/>
    <s v="Unidade"/>
    <s v="Anual"/>
    <x v="22"/>
    <x v="153"/>
    <x v="225"/>
    <s v="Crescimento"/>
    <n v="0"/>
    <n v="0"/>
    <m/>
    <m/>
    <m/>
    <m/>
    <m/>
    <m/>
    <m/>
    <m/>
    <m/>
    <m/>
    <m/>
    <n v="0"/>
    <n v="0"/>
    <n v="1"/>
    <n v="0"/>
    <s v="Anual"/>
    <e v="#DIV/0!"/>
    <s v="Dentro do Esperado"/>
  </r>
  <r>
    <s v="0437"/>
    <s v="Saneamento Ambiental e Resíduos Sólidos"/>
    <s v="24320"/>
    <s v="INEA"/>
    <s v="2954"/>
    <s v="Realização de Pesquisa e Controle Ambiental"/>
    <s v="i0228"/>
    <s v="Número de amostragens realizadas em corpos hídricos"/>
    <s v="O monitoramento de qualidade das águas é realizado sistematicamente por meio de campanhas de amostragem dos corpos hídricos do Estado do Rio de Janeiro. As campanhas de monitoramento  fornecem informações relevantes para subsidiar a gestão ambiental estadual, possibilitando a priorização de ações e projetos para a melhoria ambental, bem como apoiando ações de controle."/>
    <s v="Somatório de amostragem realizada por meio de campanhas de monitoramento de qualidade da água"/>
    <s v="Unidade"/>
    <s v="Anual"/>
    <x v="7"/>
    <x v="154"/>
    <x v="226"/>
    <s v="Crescimento"/>
    <n v="11450"/>
    <n v="11500"/>
    <m/>
    <m/>
    <m/>
    <m/>
    <m/>
    <m/>
    <m/>
    <m/>
    <m/>
    <m/>
    <m/>
    <n v="5105"/>
    <n v="8190"/>
    <n v="11450"/>
    <n v="12000"/>
    <s v="Anual"/>
    <n v="0.44391304347826088"/>
    <s v="Abaixo do Esperado"/>
  </r>
  <r>
    <s v="0437"/>
    <s v="Saneamento Ambiental e Resíduos Sólidos"/>
    <s v="24320"/>
    <s v="INEA"/>
    <s v="2954"/>
    <s v="Realização de Pesquisa e Controle Ambiental"/>
    <s v="i0229"/>
    <s v="Operacionalidade da rede automática e semi-automática de qualidade do ar"/>
    <s v="O monitoramento de qualidade do ar, no Inea, é realizado por meio de uma rede de estações automáticas e semiautomáticas, que quantificam a concentração de material particulado, gases poluentes e parâmetros meteorológicos na atmosfera. A adoção de critérios para a representatividade dos dados é de extrema relevância em um sistema de monitoramento, sendo que o não atendimento a estes critérios, para uma determinada estação ou período, incorrem em falhas de medição e comprometem a interpretação dos resultados obtidos. Desta forma, a operacionalidade da rede será medida pela quantidade de dados válidos gerados durante o período de operação das estações. "/>
    <s v="(Dados válidos / Dados gerados)*100"/>
    <s v="Percentual"/>
    <s v="Anual"/>
    <x v="7"/>
    <x v="154"/>
    <x v="227"/>
    <s v="Crescimento"/>
    <n v="0.7"/>
    <s v="&gt;=80%"/>
    <m/>
    <m/>
    <m/>
    <m/>
    <m/>
    <m/>
    <m/>
    <m/>
    <m/>
    <m/>
    <m/>
    <n v="0.8"/>
    <s v="&gt;=30%"/>
    <s v="&gt;=80%"/>
    <s v="&gt;=80%"/>
    <s v="Anual"/>
    <n v="1"/>
    <s v="Dentro do Esperado"/>
  </r>
  <r>
    <s v="0464"/>
    <s v="Desenvolvimento Urbano e Rural"/>
    <s v="24320"/>
    <s v="INEA"/>
    <s v="3979"/>
    <s v="Cidades Sustentáveis"/>
    <s v="i0230"/>
    <s v="Obras implantadas de infraestrutura"/>
    <s v="A implantação de obras de infraestrutura visam o desenvolvimentos sustentável dos municípios do Estado."/>
    <s v="Somatório das obras implantadas "/>
    <s v="Unidade"/>
    <s v="Anual"/>
    <x v="19"/>
    <x v="155"/>
    <x v="228"/>
    <s v="Crescimento"/>
    <n v="0"/>
    <n v="0"/>
    <m/>
    <m/>
    <m/>
    <m/>
    <m/>
    <m/>
    <m/>
    <m/>
    <m/>
    <m/>
    <m/>
    <n v="0"/>
    <n v="0"/>
    <n v="4"/>
    <n v="0"/>
    <s v="Anual"/>
    <e v="#DIV/0!"/>
    <s v="Dentro do Esperado"/>
  </r>
  <r>
    <s v="0470"/>
    <s v="Fortalecimento da Gestão Pública"/>
    <s v="24320"/>
    <s v="INEA"/>
    <s v="4473"/>
    <s v="Desenvolvimento de Pessoas"/>
    <s v="i0231"/>
    <s v="Percentual de servidores capacitados - INEA"/>
    <s v="O indicador serve para verificar se a meta pretendida foi atingida, se aumentou a  curva de evasão com base em outras ofertas similares  e com isso pensar em novos formatos de oferta de formações."/>
    <s v="(Número de servidores concluintes/Número de servidores inscritos)*100"/>
    <s v="Percentual"/>
    <s v="18 meses"/>
    <x v="11"/>
    <x v="156"/>
    <x v="229"/>
    <s v="Crescimento"/>
    <s v="-"/>
    <n v="0.7"/>
    <m/>
    <m/>
    <m/>
    <m/>
    <m/>
    <m/>
    <m/>
    <m/>
    <m/>
    <m/>
    <m/>
    <s v="-"/>
    <n v="0.7"/>
    <n v="0.7"/>
    <n v="0.7"/>
    <s v="18 meses"/>
    <s v="-"/>
    <s v="-"/>
  </r>
  <r>
    <s v="0439"/>
    <s v="Gestão Integrada de Recursos Hídricos"/>
    <s v="24320"/>
    <s v="INEA"/>
    <s v="5457"/>
    <s v="Fortalecimento da Gestão Participativa e Instrumentos de Gestão das Águas"/>
    <s v="i0232"/>
    <s v="Percentual de vistorias em barramentos prioritários"/>
    <s v="A segurança de barragens se apresenta como uma das vertentes de segurança hídrica, no tocante a gestão dos riscos associados à água. Cabe ao Instituto Estadual do Ambiente (Inea) fiscalizar a segurança das barragens de usos múltiplos e de resíduos industriais nos corpos hídricos de domínio do Estado do Rio de Janeiro.  Nesse sentido, uma das formas de fiscalização é a realização de vistorias in loco em barramentos considerados prioritários, para reconhecimento e verificação de suas condições atuais, sendo esperada a realização de 24 vistorias anuais. "/>
    <s v="(Nº de vistorias no ano / Total de barragens (24)) * 100"/>
    <s v="Percentual"/>
    <s v="Anual"/>
    <x v="22"/>
    <x v="157"/>
    <x v="230"/>
    <s v="Crescimento"/>
    <s v="-"/>
    <s v="-"/>
    <m/>
    <m/>
    <m/>
    <m/>
    <m/>
    <m/>
    <m/>
    <m/>
    <m/>
    <m/>
    <m/>
    <n v="319"/>
    <n v="0.9"/>
    <n v="0.9"/>
    <n v="0.9"/>
    <s v="Anual"/>
    <s v="sem meta para comparação"/>
    <s v="sem meta para comparação"/>
  </r>
  <r>
    <s v="0438"/>
    <s v="Preservação e Conservação Ambiental"/>
    <s v="24320"/>
    <s v="INEA"/>
    <s v="5463"/>
    <s v="Proteção da Biodiversidade e dos Sistemas Florestais"/>
    <s v="i0233"/>
    <s v="Número de Visitantes nos Parques Estaduais"/>
    <s v="Execução de ações visando ao incremento da visitação nos Parques estaduais, por meio de recreação em contato com a natureza e do turismo ecológico, em observância aos objetivos básicos desta categoria de unidade de conservação previstos na Lei Federal 9.985/00, proporcionando o aumento da consciência ambiental e, consequentemente, da qualidade da visitação nas UCs."/>
    <s v="SOMA DOS REGISTROS DOS ECOCONTADORES, LIVRO DE VISITANTES E CONTAGEM POR DENSIDADE"/>
    <s v="Unidade"/>
    <s v="Anual"/>
    <x v="8"/>
    <x v="158"/>
    <x v="231"/>
    <s v="Crescimento"/>
    <n v="2637982"/>
    <n v="2769881"/>
    <m/>
    <m/>
    <m/>
    <m/>
    <m/>
    <m/>
    <m/>
    <m/>
    <m/>
    <m/>
    <m/>
    <n v="789000"/>
    <n v="2908375.1549999998"/>
    <n v="3053793"/>
    <n v="3206483"/>
    <s v="Anual"/>
    <n v="0.28484978235527086"/>
    <s v="Abaixo do Esperado"/>
  </r>
  <r>
    <s v="0438"/>
    <s v="Preservação e Conservação Ambiental"/>
    <s v="24320"/>
    <s v="INEA"/>
    <s v="5463"/>
    <s v="Proteção da Biodiversidade e dos Sistemas Florestais"/>
    <s v="i0234"/>
    <s v="Área Restaurada"/>
    <s v="Acompanhamento dos compromissos de restauração florestal oriundos de obrigações legais e das ações voluntárias, gerando o aumento da cobertura florestal do estado do Rio de Janeiro e dos serviços ecossistêmicos prestados."/>
    <s v="SOMATÓRIO DOS HECTARES RESTAURADOS (meta cumulativa)"/>
    <s v="Hectares"/>
    <s v="Anual"/>
    <x v="8"/>
    <x v="158"/>
    <x v="232"/>
    <s v="Crescimento"/>
    <n v="4350"/>
    <n v="4550"/>
    <m/>
    <m/>
    <m/>
    <m/>
    <m/>
    <m/>
    <m/>
    <m/>
    <m/>
    <m/>
    <m/>
    <n v="4557.9799999999996"/>
    <n v="4680"/>
    <n v="4830"/>
    <n v="4885"/>
    <s v="Anual"/>
    <n v="1.001753846153846"/>
    <s v="Acima do Esperado"/>
  </r>
  <r>
    <s v="0444"/>
    <s v="Prevenção e Resposta ao Risco e Recuperação de Áreas Atingidas por Catástrofes"/>
    <s v="24320"/>
    <s v="INEA"/>
    <s v="5617"/>
    <s v="Gestão de Risco e Reparação de Acidentes e Catástrofes "/>
    <s v="i0235"/>
    <s v="Número de benfeitorias indenizadas e removidas de áreas de risco em função de obras de recuperação ambiental"/>
    <s v="Verificar se o total de Avaliar as benfeitorias que precisam ser realocadas, apontado pelos projetos de obras de recuperação ambiental, foi totalmente atingido para eficiência das intervenções. "/>
    <s v="Número de benfeitorias indenizadas ou removidas"/>
    <s v="Unidade"/>
    <s v="Anual"/>
    <x v="23"/>
    <x v="159"/>
    <x v="233"/>
    <s v="Crescimento"/>
    <n v="8"/>
    <n v="176"/>
    <m/>
    <m/>
    <m/>
    <m/>
    <m/>
    <m/>
    <m/>
    <m/>
    <m/>
    <m/>
    <m/>
    <n v="0"/>
    <n v="276"/>
    <n v="196"/>
    <n v="196"/>
    <s v="Anual"/>
    <n v="0"/>
    <s v="Abaixo do Esperado"/>
  </r>
  <r>
    <s v="0444"/>
    <s v="Prevenção e Resposta ao Risco e Recuperação de Áreas Atingidas por Catástrofes"/>
    <s v="24320"/>
    <s v="INEA"/>
    <s v="5617"/>
    <s v="Gestão de Risco e Reparação de Acidentes e Catástrofes "/>
    <s v="i0236"/>
    <s v="Obras implantadas de controle de inundação e recuperação ambiental"/>
    <s v="As obras implantadas ao longo dos rios e das suas margens tem o objetivo de controlar e mitigar a inundação e/ou recuperar os trechos atingidos pelas cheias."/>
    <s v="Somatório das obras implantadas "/>
    <s v="Unidade"/>
    <s v="Anual"/>
    <x v="23"/>
    <x v="159"/>
    <x v="234"/>
    <s v="Decrescimento"/>
    <n v="0"/>
    <n v="0"/>
    <m/>
    <m/>
    <m/>
    <m/>
    <m/>
    <m/>
    <m/>
    <m/>
    <m/>
    <m/>
    <m/>
    <n v="0"/>
    <n v="4"/>
    <n v="2"/>
    <n v="1"/>
    <s v="Anual"/>
    <e v="#DIV/0!"/>
    <s v="Dentro do Esperado"/>
  </r>
  <r>
    <s v="0444"/>
    <s v="Prevenção e Resposta ao Risco e Recuperação de Áreas Atingidas por Catástrofes"/>
    <s v="24320"/>
    <s v="INEA"/>
    <s v="5617"/>
    <s v="Gestão de Risco e Reparação de Acidentes e Catástrofes "/>
    <s v="i0237"/>
    <s v="Volume de Material Desassoreado dos Corpos Hídricos (Limpa Rio)"/>
    <s v="O material desassoreado do corpos hídricos proporciona o reestabelecimento da capacidade de escoamentos de suas calhas em períodos de altos índices pluviométricos."/>
    <s v="Somatório da Quantidade de Material Desassoreado dos Corpos Hídricos do Estado do Rio de Janeiro"/>
    <s v="m³"/>
    <s v="Anual"/>
    <x v="23"/>
    <x v="159"/>
    <x v="235"/>
    <s v="Crescimento"/>
    <n v="120358"/>
    <n v="1000000"/>
    <m/>
    <m/>
    <m/>
    <m/>
    <m/>
    <m/>
    <m/>
    <m/>
    <m/>
    <m/>
    <m/>
    <n v="1188648.21"/>
    <n v="1840000"/>
    <n v="1840000"/>
    <n v="1840000"/>
    <s v="Anual"/>
    <n v="1.18864821"/>
    <s v="Acima do Esperado"/>
  </r>
  <r>
    <s v="0437"/>
    <s v="Saneamento Ambiental e Resíduos Sólidos"/>
    <s v="24320"/>
    <s v="INEA"/>
    <s v="5618"/>
    <s v="Gestão de Resíduos Sólidos e Saneamento Ambiental"/>
    <s v="i0238"/>
    <s v="Percentual de Esgoto Tratado"/>
    <s v="O volume de esgoto tratado minimiza a degradação de corpos hídricos, melhorando as condições sanitárias ofertadas à população e reduzindo o risco de doenças advindas da má qualidade da água."/>
    <s v="Volume de Esgoto Tratado / Volume de Esgoto Gerado"/>
    <s v="Percentual"/>
    <s v="Anual"/>
    <x v="7"/>
    <x v="160"/>
    <x v="236"/>
    <s v="Crescimento"/>
    <s v="-"/>
    <s v="-"/>
    <m/>
    <m/>
    <m/>
    <m/>
    <m/>
    <m/>
    <m/>
    <m/>
    <m/>
    <m/>
    <m/>
    <n v="0.5"/>
    <n v="1"/>
    <n v="1"/>
    <n v="1"/>
    <s v="Anual"/>
    <s v="sem meta para comparação"/>
    <s v="sem meta para comparação"/>
  </r>
  <r>
    <s v="0437"/>
    <s v="Saneamento Ambiental e Resíduos Sólidos"/>
    <s v="24320"/>
    <s v="INEA"/>
    <s v="5618"/>
    <s v="Gestão de Resíduos Sólidos e Saneamento Ambiental"/>
    <s v="i0239"/>
    <s v="Quantidade de Lixo Flutuante Coletado"/>
    <s v="O lixo flutuante retido pelas ecobarreiras e encaminhado aos aterros sanitários devidamente licenciados minimiza o impacto ambiental negativo da sua dispersão nos corpos hídricos. "/>
    <s v="Somatário da Quantidade de Lixo Flutuante Coletado nas Ecobarreiras"/>
    <s v="Toneladas"/>
    <s v="Anual"/>
    <x v="7"/>
    <x v="160"/>
    <x v="237"/>
    <s v="Crescimento"/>
    <n v="2643"/>
    <n v="150"/>
    <m/>
    <m/>
    <m/>
    <m/>
    <m/>
    <m/>
    <m/>
    <m/>
    <m/>
    <m/>
    <m/>
    <n v="5493"/>
    <n v="1807.2"/>
    <n v="1807.2"/>
    <n v="1807.2"/>
    <s v="Anual"/>
    <n v="36.619999999999997"/>
    <s v="Acima do Esperado"/>
  </r>
  <r>
    <s v="0435"/>
    <s v="Modernização Tecnológica"/>
    <s v="24320"/>
    <s v="INEA"/>
    <s v="5619"/>
    <s v="Infraestrutura Tecnológica para o Desenvolvimento"/>
    <s v="i0240"/>
    <s v="SAG - Aumento da oferta de Soluções de Apoio a Gestão Ambiental e à População"/>
    <s v="Onde: QSolFin = Quantidade Soluções em produção final de período; QSolAt= quantidade de soluções em produção início período   -  Onde Solução indicam o desenvolvimento ou melhoria em: Portal; Programas; Sistemas; App; Ferramentas; Bases de dados. "/>
    <s v="SAG = (QSolFin - QSolAt/QSolAt) x 100"/>
    <s v="Percentual"/>
    <s v="Anual"/>
    <x v="10"/>
    <x v="161"/>
    <x v="238"/>
    <s v="Crescimento"/>
    <s v="-"/>
    <n v="0.1"/>
    <m/>
    <m/>
    <m/>
    <m/>
    <m/>
    <m/>
    <m/>
    <m/>
    <m/>
    <m/>
    <m/>
    <n v="1E-3"/>
    <n v="0.1"/>
    <n v="0.1"/>
    <n v="0.1"/>
    <s v="Anual"/>
    <n v="0.01"/>
    <s v="Abaixo do Esperado"/>
  </r>
  <r>
    <s v="0438"/>
    <s v="Preservação e Conservação Ambiental"/>
    <s v="24320"/>
    <s v="INEA"/>
    <s v="A545"/>
    <s v="Pró - Unidades de Conservações"/>
    <s v="i0233"/>
    <s v="Número de Visitantes nos Parques Estaduais"/>
    <s v="Execução de ações visando ao incremento da visitação nos Parques estaduais, por meio de recreação em contato com a natureza e do turismo ecológico, em observância aos objetivos básicos desta categoria de unidade de conservação previstos na Lei Federal 9.985/00, proporcionando o aumento da consciência ambiental e, consequentemente, da qualidade da visitação nas UCs."/>
    <s v="SOMA DOS REGISTROS DOS ECOCONTADORES, LIVRO DE VISITANTES E CONTAGEM POR DENSIDADE"/>
    <s v="Unidade"/>
    <s v="Anual"/>
    <x v="8"/>
    <x v="162"/>
    <x v="231"/>
    <s v="Crescimento"/>
    <n v="2637982"/>
    <n v="2769881"/>
    <m/>
    <m/>
    <m/>
    <m/>
    <m/>
    <m/>
    <m/>
    <m/>
    <m/>
    <m/>
    <m/>
    <n v="789000"/>
    <n v="2908375.1549999998"/>
    <n v="3053793"/>
    <n v="3206483"/>
    <s v="Anual"/>
    <n v="0.28484978235527086"/>
    <s v="Abaixo do Esperado"/>
  </r>
  <r>
    <s v="0438"/>
    <s v="Preservação e Conservação Ambiental"/>
    <s v="24320"/>
    <s v="INEA"/>
    <s v="A545"/>
    <s v="Pró - Unidades de Conservações"/>
    <s v="i0234"/>
    <s v="Área Restaurada"/>
    <s v="Acompanhamento dos compromissos de restauração florestal oriundos de obrigações legais e das ações voluntárias, gerando o aumento da cobertura florestal do estado do Rio de Janeiro e dos serviços ecossistêmicos prestados."/>
    <s v="SOMATÓRIO DOS HECTARES RESTAURADOS (meta cumulativa)"/>
    <s v="Hectares"/>
    <s v="Anual"/>
    <x v="8"/>
    <x v="162"/>
    <x v="232"/>
    <s v="Crescimento"/>
    <n v="4350"/>
    <n v="4550"/>
    <m/>
    <m/>
    <m/>
    <m/>
    <m/>
    <m/>
    <m/>
    <m/>
    <m/>
    <m/>
    <m/>
    <n v="4557.9799999999996"/>
    <n v="4680"/>
    <n v="4830"/>
    <n v="4885"/>
    <s v="Anual"/>
    <n v="1.001753846153846"/>
    <s v="Acima do Esperado"/>
  </r>
  <r>
    <s v="0480"/>
    <s v="Direitos do Consumidor"/>
    <s v="40380"/>
    <s v="IPEM-RJ"/>
    <s v="2858"/>
    <s v="Manutenção, Criação e Acreditação de Laboratórios"/>
    <s v="i0241"/>
    <s v="Percentual de laboratórios acreditados"/>
    <s v="O Programa de acreditação de laboratórios voltados a Metrologia Legal e Metrologia Industrial consiste na Implantação do Sistema de Gestão da Qualidade, nos requisitos da ABNT NBR ISO/IEC 17.025:2017, que representa o reconhecimento formal, nacional e internacionalmente, da competência técnica do laboratório e das condições técnico-organizacionais pelo único Organismo de Acreditação no Brasil, CGCRE – Coordenação Geral de Acreditação, do Inmetro._x000a_"/>
    <s v="(Número de laboratórios acreditados / Total de laboratórios com atual potêncial de acreditação)*100"/>
    <s v="Percentual"/>
    <s v="Anual"/>
    <x v="33"/>
    <x v="163"/>
    <x v="239"/>
    <s v="Crescimento"/>
    <n v="0"/>
    <n v="0"/>
    <m/>
    <m/>
    <m/>
    <m/>
    <m/>
    <m/>
    <m/>
    <m/>
    <m/>
    <m/>
    <m/>
    <n v="0"/>
    <n v="0.25"/>
    <n v="0"/>
    <n v="0.25"/>
    <s v="Anual"/>
    <e v="#DIV/0!"/>
    <s v="Dentro do Esperado"/>
  </r>
  <r>
    <s v="0480"/>
    <s v="Direitos do Consumidor"/>
    <s v="40380"/>
    <s v="IPEM-RJ"/>
    <s v="4142"/>
    <s v="Normas de Verificação da Conformidade de Produtos e Serviços "/>
    <s v="i0242"/>
    <s v="Percentual de empresas fiscalizadas e consideradas irregulares pelo IPEM-RJ"/>
    <s v="A fiscalização de empresas e estabelecimentos comerciais pela Diretoria da Conformidade do IPEM/RJ é uma atividade finalística e visa garantir a conformidade dos produtos comercializados com as especificações técnicas estabelecidas pelos Orgãos competentes. Visando dar maior segurança aos usuários destes produtos e garantir maior confiabilidade nas relações de consumo.Este indicador é do tipo &quot;menor é melhor&quot;."/>
    <s v="(Número de empresas consideradas irregulares / Total de empresas visitadas)*100"/>
    <s v="Percentual"/>
    <s v="Anual"/>
    <x v="33"/>
    <x v="164"/>
    <x v="240"/>
    <s v="Crescimento"/>
    <n v="0.35499999999999998"/>
    <n v="0.3"/>
    <m/>
    <m/>
    <m/>
    <m/>
    <m/>
    <m/>
    <m/>
    <m/>
    <m/>
    <m/>
    <m/>
    <n v="0.12039999999999999"/>
    <n v="0.3"/>
    <n v="0.3"/>
    <n v="0.3"/>
    <s v="Anual"/>
    <n v="0.40133333333333332"/>
    <s v="Abaixo do Esperado"/>
  </r>
  <r>
    <s v="0446"/>
    <s v="Rio Capital da Energia"/>
    <s v="40380"/>
    <s v="IPEM-RJ"/>
    <s v="4466"/>
    <s v="Metrologia de Produção de Óleo e Gás na Jurisdição do Estado do Rio de Janeiro"/>
    <s v="i0243"/>
    <s v="Percentual de unidades de produção fiscalizadas"/>
    <s v="A fiscalização das unidades de produção de óleo e gás é uma atividade finalística do IPEM/RJ, que está em fase de implementação, com previsão de início em 2020.  Sabe-se que atualmente o Estado do Rio de Janeiro possui 48 destas unidades e que a meta se atinge através do controle metrológico legal realizado naquelas unidades."/>
    <s v="(Número de unidades de produção fiscalizadas / Total de unidades de produção em operação)*100"/>
    <s v="Percentual"/>
    <s v="Anual"/>
    <x v="34"/>
    <x v="165"/>
    <x v="241"/>
    <s v="Crescimento"/>
    <n v="0"/>
    <n v="0"/>
    <m/>
    <m/>
    <m/>
    <m/>
    <m/>
    <m/>
    <m/>
    <m/>
    <m/>
    <m/>
    <m/>
    <n v="0"/>
    <n v="0.21"/>
    <n v="0.31"/>
    <n v="0.42"/>
    <s v="Anual"/>
    <e v="#DIV/0!"/>
    <s v="Dentro do Esperado"/>
  </r>
  <r>
    <s v="0480"/>
    <s v="Direitos do Consumidor"/>
    <s v="40380"/>
    <s v="IPEM-RJ"/>
    <s v="8348"/>
    <s v="Serviço Metrológico"/>
    <s v="i0244"/>
    <s v="Percentual de reprovação de balanças comerciais"/>
    <s v="A fiscalização de balanças comérciais é uma atividade finalística do IPEM/RJ de grande impacto social e econômico. O seu monitoramento visa garantir um baixo índice de irregularidas e garantir maior confiabilidade nas relações de consumo no Estado do Rio de Janeiro. Este indicador é do tipo &quot;menor é melhor&quot;."/>
    <s v="(Número de balanças comerciais reprovadas / Número de balanças comerciais fiscalizadas)*100"/>
    <s v="Percentual"/>
    <s v="Anual"/>
    <x v="33"/>
    <x v="166"/>
    <x v="242"/>
    <s v="Crescimento"/>
    <n v="4.1999999999999997E-3"/>
    <n v="6.0000000000000001E-3"/>
    <m/>
    <m/>
    <m/>
    <m/>
    <m/>
    <m/>
    <m/>
    <m/>
    <m/>
    <m/>
    <m/>
    <n v="6.7000000000000002E-3"/>
    <n v="5.0000000000000001E-3"/>
    <n v="5.0000000000000001E-3"/>
    <n v="4.0000000000000001E-3"/>
    <s v="Anual"/>
    <n v="1.1166666666666667"/>
    <s v="Acima do Esperado"/>
  </r>
  <r>
    <s v="0480"/>
    <s v="Direitos do Consumidor"/>
    <s v="40380"/>
    <s v="IPEM-RJ"/>
    <s v="8348"/>
    <s v="Serviço Metrológico"/>
    <s v="i0245"/>
    <s v="Percentual de reprovação de bombas medidoras de combustível"/>
    <s v="A fiscalização de bombas medidoras de combustível é uma atividade finalística do IPEM/RJ de grande impacto social e econômico. O seu monitoramento visa garantir um baixo índice de irregularidas e garantir maior confiabilidade nas relações de consumo no Estado do Rio de Janeiro. Este indicador é do tipo &quot;menor é melhor&quot;."/>
    <s v="(Número de bombas medidoras reprovadas / Número de bombas medidoras fiscalizadas)*100"/>
    <s v="Percentual"/>
    <s v="Anual"/>
    <x v="33"/>
    <x v="166"/>
    <x v="243"/>
    <s v="Decrescimento"/>
    <n v="1.24E-2"/>
    <n v="0.01"/>
    <m/>
    <m/>
    <m/>
    <m/>
    <m/>
    <m/>
    <m/>
    <m/>
    <m/>
    <m/>
    <m/>
    <n v="6.1000000000000004E-3"/>
    <n v="8.0000000000000002E-3"/>
    <n v="8.0000000000000002E-3"/>
    <n v="0.01"/>
    <s v="Anual"/>
    <n v="1.3900000000000001"/>
    <s v="Acima do Esperado"/>
  </r>
  <r>
    <s v="0480"/>
    <s v="Direitos do Consumidor"/>
    <s v="40380"/>
    <s v="IPEM-RJ"/>
    <s v="8348"/>
    <s v="Serviço Metrológico"/>
    <s v="i0246"/>
    <s v="Percentual de reprovação de cronotacógrafos"/>
    <s v="A fiscalização de cronotacógrafos é uma atividade finalística do IPEM/RJ de grande impacto social. O seu monitoramento visa reduzir o número de acidentes e vítimas nas estradas, além de acelerar a elucidação das investigações de acidentes. Este indicador é do tipo &quot;menor é melhor&quot;._x000a_* Cronotacógrafo é o instrumento ou conjunto de instrumentos destinado a indicar e registrar, de forma simultânea, inalterável e instantânea, a velocidade e a distância percorrida pelo veículo, em função do tempo decorrido, assim como os parâmetros relacionados com o condutor do veículo, tais como: o tempo de trabalho e os tempos de parada e de direção._x000a_Os veículos de carga com peso bruto acima de 4.536 quilogramas e os veículos de passageiros com mais de 10 lugares são obrigados pelo Código de Trânsito Brasileiro a possuir cronotacógrafo. Através dele, é possível monitorar o deslocamento do veículo. O disco diagrama, de papel especial, colocado no cronotacógrafo, registra dados importantes, como as velocidades desenvolvidas pelo veículo, intervalos de tempo parado e em deslocamento e distâncias percorridas. São informações aceitas legalmente como prova em caso de acidentes ou denúncias de má condução do veículo."/>
    <s v="(Número de cronotacógrafos reprovados / Número de cronotacógrafos fiscalizados)*100"/>
    <s v="Percentual"/>
    <s v="Anual"/>
    <x v="33"/>
    <x v="166"/>
    <x v="244"/>
    <s v="Decrescimento"/>
    <n v="1.1000000000000001E-3"/>
    <n v="2E-3"/>
    <m/>
    <m/>
    <m/>
    <m/>
    <m/>
    <m/>
    <m/>
    <m/>
    <m/>
    <m/>
    <m/>
    <n v="8.0000000000000004E-4"/>
    <n v="2E-3"/>
    <n v="1E-3"/>
    <n v="1E-3"/>
    <s v="Anual"/>
    <n v="1.6"/>
    <s v="Acima do Esperado"/>
  </r>
  <r>
    <s v="0459"/>
    <s v="Gestão da Política Habitacional e Regularização Fundiária"/>
    <s v="53310"/>
    <s v="ITERJ"/>
    <s v="1557"/>
    <s v="Assentamento e Reassentamento de Familias"/>
    <s v="i0247"/>
    <s v="Número de famílias beneficiadas com moradia digna"/>
    <s v="As famílias beneficiadas com moradia digna são aquelas atendidas com construção de unidades habitacionais em processos de assentamento/reassentamento. Sua importância é medir o quanto o Iterj proporciona o desenvolvimento sustentável das comunidades urbanas e rurais por ele assistidas."/>
    <s v="Número absoluto de famílias beneficiadas com moradia digna"/>
    <s v="Unidade"/>
    <s v="Anual"/>
    <x v="9"/>
    <x v="167"/>
    <x v="245"/>
    <s v="Decrescimento"/>
    <n v="0"/>
    <n v="115"/>
    <m/>
    <m/>
    <m/>
    <m/>
    <m/>
    <m/>
    <m/>
    <m/>
    <m/>
    <m/>
    <m/>
    <n v="0"/>
    <n v="70"/>
    <n v="10"/>
    <n v="30"/>
    <s v="Anual"/>
    <n v="2"/>
    <s v="Acima do Esperado"/>
  </r>
  <r>
    <s v="0459"/>
    <s v="Gestão da Política Habitacional e Regularização Fundiária"/>
    <s v="53310"/>
    <s v="ITERJ"/>
    <s v="2710"/>
    <s v="Regularização Fundiária de Interesse Social"/>
    <s v="i0248"/>
    <s v="Número de comunidades beneficiadas com regularização fundiária"/>
    <s v="As comunidades beneficiadas com regularização fundiária são aquelas que receberam os procedimentos do processo de RF e estão inseridas em áreas particulares e públicas, o que garante a segurança na posse em razão da emissão/concessão de instrumentos de regularização fundiária ou de termos administrativos de reconhecimento de posse e moradia. "/>
    <s v="Somatório de comunidades beneficiadas com regularização fundiária"/>
    <s v="Unidade"/>
    <s v="Anual"/>
    <x v="9"/>
    <x v="168"/>
    <x v="246"/>
    <s v="Crescimento"/>
    <n v="25"/>
    <n v="13"/>
    <m/>
    <m/>
    <m/>
    <m/>
    <m/>
    <m/>
    <m/>
    <m/>
    <m/>
    <m/>
    <m/>
    <n v="16"/>
    <n v="23"/>
    <n v="15"/>
    <n v="14"/>
    <s v="Anual"/>
    <n v="1.2307692307692308"/>
    <s v="Acima do Esperado"/>
  </r>
  <r>
    <s v="0459"/>
    <s v="Gestão da Política Habitacional e Regularização Fundiária"/>
    <s v="53310"/>
    <s v="ITERJ"/>
    <s v="4505"/>
    <s v="Fomento Socioprodutivo dos Assentamentos Rurais e Urbanos"/>
    <s v="i0249"/>
    <s v="Número de famílias atendidas com ações e/ou projetos de apoio socioprodutivo implementados nos assentamentos/comunidades, por parte do Iterj. "/>
    <s v="A ação de apoio ao fomento socioprodutivo dos assentamentos urbanos e rurais, será mensurada a partir da quantificação das famílias atendidas com ações/projetos de apoio socioprodutivo implementados nos assentamentos/comunidades, por parte do Iterj, tendo como norte a sustentabilidade das práticas locais e o incremento dos níveis de renda, da qualidade de vida e da promoção da segurança alimentar das famílias beneficiadas."/>
    <s v="Número absoluto de famílias atendidas com ações e/ou projetos de apoio socioprodutivo, implementados nos assentamentos/comunidades, por parte do Iterj. "/>
    <s v="Unidade"/>
    <s v="Anual"/>
    <x v="9"/>
    <x v="169"/>
    <x v="247"/>
    <s v="Crescimento"/>
    <n v="0"/>
    <n v="501"/>
    <m/>
    <m/>
    <m/>
    <m/>
    <m/>
    <m/>
    <m/>
    <m/>
    <m/>
    <m/>
    <m/>
    <n v="0"/>
    <n v="602"/>
    <n v="216"/>
    <n v="392"/>
    <s v="Anual"/>
    <n v="0"/>
    <s v="Abaixo do Esperado"/>
  </r>
  <r>
    <s v="0459"/>
    <s v="Gestão da Política Habitacional e Regularização Fundiária"/>
    <s v="53310"/>
    <s v="ITERJ"/>
    <s v="5652"/>
    <s v="Financiamento de Projetos pelo Fundo de Terras - FUNTERJ"/>
    <s v="i0250"/>
    <s v="Número de assentamentos/comunidades beneficiados com equipamentos e obras via recursos do Funterj "/>
    <s v="Trata-se de mensurar os resultados dos investimentos oriundos do Funterj para a agricultura familiar do estado do Rio de Janeiro, cuja importância reside no fato de contribuir para o incremento da produção agrícola, segurança alimentar e consolidação dos assentamentos."/>
    <s v="Somatório de assentamentos/comunidades que tenham sido beneficiados com equipamentos ou obras via recursos do Funterj no período considerado"/>
    <s v="Unidade"/>
    <s v="Anual"/>
    <x v="9"/>
    <x v="170"/>
    <x v="248"/>
    <s v="Crescimento"/>
    <n v="0"/>
    <n v="3"/>
    <m/>
    <m/>
    <m/>
    <m/>
    <m/>
    <m/>
    <m/>
    <m/>
    <m/>
    <m/>
    <m/>
    <n v="0"/>
    <n v="3"/>
    <n v="3"/>
    <n v="3"/>
    <s v="Anual"/>
    <n v="0"/>
    <s v="Abaixo do Esperado"/>
  </r>
  <r>
    <s v="0459"/>
    <s v="Gestão da Política Habitacional e Regularização Fundiária"/>
    <s v="53310"/>
    <s v="ITERJ"/>
    <s v="5653"/>
    <s v="Fomento Socioprodutivo dos Assentamentos Rurais e Urbanos-Cooperação BNDES"/>
    <s v="i0251"/>
    <s v="Número de famílias atendidas com ações e/ou projetos de apoio socioprodutivo implementados nos assentamentos/comunidades, a partir do convênio BNDES/ITERJ"/>
    <s v="A ação de apoio ao fomento socioprodutivo dos assentamentos urbanos e rurais, através da cooperação BNDES/ITERJ, será mensurada a partir da quantificação das famílias atendidas com ações/projetos de apoio socioprodutivo implementados nos assentamentos/comunidades, tendo como norte a sustentabilidade das práticas locais e o incremento dos níveis de renda, da qualidade de vida e da promoção da segurança alimentar das famílias beneficiadas. "/>
    <s v="Somatório de famílias atendidas com ações e/ou projetos de apoio socioprodutivo, implementados nos assentamentos/comunidades, a partir do convênio BNDES/ITERJ"/>
    <s v="Unidade"/>
    <s v="Anual"/>
    <x v="9"/>
    <x v="171"/>
    <x v="249"/>
    <s v="Crescimento"/>
    <n v="0"/>
    <n v="960"/>
    <m/>
    <m/>
    <m/>
    <m/>
    <m/>
    <m/>
    <m/>
    <m/>
    <m/>
    <m/>
    <m/>
    <n v="0"/>
    <n v="985"/>
    <n v="960"/>
    <n v="1052"/>
    <s v="Anual"/>
    <n v="0"/>
    <s v="Abaixo do Esperado"/>
  </r>
  <r>
    <s v="0459"/>
    <s v="Gestão da Política Habitacional e Regularização Fundiária"/>
    <s v="53310"/>
    <s v="ITERJ"/>
    <s v="8040"/>
    <s v="Registro da Memória Histórica da Luta pela Terra e Moradia no ERJ"/>
    <s v="i0252"/>
    <s v="Número de trabalhos analíticos relativos à memória da luta por terra e moradia produzidos"/>
    <s v="A produção analítica dos pesquisadores do Instituto é resultado esperado da ação de registro da memória da luta por terra e moradia, contribuindo para a compreensão acerca dos fenômenos que constituem o universo social com o qual o órgão trabalha, valorizando os personagens e histórias implicados nessas lutas. Serão considerados artigos, livros, livretes, vídeos, guias, mapas, etc."/>
    <s v="Somatório de trabalhos analíticos produzidos"/>
    <s v="Unidade"/>
    <s v="Anual"/>
    <x v="9"/>
    <x v="172"/>
    <x v="250"/>
    <s v="Crescimento"/>
    <n v="3"/>
    <n v="4"/>
    <m/>
    <m/>
    <m/>
    <m/>
    <m/>
    <m/>
    <m/>
    <m/>
    <m/>
    <m/>
    <m/>
    <n v="5"/>
    <n v="4"/>
    <n v="4"/>
    <n v="4"/>
    <s v="Anual"/>
    <n v="1.25"/>
    <s v="Acima do Esperado"/>
  </r>
  <r>
    <s v="0459"/>
    <s v="Gestão da Política Habitacional e Regularização Fundiária"/>
    <s v="53310"/>
    <s v="ITERJ"/>
    <s v="A567"/>
    <s v="Assistência Técnica,Extensão Rural e Assessoria para Desenvolvimento Sustentável"/>
    <s v="i0253"/>
    <s v="Número de famílias atendidas com assessoria, assistência técnica ou extensão rural"/>
    <s v="A quantificação das famílias atendidas visa mensurar o acesso das famílias integrantes dos assentamentos/comunidades que são beneficidas com ações de assessoria, assistência técnica ou extensão rural , especialmente no incremento da produção rural e para o desenvolvimento sustentável das áreas em questão, que impactam positivamente na qualidade de vida e na segurança alimentar das populações atendidas."/>
    <s v="Somatório de famílias que tenham sido atendidas com ações de assessoria, assistência técnica ou extensão rural no período considerado"/>
    <s v="Unidade"/>
    <s v="Anual"/>
    <x v="9"/>
    <x v="173"/>
    <x v="251"/>
    <s v="Crescimento"/>
    <n v="0"/>
    <n v="2529"/>
    <m/>
    <m/>
    <m/>
    <m/>
    <m/>
    <m/>
    <m/>
    <m/>
    <m/>
    <m/>
    <m/>
    <n v="1588"/>
    <n v="2529"/>
    <n v="2529"/>
    <n v="2529"/>
    <s v="Anual"/>
    <n v="0.62791617240015818"/>
    <s v="Abaixo do Esperado"/>
  </r>
  <r>
    <s v="0459"/>
    <s v="Gestão da Política Habitacional e Regularização Fundiária"/>
    <s v="53310"/>
    <s v="ITERJ"/>
    <s v="A568"/>
    <s v="Cooperação e Assessoria Técnica em Regularização Fundiária de Interesse Social"/>
    <s v="i0254"/>
    <s v="Número de municípios beneficiados com assessorias em regularização fundiária de interesse social "/>
    <s v="Esse indicador pretende mensurar a abrangência e a interiorização da cooperação técnica em Regularização Fundiária de Interesse Social realizada pelo Iterj, bem como o protagonismo dos municípios na questão fundiária e gestão de seus territórios."/>
    <s v="Somatório dos municípios beneficiados com assessorias em regularização fundiária de interesse social "/>
    <s v="Unidade"/>
    <s v="Anual"/>
    <x v="9"/>
    <x v="174"/>
    <x v="252"/>
    <s v="Crescimento"/>
    <n v="15"/>
    <n v="15"/>
    <m/>
    <m/>
    <m/>
    <m/>
    <m/>
    <m/>
    <m/>
    <m/>
    <m/>
    <m/>
    <m/>
    <n v="10"/>
    <n v="15"/>
    <n v="15"/>
    <n v="15"/>
    <s v="Anual"/>
    <n v="0.66666666666666663"/>
    <s v="Abaixo do Esperado"/>
  </r>
  <r>
    <s v="0440"/>
    <s v="Desenvolvimento Científico, Tecnológico e Inovativo"/>
    <s v="29710"/>
    <s v="IVB"/>
    <s v="2924"/>
    <s v="Apoio à Produção Industrial e Distribuição de Medicamentos do IVB"/>
    <s v="i0255"/>
    <s v="Imunobiológicos distribuídos"/>
    <s v="Desenvolver de novas formulações e distribuição de ampolas de soros hiperimunes para tratamento e combate a intoxicações e doenças na população."/>
    <s v="Somatório de ampolas distribuídas"/>
    <s v="Unidade"/>
    <s v="Anual"/>
    <x v="5"/>
    <x v="175"/>
    <x v="253"/>
    <s v="Crescimento"/>
    <n v="204000"/>
    <n v="204000"/>
    <m/>
    <m/>
    <m/>
    <m/>
    <m/>
    <m/>
    <m/>
    <m/>
    <m/>
    <m/>
    <m/>
    <n v="0"/>
    <n v="204000"/>
    <n v="204000"/>
    <n v="204000"/>
    <s v="Anual"/>
    <n v="0"/>
    <s v="Abaixo do Esperado"/>
  </r>
  <r>
    <s v="0440"/>
    <s v="Desenvolvimento Científico, Tecnológico e Inovativo"/>
    <s v="29710"/>
    <s v="IVB"/>
    <s v="2924"/>
    <s v="Apoio à Produção Industrial e Distribuição de Medicamentos do IVB"/>
    <s v="i0256"/>
    <s v="Medicamentos distribuídos para o SUS"/>
    <s v="Distribuir cápsulas/comprimidos de medicamento para atender a demanda do SUS. "/>
    <s v="Somatório de comprimidos distribuídos"/>
    <s v="Unidade"/>
    <s v="Anual"/>
    <x v="5"/>
    <x v="175"/>
    <x v="254"/>
    <s v="Crescimento"/>
    <n v="25791340"/>
    <n v="25791340"/>
    <m/>
    <m/>
    <m/>
    <m/>
    <m/>
    <m/>
    <m/>
    <m/>
    <m/>
    <m/>
    <m/>
    <n v="13412490"/>
    <n v="14422592"/>
    <n v="15887620"/>
    <n v="17503432"/>
    <s v="Anual"/>
    <n v="0.52003850904993687"/>
    <s v="Abaixo do Esperado"/>
  </r>
  <r>
    <s v="0440"/>
    <s v="Desenvolvimento Científico, Tecnológico e Inovativo"/>
    <s v="29710"/>
    <s v="IVB"/>
    <s v="8319"/>
    <s v="Promoção de Eventos Científicos e Modernização de Espaços Científicos Culturais"/>
    <s v="i0257"/>
    <s v="Número de participantes em curso e eventos realizados"/>
    <s v="Disseminação do conhecimento científico à população através de Treinamentos e Fóruns, e realização de eventos para a promoção do conhecimento científico através de Congressos, Simpósios, Palestras e Lançamentos de Livros."/>
    <s v="Somatório do número de participantes em cursos e eventos realizados"/>
    <s v="Unidade"/>
    <s v="Anual"/>
    <x v="5"/>
    <x v="176"/>
    <x v="255"/>
    <s v="Crescimento"/>
    <n v="610"/>
    <n v="610"/>
    <m/>
    <m/>
    <m/>
    <m/>
    <m/>
    <m/>
    <m/>
    <m/>
    <m/>
    <m/>
    <m/>
    <n v="490"/>
    <n v="610"/>
    <n v="610"/>
    <n v="610"/>
    <s v="Anual"/>
    <n v="0.80327868852459017"/>
    <s v="Abaixo do Esperado"/>
  </r>
  <r>
    <s v="0440"/>
    <s v="Desenvolvimento Científico, Tecnológico e Inovativo"/>
    <s v="29710"/>
    <s v="IVB"/>
    <s v="8345"/>
    <s v="Desenvolvimento Tecnológico, Produção Industrial e Distribuição de Medicamentos"/>
    <s v="i0255"/>
    <s v="Imunobiológicos distribuídos"/>
    <s v="Desenvolver de novas formulações e distribuição de ampolas de soros hiperimunes para tratamento e combate a intoxicações e doenças na população."/>
    <s v="Somatório de ampolas distribuídas"/>
    <s v="Unidade"/>
    <s v="Anual"/>
    <x v="5"/>
    <x v="177"/>
    <x v="253"/>
    <s v="Crescimento"/>
    <n v="204000"/>
    <n v="204000"/>
    <m/>
    <m/>
    <m/>
    <m/>
    <m/>
    <m/>
    <m/>
    <m/>
    <m/>
    <m/>
    <m/>
    <n v="0"/>
    <n v="204000"/>
    <n v="204000"/>
    <n v="204000"/>
    <s v="Anual"/>
    <n v="0"/>
    <s v="Abaixo do Esperado"/>
  </r>
  <r>
    <s v="0440"/>
    <s v="Desenvolvimento Científico, Tecnológico e Inovativo"/>
    <s v="29710"/>
    <s v="IVB"/>
    <s v="8345"/>
    <s v="Desenvolvimento Tecnológico, Produção Industrial e Distribuição de Medicamentos"/>
    <s v="i0256"/>
    <s v="Medicamentos distribuídos para o SUS"/>
    <s v="Distribuir cápsulas/comprimidos de medicamento para atender a demanda do SUS. "/>
    <s v="Somatório de comprimidos distribuídos"/>
    <s v="Unidade"/>
    <s v="Anual"/>
    <x v="5"/>
    <x v="177"/>
    <x v="254"/>
    <s v="Crescimento"/>
    <n v="25791340"/>
    <n v="25791340"/>
    <m/>
    <m/>
    <m/>
    <m/>
    <m/>
    <m/>
    <m/>
    <m/>
    <m/>
    <m/>
    <m/>
    <n v="13412490"/>
    <n v="14422592"/>
    <n v="15887620"/>
    <n v="17503432"/>
    <s v="Anual"/>
    <n v="0.52003850904993687"/>
    <s v="Abaixo do Esperado"/>
  </r>
  <r>
    <s v="0440"/>
    <s v="Desenvolvimento Científico, Tecnológico e Inovativo"/>
    <s v="29710"/>
    <s v="IVB"/>
    <s v="8345"/>
    <s v="Desenvolvimento Tecnológico, Produção Industrial e Distribuição de Medicamentos"/>
    <s v="i0258"/>
    <s v="Número de tiras de glicose distribuída"/>
    <s v="Fornecer tiras de Glicosímetro."/>
    <s v="Somatório de tiras distribuídas"/>
    <s v="Unidade"/>
    <s v="Anual"/>
    <x v="5"/>
    <x v="177"/>
    <x v="256"/>
    <s v="Crescimento"/>
    <n v="1000000"/>
    <n v="1000000"/>
    <m/>
    <m/>
    <m/>
    <m/>
    <m/>
    <m/>
    <m/>
    <m/>
    <m/>
    <m/>
    <m/>
    <n v="0"/>
    <n v="1000000"/>
    <n v="1000000"/>
    <n v="1000000"/>
    <s v="Anual"/>
    <n v="0"/>
    <s v="Abaixo do Esperado"/>
  </r>
  <r>
    <s v="0447"/>
    <s v="Empreendedorismo e Apoio às Empresas"/>
    <s v="22320"/>
    <s v="JUCERJA"/>
    <s v="2856"/>
    <s v="Serviço de Registro Empresarial"/>
    <s v="i0259"/>
    <s v="Tempo médio de abertura de empresas"/>
    <s v="Otimização do fluxo na abertura de empresas."/>
    <s v="Média do tempo gasto na abertura de empresas"/>
    <s v="Minutos"/>
    <s v="Mensal"/>
    <x v="1"/>
    <x v="178"/>
    <x v="257"/>
    <s v="Decrescimento"/>
    <n v="39"/>
    <s v="&lt;=120"/>
    <n v="40"/>
    <n v="25"/>
    <n v="39"/>
    <n v="57"/>
    <n v="46"/>
    <n v="48"/>
    <n v="42"/>
    <n v="38"/>
    <n v="34"/>
    <n v="34"/>
    <n v="49"/>
    <n v="35"/>
    <s v="&lt;=120"/>
    <s v="&lt;=120"/>
    <s v="&lt;=120"/>
    <s v="Mensal"/>
    <n v="1.7916666666666667"/>
    <s v="Acima do Esperado"/>
  </r>
  <r>
    <s v="0447"/>
    <s v="Empreendedorismo e Apoio às Empresas"/>
    <s v="22320"/>
    <s v="JUCERJA"/>
    <s v="3639"/>
    <s v="Modernização do Sistema de Registro  Empresarial - SRE"/>
    <s v="i0260"/>
    <s v="Percentual de processos protocolizados pela internet"/>
    <s v="Criar facilidade e otimização nos procedimentos do registro empresarial no Estado do Rio de Janeiro. "/>
    <s v="(Somatório do número  de processos protocolizados pelos usuários via internet / Total de processos protocolizados para certificação e registro empresarial)*100"/>
    <s v="Percentual"/>
    <s v="Quadrimestral"/>
    <x v="1"/>
    <x v="179"/>
    <x v="258"/>
    <s v="Crescimento"/>
    <n v="0"/>
    <n v="0.1"/>
    <m/>
    <m/>
    <m/>
    <n v="0.2"/>
    <m/>
    <m/>
    <m/>
    <n v="0.03"/>
    <m/>
    <m/>
    <m/>
    <n v="0.05"/>
    <n v="0.15"/>
    <n v="0.18"/>
    <n v="0.2"/>
    <s v="Quadrimestral"/>
    <n v="2"/>
    <s v="Acima do Esperado"/>
  </r>
  <r>
    <s v="0447"/>
    <s v="Empreendedorismo e Apoio às Empresas"/>
    <s v="22320"/>
    <s v="JUCERJA"/>
    <s v="A438"/>
    <s v="Implementação do Sistema REGIN-RJ nos Municípios e Secretarias de Estado"/>
    <s v="i0261"/>
    <s v="Taxa de adesão dos municípios ao sistema REGIN-RJ"/>
    <s v="O indicador reflete o amparo da desburocratização e facilidade para o empreendedor."/>
    <s v="(Número de municípios aderentes ao REGIN/Número total de municípios do Estado do RJ)*100"/>
    <s v="Percentual"/>
    <s v="Quadrimestral"/>
    <x v="1"/>
    <x v="180"/>
    <x v="259"/>
    <s v="Crescimento"/>
    <n v="0.91"/>
    <n v="0.96"/>
    <m/>
    <m/>
    <m/>
    <n v="0"/>
    <m/>
    <m/>
    <m/>
    <n v="0"/>
    <m/>
    <m/>
    <m/>
    <n v="0"/>
    <n v="0.98"/>
    <n v="1"/>
    <n v="1"/>
    <s v="Quadrimestral"/>
    <n v="0"/>
    <s v="Abaixo do Esperado"/>
  </r>
  <r>
    <s v="0447"/>
    <s v="Empreendedorismo e Apoio às Empresas"/>
    <s v="22320"/>
    <s v="JUCERJA"/>
    <s v="A439"/>
    <s v="Implantação e Operacionalização das Delegacias Regionais e Protocolos Avançados"/>
    <s v="i0262"/>
    <s v="Número de servidores treinados"/>
    <s v="Descentralização dos serviços prestados pela JUCERJA, através de Unidades Regionais nos municípios do ERJ."/>
    <s v="Somatório do número  de servidores treinados"/>
    <s v="Unidade"/>
    <s v="Quadrimestral"/>
    <x v="1"/>
    <x v="181"/>
    <x v="260"/>
    <s v="Crescimento"/>
    <n v="135"/>
    <n v="12"/>
    <m/>
    <m/>
    <m/>
    <n v="0"/>
    <m/>
    <m/>
    <m/>
    <n v="0"/>
    <m/>
    <m/>
    <m/>
    <n v="0"/>
    <n v="6"/>
    <n v="6"/>
    <n v="6"/>
    <s v="Quadrimestral"/>
    <n v="0"/>
    <s v="Abaixo do Esperado"/>
  </r>
  <r>
    <s v="0447"/>
    <s v="Empreendedorismo e Apoio às Empresas"/>
    <s v="22320"/>
    <s v="JUCERJA"/>
    <s v="A439"/>
    <s v="Implantação e Operacionalização das Delegacias Regionais e Protocolos Avançados"/>
    <s v="i0263"/>
    <s v="Percentual de municípios com unidades capacitadas"/>
    <s v="Descentralização dos serviços prestados pela JUCERJA, através de Unidades Regionais nos municípios do ERJ."/>
    <s v="(Número de municípos cujas unidades regionais foram capacitadas/Número total de municípios)*100"/>
    <s v="Percentual"/>
    <s v="Quadrimestral"/>
    <x v="1"/>
    <x v="181"/>
    <x v="261"/>
    <s v="Crescimento"/>
    <n v="3"/>
    <n v="3.1379999999999999"/>
    <m/>
    <m/>
    <m/>
    <n v="0"/>
    <m/>
    <m/>
    <m/>
    <n v="0"/>
    <m/>
    <m/>
    <m/>
    <n v="0"/>
    <n v="3.2541059999999997"/>
    <n v="3.3745079219999994"/>
    <n v="3.499364715113999"/>
    <s v="Quadrimestral"/>
    <n v="0"/>
    <s v="Abaixo do Esperado"/>
  </r>
  <r>
    <s v="0450"/>
    <s v="Gestão do SUAS, Proteção Social e Redução da Pobreza"/>
    <s v="22340"/>
    <s v="LOTERJ"/>
    <s v="4028"/>
    <s v="Pagamento de Prêmios"/>
    <s v="i0264"/>
    <s v="Crescimento do valor financeiro global das premiações"/>
    <s v="Estabelecer o crescimento do valor financeiro global das premiações."/>
    <s v="[(Somatório das premiações entregues no período t / Somatório das premiações entregues no período t-1) - 1]*100"/>
    <s v="Percentual"/>
    <s v="Quadrimestral"/>
    <x v="28"/>
    <x v="182"/>
    <x v="262"/>
    <s v="Crescimento"/>
    <n v="0"/>
    <n v="0"/>
    <m/>
    <m/>
    <m/>
    <n v="-0.7112695"/>
    <m/>
    <m/>
    <m/>
    <n v="-0.37969999999999998"/>
    <m/>
    <m/>
    <m/>
    <n v="-0.76490000000000002"/>
    <n v="3.7499999999999999E-2"/>
    <n v="3.7499999999999999E-2"/>
    <n v="3.7499999999999999E-2"/>
    <s v="Quadrimestral"/>
    <e v="#DIV/0!"/>
    <s v="Abaixo do Esperado"/>
  </r>
  <r>
    <s v="0450"/>
    <s v="Gestão do SUAS, Proteção Social e Redução da Pobreza"/>
    <s v="22340"/>
    <s v="LOTERJ"/>
    <s v="4030"/>
    <s v="Subvenções Sociais"/>
    <s v="i0265"/>
    <s v="Número de pessoas carentes e em situação de risco atendidas pelas doações da LOTERJ para os projetos sociais cadastrados"/>
    <s v="Estimar as demandas das Entidades cadastradas e a capacidade da LOTERJ em atender este público alvo"/>
    <s v="Somatório do número de pessoas carentes e em situação de risco atendidas pelas doações da LOTERJ para os projetos sociais cadastrados"/>
    <s v="Unidade"/>
    <s v="Anual"/>
    <x v="28"/>
    <x v="183"/>
    <x v="263"/>
    <s v="Crescimento"/>
    <s v="-"/>
    <n v="1376"/>
    <m/>
    <m/>
    <m/>
    <m/>
    <m/>
    <m/>
    <m/>
    <m/>
    <m/>
    <m/>
    <m/>
    <n v="1376"/>
    <n v="1376"/>
    <n v="1376"/>
    <n v="1376"/>
    <s v="Anual"/>
    <n v="1"/>
    <s v="Dentro do Esperado"/>
  </r>
  <r>
    <s v="0450"/>
    <s v="Gestão do SUAS, Proteção Social e Redução da Pobreza"/>
    <s v="22340"/>
    <s v="LOTERJ"/>
    <s v="8372"/>
    <s v="Loterj Já - Mais Autonomia"/>
    <s v="i0266"/>
    <s v="Número de pessoas com deficiências atendidas pelas doações da LOTERJ para os projetos sociais cadastrados"/>
    <s v="Estimar as demandas das Entidades cadastradas e a capacidade da LOTERJ em atender este publico alvo"/>
    <s v="Somatório do número de pessoas com deficiências atendidas pelas doações da LOTERJ para os projetos sociais cadastrados "/>
    <s v="Unidade"/>
    <s v="Anual"/>
    <x v="28"/>
    <x v="184"/>
    <x v="264"/>
    <s v="Crescimento"/>
    <s v="-"/>
    <n v="345"/>
    <m/>
    <m/>
    <m/>
    <m/>
    <m/>
    <m/>
    <m/>
    <m/>
    <m/>
    <m/>
    <m/>
    <n v="2"/>
    <n v="1433"/>
    <n v="1433"/>
    <n v="1433"/>
    <s v="Anual"/>
    <n v="5.7971014492753624E-3"/>
    <s v="Abaixo do Esperado"/>
  </r>
  <r>
    <s v="0450"/>
    <s v="Gestão do SUAS, Proteção Social e Redução da Pobreza"/>
    <s v="22340"/>
    <s v="LOTERJ"/>
    <s v="8373"/>
    <s v="Mobilidade com Qualidade"/>
    <s v="i0267"/>
    <s v="Número de pessoas  atendidas pelos veículos doados pela LOTERJ "/>
    <s v="Estimar as demandas das OSCIP/Orgãos Públicos cadastrados e a capacidade da LOTERJ em atender este publico alvo"/>
    <s v="Somatório do número de pessoas atendidas pelos veículos doados pela LOTERJ "/>
    <s v="Unidade"/>
    <s v="Anual"/>
    <x v="28"/>
    <x v="185"/>
    <x v="265"/>
    <s v="Crescimento"/>
    <s v="-"/>
    <n v="0"/>
    <m/>
    <m/>
    <m/>
    <m/>
    <m/>
    <m/>
    <m/>
    <m/>
    <m/>
    <m/>
    <m/>
    <n v="0"/>
    <n v="5"/>
    <n v="5"/>
    <n v="5"/>
    <s v="Anual"/>
    <e v="#DIV/0!"/>
    <s v="Dentro do Esperado"/>
  </r>
  <r>
    <s v="0455"/>
    <s v="Desenvolvimento Agropecuário, Pesqueiro e Aquícola Sustentável"/>
    <s v="13540"/>
    <s v="PESAGRO"/>
    <s v="3489"/>
    <s v="Desenvolvimento e Adaptação de Tecnologias Agropecuárias"/>
    <s v="i0268"/>
    <s v="Número de produtores utilizando tecnologias desenvolvidas e adaptadas pela Pesagro"/>
    <s v="Este indicador é importante pois aponta a quantidade de produtores que modificam as condições atuais nos sistemas de produção  do agricultor - Tecnologia adaptada -,  quantidade de produtores que fazem adaptações da tecnologia em função das condições socioeconômicas do agricultor que possibilite ganho de diversidade de produção, produtividade ou qualidade dos produtos."/>
    <s v="Somatório de produtores utilizando tecnologias desenvolvidas e adapatadas pela Pesagro"/>
    <s v="Unidade"/>
    <s v="Anual"/>
    <x v="24"/>
    <x v="186"/>
    <x v="266"/>
    <s v="Crescimento"/>
    <n v="0"/>
    <n v="50"/>
    <m/>
    <m/>
    <m/>
    <m/>
    <m/>
    <m/>
    <m/>
    <m/>
    <m/>
    <m/>
    <m/>
    <n v="1"/>
    <n v="60"/>
    <n v="60"/>
    <n v="70"/>
    <s v="Anual"/>
    <n v="0.02"/>
    <s v="Abaixo do Esperado"/>
  </r>
  <r>
    <s v="0455"/>
    <s v="Desenvolvimento Agropecuário, Pesqueiro e Aquícola Sustentável"/>
    <s v="13540"/>
    <s v="PESAGRO"/>
    <s v="4450"/>
    <s v="Serviços Laboratoriais e Estatísticos para o Desenvolvimento Agropecuário"/>
    <s v="i0269"/>
    <s v="Número de solicitantes de exames e diagnósticos laboratoriais"/>
    <s v="Esse indicador é importante pois representa dados sobre sanidade animal  no estado acometidas pelos animais e seus possíveis controles, como também sobre a qualidade de água e de produtos  lácteos consumidos pela população  e seus possíveis controles para segurança alimentar. "/>
    <s v="Somatório do número de solicitantes"/>
    <s v="Unidade"/>
    <s v="Anual"/>
    <x v="24"/>
    <x v="187"/>
    <x v="267"/>
    <s v="Crescimento"/>
    <n v="0"/>
    <n v="860"/>
    <m/>
    <m/>
    <m/>
    <m/>
    <m/>
    <m/>
    <m/>
    <m/>
    <m/>
    <m/>
    <m/>
    <n v="90"/>
    <n v="910"/>
    <n v="1000"/>
    <n v="1000"/>
    <s v="Anual"/>
    <n v="0.10465116279069768"/>
    <s v="Abaixo do Esperado"/>
  </r>
  <r>
    <s v="0455"/>
    <s v="Desenvolvimento Agropecuário, Pesqueiro e Aquícola Sustentável"/>
    <s v="13540"/>
    <s v="PESAGRO"/>
    <s v="4450"/>
    <s v="Serviços Laboratoriais e Estatísticos para o Desenvolvimento Agropecuário"/>
    <s v="i0270"/>
    <s v="Quantidade de dowloads dos boletins do sítio eletrônico da Pesagro "/>
    <s v="Esse indicador é importante para mostrar as oportunidades de oferta da produção para produtores e consumidores. Ele também é importante, pois apresenta dados sobre sanidade animal no estado acometidas pelos animais e seus possíveis controles, como também sobre a qualidade de água e de produtos  lácteos consumidos pela população  e seus possíveis controles para segurança alimentar. "/>
    <s v="Somatório dos dowloads dos boletins da Pesagro"/>
    <s v="Unidade"/>
    <s v="Anual"/>
    <x v="24"/>
    <x v="187"/>
    <x v="268"/>
    <s v="Crescimento"/>
    <s v="-"/>
    <n v="110"/>
    <m/>
    <m/>
    <m/>
    <m/>
    <m/>
    <m/>
    <m/>
    <m/>
    <m/>
    <m/>
    <m/>
    <n v="50"/>
    <n v="130"/>
    <n v="160"/>
    <n v="160"/>
    <s v="Anual"/>
    <n v="0.45454545454545453"/>
    <s v="Abaixo do Esperado"/>
  </r>
  <r>
    <s v="0455"/>
    <s v="Desenvolvimento Agropecuário, Pesqueiro e Aquícola Sustentável"/>
    <s v="13540"/>
    <s v="PESAGRO"/>
    <s v="4451"/>
    <s v="Transferência de Tecnologia Através de Materiais Genéticos"/>
    <s v="i0271"/>
    <s v="Número de produtores utilizando o materiais genéticos e microorganismos disponibilizados pela Pesagro"/>
    <s v="Este indicador é importante, pois aponta o número de produtores utilizando materiais genéticos mais produtivos e adequados transferindos e introduzidos em seus sistemas de produção. "/>
    <s v="Somatório de produtores utilizando os materiais"/>
    <s v="Unidade"/>
    <s v="Anual"/>
    <x v="24"/>
    <x v="188"/>
    <x v="269"/>
    <s v="Crescimento"/>
    <n v="0"/>
    <n v="100"/>
    <m/>
    <m/>
    <m/>
    <m/>
    <m/>
    <m/>
    <m/>
    <m/>
    <m/>
    <m/>
    <m/>
    <n v="0"/>
    <n v="150"/>
    <n v="150"/>
    <n v="200"/>
    <s v="Anual"/>
    <n v="0"/>
    <s v="Abaixo do Esperado"/>
  </r>
  <r>
    <s v="0435"/>
    <s v="Modernização Tecnológica"/>
    <s v="13540"/>
    <s v="PESAGRO"/>
    <s v="5628"/>
    <s v="Modernização Tecnológica da PESAGRO-RIO"/>
    <s v="i0272"/>
    <s v="Links de comunicação disponibilizados"/>
    <s v="Link é uma linha ou um canal através do qual os dados são transmitido entre diferentes locais Benefícios: demonstra a Pesagro Sede conectada com os Centros de Pesquisa do interior para melhor interação e velocidade de troca de informação."/>
    <s v="Somatório dos links de comunicação disponíveis"/>
    <s v="Unidade"/>
    <s v="Anual"/>
    <x v="10"/>
    <x v="189"/>
    <x v="270"/>
    <s v="Crescimento"/>
    <n v="0"/>
    <n v="2"/>
    <m/>
    <m/>
    <m/>
    <m/>
    <m/>
    <m/>
    <m/>
    <m/>
    <m/>
    <m/>
    <m/>
    <n v="0"/>
    <n v="3"/>
    <n v="3"/>
    <n v="1"/>
    <s v="Anual"/>
    <n v="0"/>
    <s v="Abaixo do Esperado"/>
  </r>
  <r>
    <s v="0476"/>
    <s v="Gestão de Pessoas no Setor Público"/>
    <s v="09010"/>
    <s v="PGE"/>
    <s v="2124"/>
    <s v="Operacionalização do CEJUR"/>
    <s v="i0273"/>
    <s v="Ingresso de estagiários e residentes de Direito no quadro da PGE"/>
    <s v="Evidencia a entrada de estagiários e residentes em Direito na Procuradoria proporcionando o acesso ao conhecimento pela advocacia pública através das atividades desempenhadas com foco em ensino, pesquisa e extensão."/>
    <s v="Somatório de estagiários e residentes de Direito que ingressaram na PGE no ano através de exames de seleção."/>
    <s v="Unidade"/>
    <s v="Anual"/>
    <x v="6"/>
    <x v="190"/>
    <x v="271"/>
    <s v="Crescimento"/>
    <n v="1006"/>
    <n v="600"/>
    <m/>
    <m/>
    <m/>
    <m/>
    <m/>
    <m/>
    <m/>
    <m/>
    <m/>
    <m/>
    <m/>
    <n v="441"/>
    <n v="800"/>
    <n v="900"/>
    <n v="1000"/>
    <s v="Anual"/>
    <n v="0.73499999999999999"/>
    <s v="Abaixo do Esperado"/>
  </r>
  <r>
    <s v="0435"/>
    <s v="Modernização Tecnológica"/>
    <s v="09010"/>
    <s v="PGE"/>
    <s v="5511"/>
    <s v="Modernização Tecnológica da PGE"/>
    <s v="i0274"/>
    <s v="Índice de Evolução do Sistema de Acompanhamento de Processos Judiciais"/>
    <s v="O indicador visa a mensurar o avanço da implementação das melhorias e evoluções do sistema e medir o volume de demandas de melhoria  e evoluções sugeridas pelas áreas usuárias. Também possibilitará aferir o esforço despendido. "/>
    <s v="(Quantidade de melhorias e evoluções realizadas/Quantidade de demandas de melhorias e evoluções em aberto)*100 "/>
    <s v="Percentual"/>
    <s v="Anual"/>
    <x v="10"/>
    <x v="191"/>
    <x v="272"/>
    <s v="Crescimento"/>
    <n v="0.53"/>
    <n v="0.33"/>
    <m/>
    <m/>
    <m/>
    <m/>
    <m/>
    <m/>
    <m/>
    <m/>
    <m/>
    <m/>
    <m/>
    <n v="0.11"/>
    <n v="0.53"/>
    <n v="0.57999999999999996"/>
    <n v="0.68"/>
    <s v="Anual"/>
    <n v="0.33333333333333331"/>
    <s v="Abaixo do Esperado"/>
  </r>
  <r>
    <s v="0476"/>
    <s v="Gestão de Pessoas no Setor Público"/>
    <s v="09010"/>
    <s v="PGE"/>
    <s v="8295"/>
    <s v="Capacitação e Valorização do Corpo Funcional"/>
    <s v="i0275"/>
    <s v="Índice de capacitação em cursos patrocinados pela PGE"/>
    <s v="Evidencia a capacitação intelectual através da formação de servidores e procuradores do Estado em cursos regulares, não regulares, seminários, congressos, cursos de idiomas, pós-graduação, mestrado, doutorado, no Brasil e no exterior, por meio de patrocínio da PGE, com o objetivo de qualificar o quadro técnico e funcional da Procuradoria."/>
    <s v="(Número de servidores-procuradores capacitados em cursos patrocinados pela PGE / Número total de servidores-procuradores na PGE )*100"/>
    <s v="Percentual"/>
    <s v="Anual"/>
    <x v="6"/>
    <x v="192"/>
    <x v="273"/>
    <s v="Crescimento"/>
    <n v="0.22"/>
    <n v="0.2"/>
    <m/>
    <m/>
    <m/>
    <m/>
    <m/>
    <m/>
    <m/>
    <m/>
    <m/>
    <m/>
    <m/>
    <n v="0.23"/>
    <n v="0.2"/>
    <n v="0.22"/>
    <n v="0.24"/>
    <s v="Anual"/>
    <n v="1.1499999999999999"/>
    <s v="Acima do Esperado"/>
  </r>
  <r>
    <s v="0436"/>
    <s v="Defesa Jurídica do Estado"/>
    <s v="09010"/>
    <s v="PGE"/>
    <s v="A516"/>
    <s v="Consultoria Jurídica"/>
    <s v="i0276"/>
    <s v="Representatividade anual de atendimentos jurídicos"/>
    <s v="Evidencia o percentual anual de atendimentos jurídicos realizados pela PG15 em comparação ao total de atividades realizadas por ela. Ressalta o comprometimento da PG15 em atender às demandas do Estado solicitadas pelos órgãos da administração direta e indireta, atuando na prevenção de litígios, tendo como um dos objetivos principais, evitar a propositura de novas ações judiciais."/>
    <s v="(Número de atendimentos jurídicos realizados pela Coordenadoria, Consultoria e Advocacia Preventiva do Sistema Jurídico (PG15) / Total de atividades realizadas pela Coordenadoria, Consultoria e Advocacia Preventiva do Sistema Jurídico (PG15))*100"/>
    <s v="Percentual"/>
    <s v="Anual"/>
    <x v="35"/>
    <x v="193"/>
    <x v="274"/>
    <s v="Crescimento"/>
    <n v="0.48"/>
    <n v="0.55000000000000004"/>
    <m/>
    <m/>
    <m/>
    <m/>
    <m/>
    <m/>
    <m/>
    <m/>
    <m/>
    <m/>
    <m/>
    <n v="0.22"/>
    <n v="0.49"/>
    <n v="0.5"/>
    <n v="0.51"/>
    <s v="Anual"/>
    <n v="0.39999999999999997"/>
    <s v="Abaixo do Esperado"/>
  </r>
  <r>
    <s v="0436"/>
    <s v="Defesa Jurídica do Estado"/>
    <s v="09010"/>
    <s v="PGE"/>
    <s v="A517"/>
    <s v="Defesa Jurídica"/>
    <s v="i0277"/>
    <s v="Percentual de processos no polo passivo com decisões favoráveis ou parcialmente favoráveis - êxito total"/>
    <s v="Tem por objetivo medir a atuação da PGE em sua atribuição de representação judicial do Estado, controlando as sentenças em que a decisão foi totalmente ou parcialmente a favor do Estado. Nesse indicador são consideradas as sentenças das procuradorias especializadas e das procuradorias regionais. É de suma importância mensurar a atuação da PGE para melhor atendimento das demandas da sociedade e o aperfeiçoamento da representação judicial, com o objetivo de diminuir a litigiosidade contra o Estado.  "/>
    <s v="(Número de processos no polo passivo com decisões favoráveis ou parcialmente favoráveis no período / Total de processos no polo passivo em que foram proferidas decisões no período)*100"/>
    <s v="Percentual"/>
    <s v="Anual"/>
    <x v="35"/>
    <x v="194"/>
    <x v="275"/>
    <s v="Crescimento"/>
    <n v="0.47"/>
    <n v="0.45"/>
    <m/>
    <m/>
    <m/>
    <m/>
    <m/>
    <m/>
    <m/>
    <m/>
    <m/>
    <m/>
    <m/>
    <n v="0.44"/>
    <n v="0.45"/>
    <n v="0.46"/>
    <n v="0.47"/>
    <s v="Anual"/>
    <n v="0.97777777777777775"/>
    <s v="Abaixo do Esperado"/>
  </r>
  <r>
    <s v="0436"/>
    <s v="Defesa Jurídica do Estado"/>
    <s v="09010"/>
    <s v="PGE"/>
    <s v="A529"/>
    <s v="Controle da Dívida Ativa"/>
    <s v="i0278"/>
    <s v="Arrecadação de créditos inscritos na dívida ativa"/>
    <s v="Objetiva acompanhar a recuperação da Dívida Ativa do Estado pela PGE, a fim de cumprir sua atribuição de promover a inscrição da Dívida Ativa do Estado e proceder à cobrança judicial e extrajudicial."/>
    <s v="Arrecadação Anual da Dívida Ativa sem Anistia e sem Termo de Ajuste de Conduta Tributária - TACT"/>
    <s v="Reais"/>
    <s v="Anual"/>
    <x v="35"/>
    <x v="195"/>
    <x v="276"/>
    <s v="Crescimento"/>
    <n v="432764449.25"/>
    <n v="530000000"/>
    <m/>
    <m/>
    <m/>
    <m/>
    <m/>
    <m/>
    <m/>
    <m/>
    <m/>
    <m/>
    <m/>
    <n v="418003561.87"/>
    <n v="200000000"/>
    <n v="250000000"/>
    <n v="300000000"/>
    <s v="Anual"/>
    <n v="0.78868596579245287"/>
    <s v="Abaixo do Esperado"/>
  </r>
  <r>
    <s v="0436"/>
    <s v="Defesa Jurídica do Estado"/>
    <s v="09010"/>
    <s v="PGE"/>
    <s v="A563"/>
    <s v="Combate à Corrupção"/>
    <s v="i0279"/>
    <s v="Recuperação de ativos (impobridade, ilicitude e corrupção)"/>
    <s v="Evidencia a recuperação de ativos (recursos financeiros) oriundos da prática de atos lesivos ao patrimônio público do ERJ tais como os atos de improbidade administrativa e de corrupção. O indicador servirá para destacar o papel da PGE nas ações públicas para a recuperação de ativos de origem ilícita, além de evidenciar recursos financeiros devolvidos aos cofres públicos do Estado."/>
    <s v="Somatório de ativos recuperados com indícios de ilicitude/improbidade/corrupção no período"/>
    <s v="Reais"/>
    <s v="Anual"/>
    <x v="35"/>
    <x v="196"/>
    <x v="277"/>
    <s v="Crescimento"/>
    <s v="-"/>
    <n v="25000000"/>
    <m/>
    <m/>
    <m/>
    <m/>
    <m/>
    <m/>
    <m/>
    <m/>
    <m/>
    <m/>
    <m/>
    <n v="216963722.55000001"/>
    <n v="25000000"/>
    <n v="25000000"/>
    <n v="25000000"/>
    <s v="Anual"/>
    <n v="8.6785489020000011"/>
    <s v="Acima do Esperado"/>
  </r>
  <r>
    <s v="0471"/>
    <s v="Gestão das Unidades de Atendimento ao Cidadão"/>
    <s v="22360"/>
    <s v="PROCON-RJ"/>
    <s v="5439"/>
    <s v="Modernização Administrativa e Ampliação de Atendimento ao Consumidor"/>
    <s v="i0281"/>
    <s v="Número de Postos de Atendimento implementados  "/>
    <s v="O indicador acompanha o número de Postos do Procon-RJ implementados."/>
    <s v="Somatório dos Postos de Atendimentos implementados"/>
    <s v="Unidade"/>
    <s v="Quadrimestral"/>
    <x v="21"/>
    <x v="197"/>
    <x v="278"/>
    <s v="Crescimento"/>
    <n v="4"/>
    <n v="2"/>
    <m/>
    <m/>
    <m/>
    <n v="1"/>
    <m/>
    <m/>
    <m/>
    <n v="0"/>
    <m/>
    <m/>
    <m/>
    <n v="4"/>
    <n v="2"/>
    <n v="2"/>
    <n v="2"/>
    <s v="Quadrimestral"/>
    <n v="2"/>
    <s v="Acima do Esperado"/>
  </r>
  <r>
    <s v="0480"/>
    <s v="Direitos do Consumidor"/>
    <s v="22360"/>
    <s v="PROCON-RJ"/>
    <s v="8271"/>
    <s v="Promoção, Fiscalização e Assistência aos Direitos do Consumidor"/>
    <s v="i0280"/>
    <s v="Percentual de denúncias analisadas em relação às denúncias totais "/>
    <s v="Número de autos de constatação e autos de infração emitidos."/>
    <s v="(Número de denúncias analisadas/Total de denúncias)*100"/>
    <s v="Percentual"/>
    <s v="Quadrimestral"/>
    <x v="33"/>
    <x v="198"/>
    <x v="279"/>
    <s v="Crescimento"/>
    <n v="0.82"/>
    <n v="0.7"/>
    <m/>
    <m/>
    <m/>
    <n v="0.27650000000000002"/>
    <m/>
    <m/>
    <m/>
    <n v="0.47599999999999998"/>
    <m/>
    <m/>
    <m/>
    <n v="0.29289999999999999"/>
    <n v="0.7"/>
    <n v="0.7"/>
    <n v="0.7"/>
    <s v="Quadrimestral"/>
    <n v="0.68"/>
    <s v="Abaixo do Esperado"/>
  </r>
  <r>
    <s v="0480"/>
    <s v="Direitos do Consumidor"/>
    <s v="22360"/>
    <s v="PROCON-RJ"/>
    <s v="8271"/>
    <s v="Promoção, Fiscalização e Assistência aos Direitos do Consumidor"/>
    <s v="i0282"/>
    <s v="Número de atendimentos no app PROCON-RJ e no sítio eletrônico realizados"/>
    <s v="Facilitar o acesso do consumidor aos serviços de atendimento não presencial apresentado pelo PROCON."/>
    <s v="Somatório dos atendimentos não presenciais"/>
    <s v="Unidade"/>
    <s v="Quadrimestral"/>
    <x v="33"/>
    <x v="198"/>
    <x v="280"/>
    <s v="Crescimento"/>
    <n v="14732"/>
    <n v="17678.399999999998"/>
    <m/>
    <m/>
    <m/>
    <n v="30115"/>
    <m/>
    <m/>
    <m/>
    <n v="45163"/>
    <m/>
    <m/>
    <m/>
    <n v="33957"/>
    <n v="17678.399999999998"/>
    <n v="17678.399999999998"/>
    <n v="17678.399999999998"/>
    <s v="Quadrimestral"/>
    <n v="2.5546995203185814"/>
    <s v="Acima do Esperado"/>
  </r>
  <r>
    <s v="0480"/>
    <s v="Direitos do Consumidor"/>
    <s v="22360"/>
    <s v="PROCON-RJ"/>
    <s v="8271"/>
    <s v="Promoção, Fiscalização e Assistência aos Direitos do Consumidor"/>
    <s v="i0283"/>
    <s v="Número de conciliações realizadas"/>
    <s v="Expressão numérica absoluta quantificando os resultados de soluções positivas ao consumidor."/>
    <s v="Somatório de conciliações realizadas"/>
    <s v="Unidade"/>
    <s v="Quadrimestral"/>
    <x v="33"/>
    <x v="198"/>
    <x v="281"/>
    <s v="Crescimento"/>
    <n v="6686"/>
    <n v="7355"/>
    <m/>
    <m/>
    <m/>
    <n v="5734"/>
    <m/>
    <m/>
    <m/>
    <n v="6162"/>
    <m/>
    <m/>
    <m/>
    <n v="8999"/>
    <n v="8090"/>
    <n v="8899"/>
    <n v="9789"/>
    <s v="Quadrimestral"/>
    <n v="1.2235214140040789"/>
    <s v="Acima do Esperado"/>
  </r>
  <r>
    <s v="0480"/>
    <s v="Direitos do Consumidor"/>
    <s v="22360"/>
    <s v="PROCON-RJ"/>
    <s v="8271"/>
    <s v="Promoção, Fiscalização e Assistência aos Direitos do Consumidor"/>
    <s v="i0284"/>
    <s v="Número de consumidores e fornecedores certificados pelas palestras ministradas"/>
    <s v="O indicador acompanhar a orientação e educação aos consumidores e aos fornecedores realizadas pelo Procon-RJ."/>
    <s v="Somatório dos certificados emitidos "/>
    <s v="Unidade"/>
    <s v="Quadrimestral"/>
    <x v="33"/>
    <x v="198"/>
    <x v="282"/>
    <s v="Crescimento"/>
    <n v="75"/>
    <n v="150"/>
    <m/>
    <m/>
    <m/>
    <n v="1"/>
    <m/>
    <m/>
    <m/>
    <n v="0"/>
    <m/>
    <m/>
    <m/>
    <n v="0"/>
    <n v="150"/>
    <n v="150"/>
    <n v="150"/>
    <s v="Quadrimestral"/>
    <n v="6.6666666666666671E-3"/>
    <s v="Abaixo do Esperado"/>
  </r>
  <r>
    <s v="0480"/>
    <s v="Direitos do Consumidor"/>
    <s v="22360"/>
    <s v="PROCON-RJ"/>
    <s v="8271"/>
    <s v="Promoção, Fiscalização e Assistência aos Direitos do Consumidor"/>
    <s v="i0285"/>
    <s v="Número de mutirões realizados "/>
    <s v="Expressão numérica absoluta quantificando os mutirões de atendimento ao consumidor realizados pelo PROCON-RJ."/>
    <s v="Somatório de mutirões realizados"/>
    <s v="Unidade"/>
    <s v="Quadrimestral"/>
    <x v="33"/>
    <x v="198"/>
    <x v="283"/>
    <s v="Crescimento"/>
    <n v="1"/>
    <n v="2"/>
    <m/>
    <m/>
    <m/>
    <n v="1"/>
    <m/>
    <m/>
    <m/>
    <n v="0"/>
    <m/>
    <m/>
    <m/>
    <n v="0"/>
    <n v="2"/>
    <n v="2"/>
    <n v="2"/>
    <s v="Quadrimestral"/>
    <n v="0.5"/>
    <s v="Abaixo do Esperado"/>
  </r>
  <r>
    <s v="0435"/>
    <s v="Modernização Tecnológica"/>
    <s v="21350"/>
    <s v="PRODERJ"/>
    <s v="1293"/>
    <s v="Atualização Tecnológica do Parque Computacional"/>
    <s v="i0286"/>
    <s v="Atualização do Parque Tecnológico do Estado"/>
    <s v="Quantificação da evolução pertinente à reestruturação tecnológica implantada."/>
    <s v="(Número de etapas de atualização realizadas /Total de etapas de atualização)*100"/>
    <s v="Percentual"/>
    <s v="Anual"/>
    <x v="10"/>
    <x v="199"/>
    <x v="284"/>
    <s v="Crescimento"/>
    <n v="0"/>
    <n v="0.25"/>
    <m/>
    <m/>
    <m/>
    <m/>
    <m/>
    <m/>
    <m/>
    <m/>
    <m/>
    <m/>
    <m/>
    <n v="0.25"/>
    <n v="0.25"/>
    <n v="0.25"/>
    <n v="0.25"/>
    <s v="Anual"/>
    <n v="1"/>
    <s v="Dentro do Esperado"/>
  </r>
  <r>
    <s v="0435"/>
    <s v="Modernização Tecnológica"/>
    <s v="21350"/>
    <s v="PRODERJ"/>
    <s v="1294"/>
    <s v="Atualização Tecnológica dos Sistemas de Informações"/>
    <s v="i0287"/>
    <s v="Aumento dos portais atualizados/desenvolvidos e hospedados pelo PRODERJ."/>
    <s v="Quantificação da evolução do número de portais atualizados/desenvolvidos e hospedados pelo PRODERJ."/>
    <s v="[(Número de portais atualizados e/ou desenvolvidos e hospedados pelo PRODERJ no ano t - Número de portais atualizados e/ou desenvolvidos e hospedados pelo PRODERJ no ano t-1)/ Número de portais atualizados e/ou desenvolvidos e hospedados pelo PRODERJ no ano t-1]*100"/>
    <s v="Percentual"/>
    <s v="Trimestral"/>
    <x v="10"/>
    <x v="200"/>
    <x v="285"/>
    <s v="Crescimento"/>
    <s v="-"/>
    <n v="0.4"/>
    <m/>
    <m/>
    <n v="0.52500000000000002"/>
    <m/>
    <m/>
    <s v="-"/>
    <m/>
    <m/>
    <s v="-"/>
    <m/>
    <m/>
    <n v="0.14000000000000001"/>
    <n v="0.3"/>
    <n v="0.2"/>
    <n v="0.1"/>
    <s v="Trimestral"/>
    <n v="1.3125"/>
    <s v="Acima do Esperado"/>
  </r>
  <r>
    <s v="0435"/>
    <s v="Modernização Tecnológica"/>
    <s v="21350"/>
    <s v="PRODERJ"/>
    <s v="4133"/>
    <s v="Gerenciamento de Processamento de Dados"/>
    <s v="i0288"/>
    <s v="Órgãos do governo do Estado atendidos pelo PRODERJ"/>
    <s v="Explicita o progresso permanente por meio do número de Órgãos do Governo do Governo do Estado do Rio de Janeiro usuários dos Produtos de TIC oferecidos no catálogo de serviços do PRODERJ."/>
    <s v="Somatório de órgãos do Governo do Estado atendidos pelo PRODERJ"/>
    <s v="Unidade"/>
    <s v="Trimestral"/>
    <x v="10"/>
    <x v="201"/>
    <x v="286"/>
    <s v="Crescimento"/>
    <n v="0"/>
    <s v="-"/>
    <m/>
    <m/>
    <n v="8"/>
    <m/>
    <m/>
    <n v="0"/>
    <m/>
    <m/>
    <m/>
    <m/>
    <m/>
    <n v="8"/>
    <s v="-"/>
    <s v="-"/>
    <s v="-"/>
    <s v="Trimestral"/>
    <s v="sem meta para comparação"/>
    <s v="sem meta para comparação"/>
  </r>
  <r>
    <s v="0476"/>
    <s v="Gestão de Pessoas no Setor Público"/>
    <s v="21350"/>
    <s v="PRODERJ"/>
    <s v="4467"/>
    <s v="Desenvolvimento Institucional do Proderj"/>
    <s v="i0289"/>
    <s v="Número de novos servidores aprovados e empossados por meio de concurso público no PRODERJ"/>
    <s v="Explicita o  número de novos servidores aprovados/empossados por meio de concurso público."/>
    <s v="Somatório no número de servidores aprovados e empossados por meio de concurso público no período"/>
    <s v="Unidade"/>
    <s v="Anual"/>
    <x v="6"/>
    <x v="202"/>
    <x v="287"/>
    <s v="Decrescimento"/>
    <n v="0"/>
    <n v="0"/>
    <m/>
    <m/>
    <m/>
    <m/>
    <m/>
    <m/>
    <m/>
    <m/>
    <m/>
    <m/>
    <m/>
    <n v="0"/>
    <n v="20"/>
    <n v="15"/>
    <n v="15"/>
    <s v="Anual"/>
    <e v="#DIV/0!"/>
    <s v="Dentro do Esperado"/>
  </r>
  <r>
    <s v="0454"/>
    <s v="Coordenação Federativa e Desenvolvimento Territorial"/>
    <s v="14322"/>
    <s v="RIOMETROPOLE"/>
    <s v="5631"/>
    <s v="Fomento à Implantação Projetos Habitação Int Social em Imóveis Públicos - RMMJ"/>
    <s v="i0290"/>
    <s v="Redução do custo de implantação de habitação popular, a partir dos projetos do IRM"/>
    <s v="O indicador irá mensurar a redução dos custos de implantação de projetos de habitação popular utilizando imóveis públicos em locais já dotados de infraestrutura."/>
    <s v="[(Custo de implantação de unidades habitacionais, a partir dos projetos do IRM - Custo de implantação de unidades habitacionais sem projetos do IRM) / Custo de implantação de unidades habitacionais sem projetos do IRM]*100"/>
    <s v="Percentual"/>
    <s v="Anual"/>
    <x v="14"/>
    <x v="203"/>
    <x v="288"/>
    <s v="Decrescimento"/>
    <n v="0"/>
    <s v="-"/>
    <m/>
    <m/>
    <m/>
    <m/>
    <m/>
    <m/>
    <m/>
    <m/>
    <m/>
    <m/>
    <m/>
    <n v="0"/>
    <m/>
    <m/>
    <s v="&lt;10%"/>
    <s v="Anual"/>
    <s v="sem meta para comparação"/>
    <s v="sem meta para comparação"/>
  </r>
  <r>
    <s v="0469"/>
    <s v="Mobilidade Urbana na Região Metropolitana"/>
    <s v="14322"/>
    <s v="RIOMETROPOLE"/>
    <s v="5633"/>
    <s v="Assessoramento aos Municípios da RMRJ na Elaboração Planos de Mobilidade Urbana"/>
    <s v="i0291"/>
    <s v="Adesão dos planos municipais de mobilidade urbana ao PEDUI, a partir do apoio do IRM"/>
    <s v="Plano Municipal de Mobilidade Urbana apoiado. Embora seja de competência municipal, cabe à autoridade metropolitana apoiar os municípios na integração dos seus planos às diretrizes do PEDUI. Nota do cálculo: serão considerados 20 Municípios ao invés de 22 (Niterói e Rio de Janeiro já fizeram)."/>
    <s v="(Número de planos Municipais de Mobilidade Urbana integrados ao PEDUI / Total de Municípios da RMRM)*100"/>
    <s v="Percentual"/>
    <s v="Anual"/>
    <x v="12"/>
    <x v="204"/>
    <x v="289"/>
    <s v="Crescimento"/>
    <n v="0"/>
    <n v="0"/>
    <m/>
    <m/>
    <m/>
    <m/>
    <m/>
    <m/>
    <m/>
    <m/>
    <m/>
    <m/>
    <m/>
    <n v="0"/>
    <n v="0.45"/>
    <n v="1"/>
    <n v="0"/>
    <s v="Anual"/>
    <e v="#DIV/0!"/>
    <s v="Dentro do Esperado"/>
  </r>
  <r>
    <s v="0454"/>
    <s v="Coordenação Federativa e Desenvolvimento Territorial"/>
    <s v="14322"/>
    <s v="RIOMETROPOLE"/>
    <s v="5634"/>
    <s v="Elaboração do Plano Metropolitano de Saneamento"/>
    <s v="i0292"/>
    <s v="Adesão dos municípios da RMRJ ao plano metropolitano de saneamento, a partir do apoio do IRM"/>
    <s v="Plano aprovado pelo Conselho Deliberativo da RMRJ em atendimento ao disposto na  Lei Complementar Estadual  nº 184/2018."/>
    <s v="(Número de municípios da RMRJ que aderiu ao Plano Metropolitano de Saneamento / Total de municípios da RMRJ)*100"/>
    <s v="Percentual"/>
    <s v="Anual"/>
    <x v="14"/>
    <x v="205"/>
    <x v="290"/>
    <s v="Crescimento"/>
    <n v="0"/>
    <n v="0"/>
    <m/>
    <m/>
    <m/>
    <m/>
    <m/>
    <m/>
    <m/>
    <m/>
    <m/>
    <m/>
    <m/>
    <n v="0"/>
    <n v="0.12"/>
    <n v="1"/>
    <n v="0"/>
    <s v="Anual"/>
    <e v="#DIV/0!"/>
    <s v="Dentro do Esperado"/>
  </r>
  <r>
    <s v="0440"/>
    <s v="Desenvolvimento Científico, Tecnológico e Inovativo"/>
    <s v="14322"/>
    <s v="RIOMETROPOLE"/>
    <s v="5636"/>
    <s v="Fomento ao Conhecimento Técnico-Científico e Inovativo na RMRJ "/>
    <s v="i0293"/>
    <s v="Publicações sobre a temática metropolitana a partir de incentivos do IRM"/>
    <s v="O indicador acompanha as publicações após o lançamento do Edital de Parceria Público Privada."/>
    <s v="Somatório de publicações sobre a temática metropolitana a partir de incentivos do IRM"/>
    <s v="Unidade"/>
    <s v="Anual"/>
    <x v="5"/>
    <x v="206"/>
    <x v="291"/>
    <s v="Crescimento"/>
    <s v="-"/>
    <s v="-"/>
    <m/>
    <m/>
    <m/>
    <m/>
    <m/>
    <m/>
    <m/>
    <m/>
    <m/>
    <m/>
    <m/>
    <n v="0"/>
    <s v="-"/>
    <s v="-"/>
    <s v="-"/>
    <s v="Anual"/>
    <s v="sem meta para comparação"/>
    <s v="sem meta para comparação"/>
  </r>
  <r>
    <s v="0472"/>
    <s v="Gestão Previdenciária"/>
    <s v="20340"/>
    <s v="RIOPREVIDENCIA"/>
    <s v="5438"/>
    <s v="Centralização de Processos e Concessão de Aposentadorias"/>
    <s v="i0294"/>
    <s v="Centralizar os processos de aposentadoria nas instituições específicas"/>
    <s v="Implantar o processo de concessão de aposentadorias"/>
    <s v="Somatório dos órgãos com processos centralizados"/>
    <s v="Unidade"/>
    <s v="Anual"/>
    <x v="36"/>
    <x v="207"/>
    <x v="292"/>
    <s v="Crescimento"/>
    <n v="0"/>
    <n v="1"/>
    <m/>
    <m/>
    <m/>
    <m/>
    <m/>
    <m/>
    <m/>
    <m/>
    <m/>
    <m/>
    <m/>
    <n v="0"/>
    <n v="2"/>
    <n v="1"/>
    <n v="1"/>
    <s v="Anual"/>
    <n v="0"/>
    <s v="Abaixo do Esperado"/>
  </r>
  <r>
    <s v="0472"/>
    <s v="Gestão Previdenciária"/>
    <s v="20340"/>
    <s v="RIOPREVIDENCIA"/>
    <s v="5680"/>
    <s v="Criação da Carteira Própria de Investimentos do Rioprevidência"/>
    <s v="i0295"/>
    <s v="Redução de custos administrativos com a implantação da carteira própria"/>
    <s v="O Indicador tem como finalidade mensurar a redução dos custos administrativos dos ativos do Rioprevidência obtida por meio da implantação da Carteira própria. _x000a_Premissa do cálculo: O custo projetado foi baseado na taxa de administração média atual dos fundos de investimento cujas cotas integram a carteira de investimentos do Rioprevidência, que é de 0,20%aa."/>
    <s v="Custo projetado da carteira com taxa de administração de 0,20% a.a. descontado (-) Custo Efetivo com a carteira própria implementada"/>
    <s v="Reais"/>
    <s v="Anual"/>
    <x v="36"/>
    <x v="208"/>
    <x v="293"/>
    <s v="Crescimento"/>
    <s v="-"/>
    <n v="200000"/>
    <m/>
    <m/>
    <m/>
    <m/>
    <m/>
    <m/>
    <m/>
    <m/>
    <m/>
    <m/>
    <m/>
    <n v="0"/>
    <n v="200000"/>
    <n v="200000"/>
    <n v="200000"/>
    <s v="Anual"/>
    <n v="0"/>
    <s v="Abaixo do Esperado"/>
  </r>
  <r>
    <s v="0472"/>
    <s v="Gestão Previdenciária"/>
    <s v="20340"/>
    <s v="RIOPREVIDENCIA"/>
    <s v="A590"/>
    <s v="Nova Prova de Vida"/>
    <s v="i0296"/>
    <s v="Provas de vida realizadas"/>
    <s v="Apresenta os beneficiários que realizaram a prova de vida junto a instituição financeira responsável pelo procedimento no período"/>
    <s v="Somatório do número de beneficiários que realizaram prova de vida"/>
    <s v="Unidade"/>
    <s v="Anual"/>
    <x v="36"/>
    <x v="209"/>
    <x v="294"/>
    <s v="Crescimento"/>
    <n v="200573"/>
    <n v="80000"/>
    <m/>
    <m/>
    <m/>
    <m/>
    <m/>
    <m/>
    <m/>
    <m/>
    <m/>
    <m/>
    <m/>
    <n v="44592"/>
    <n v="247939"/>
    <n v="247939"/>
    <n v="247939"/>
    <s v="Anual"/>
    <n v="0.55740000000000001"/>
    <s v="Abaixo do Esperado"/>
  </r>
  <r>
    <s v="0457"/>
    <s v="Fortalecimento da Participação Popular e do Controle Social"/>
    <s v="08320"/>
    <s v="RIOSEGURANCA"/>
    <n v="4634"/>
    <s v="Coordenação dos Conselhos Comunitários de Segurança - CCS"/>
    <s v="i0297"/>
    <s v="Número de conselhos comunitários de segurança ativos"/>
    <s v="Esta é uma medida essencial para mensurar o alcance e a continuidade dos Conselhos Comunitários de Segurança do estado do Rio de Janeiro ao longo dos anos."/>
    <s v="Somatório do número de Conselhos Comunitários de Segurança ativos"/>
    <s v="Unidade"/>
    <s v="Anual"/>
    <x v="37"/>
    <x v="210"/>
    <x v="295"/>
    <s v="Crescimento"/>
    <n v="65"/>
    <n v="70"/>
    <m/>
    <m/>
    <m/>
    <m/>
    <m/>
    <m/>
    <m/>
    <m/>
    <m/>
    <m/>
    <m/>
    <n v="62"/>
    <n v="70"/>
    <n v="70"/>
    <n v="70"/>
    <s v="Anual"/>
    <n v="0.88571428571428568"/>
    <s v="Abaixo do Esperado"/>
  </r>
  <r>
    <s v="0478"/>
    <s v="Prevenção à Violência e Combate à Criminalidade"/>
    <s v="08320"/>
    <s v="RIOSEGURANCA"/>
    <n v="4635"/>
    <s v="Elaboração e Disseminação de Análises e Conhecimento sobre Segurança Pública ERJ"/>
    <s v="i0298"/>
    <s v="Número de acessos à plataforma interativa sobre incidências criminais"/>
    <s v="Esta é uma medida essencial para mensurar a produtividade e o alcance do Instituto de Segurança Pública em sua função precípua de realização de pesquisas, construção de conhecimento e publicização de informações."/>
    <s v="Somatório do número de acessos às plataforma interativa sobre incidências criminais"/>
    <s v="Unidade"/>
    <s v="Anual"/>
    <x v="38"/>
    <x v="211"/>
    <x v="296"/>
    <s v="Crescimento"/>
    <n v="29380"/>
    <n v="30000"/>
    <m/>
    <m/>
    <m/>
    <m/>
    <m/>
    <m/>
    <m/>
    <m/>
    <m/>
    <m/>
    <m/>
    <n v="40277"/>
    <n v="31000"/>
    <n v="32000"/>
    <n v="33000"/>
    <s v="Anual"/>
    <n v="1.3425666666666667"/>
    <s v="Acima do Esperado"/>
  </r>
  <r>
    <s v="0478"/>
    <s v="Prevenção à Violência e Combate à Criminalidade"/>
    <s v="08320"/>
    <s v="RIOSEGURANCA"/>
    <n v="4635"/>
    <s v="Elaboração e Disseminação de Análises e Conhecimento sobre Segurança Pública ERJ"/>
    <s v="i0299"/>
    <s v="Número de acessos aos relatórios analíticos divulgados"/>
    <s v="Esta é uma medida essencial para mensurar a produtividade e o alcance do Instituto de Segurança Pública em sua função precípua de realização de pesquisas, construção de conhecimento e publicização de informações."/>
    <s v="Somatório do número de acessos aos relatórios analíticos divulgados"/>
    <s v="Unidade"/>
    <s v="Anual"/>
    <x v="38"/>
    <x v="211"/>
    <x v="297"/>
    <s v="Crescimento"/>
    <n v="147315"/>
    <n v="148000"/>
    <m/>
    <m/>
    <m/>
    <m/>
    <m/>
    <m/>
    <m/>
    <m/>
    <m/>
    <m/>
    <m/>
    <n v="140000"/>
    <n v="149000"/>
    <n v="150000"/>
    <n v="151000"/>
    <s v="Anual"/>
    <n v="0.94594594594594594"/>
    <s v="Abaixo do Esperado"/>
  </r>
  <r>
    <s v="0478"/>
    <s v="Prevenção à Violência e Combate à Criminalidade"/>
    <s v="08320"/>
    <s v="RIOSEGURANCA"/>
    <n v="4635"/>
    <s v="Elaboração e Disseminação de Análises e Conhecimento sobre Segurança Pública ERJ"/>
    <s v="i0300"/>
    <s v="Número de acessos às estatísticas oficiais relativas à segurança pública"/>
    <s v="Esta é uma medida essencial para mensurar a produtividade e o alcance do Instituto de Segurança Pública em sua função precípua de realização de pesquisas, construção de conhecimento e publicização de informações."/>
    <s v="Somatório do número de acessos às estatísticas oficiais relativas à segurança pública"/>
    <s v="Unidade"/>
    <s v="Anual"/>
    <x v="38"/>
    <x v="211"/>
    <x v="298"/>
    <s v="Crescimento"/>
    <n v="56444"/>
    <n v="57000"/>
    <m/>
    <m/>
    <m/>
    <m/>
    <m/>
    <m/>
    <m/>
    <m/>
    <m/>
    <m/>
    <m/>
    <n v="47769"/>
    <n v="58000"/>
    <n v="59000"/>
    <n v="60000"/>
    <s v="Anual"/>
    <n v="0.83805263157894738"/>
    <s v="Abaixo do Esperado"/>
  </r>
  <r>
    <s v="0478"/>
    <s v="Prevenção à Violência e Combate à Criminalidade"/>
    <s v="08320"/>
    <s v="RIOSEGURANCA"/>
    <s v="1008"/>
    <s v="Desenvolvimento de Pesquisa para Subsidiar a Gestão da Segurança Pública"/>
    <s v="i0301"/>
    <s v="Número de relatórios e publicações produzidos a partir de análises desenvolvidas"/>
    <s v="Esta é uma medida essencial para mensurar a produtividade do Instituto de Segurança Pública em sua função precípua de realização de pesquisas, construção de conhecimento e publicização de informações._x000a__x000a_"/>
    <s v="Somatório do número de relatórios e publicações produzidos a partir de análises desenvolvidas"/>
    <s v="Unidade"/>
    <s v="Anual"/>
    <x v="38"/>
    <x v="212"/>
    <x v="299"/>
    <s v="Crescimento"/>
    <n v="4"/>
    <n v="5"/>
    <m/>
    <m/>
    <m/>
    <m/>
    <m/>
    <m/>
    <m/>
    <m/>
    <m/>
    <m/>
    <m/>
    <n v="2"/>
    <n v="5"/>
    <n v="5"/>
    <n v="5"/>
    <s v="Anual"/>
    <n v="0.4"/>
    <s v="Abaixo do Esperado"/>
  </r>
  <r>
    <s v="0478"/>
    <s v="Prevenção à Violência e Combate à Criminalidade"/>
    <s v="08320"/>
    <s v="RIOSEGURANCA"/>
    <s v="8197"/>
    <s v="Gestão do Sistema Integrado de Metas"/>
    <s v="i0302"/>
    <s v="Número de ciclos de gestão do Sistema de Metas"/>
    <s v="Esta é uma medida essencial para garantir a gestão dos ciclos do Sistema de Metas por parte do Instituto de Segurança Pública, em sua função precípua de organização de tal Sistema."/>
    <s v="Somatório do número de ciclos geridos"/>
    <s v="Unidade"/>
    <s v="Anual"/>
    <x v="38"/>
    <x v="213"/>
    <x v="300"/>
    <s v="Crescimento"/>
    <n v="2"/>
    <n v="2"/>
    <m/>
    <m/>
    <m/>
    <m/>
    <m/>
    <m/>
    <m/>
    <m/>
    <m/>
    <m/>
    <m/>
    <n v="1"/>
    <n v="2"/>
    <n v="2"/>
    <n v="2"/>
    <s v="Anual"/>
    <n v="0.5"/>
    <s v="Abaixo do Esperado"/>
  </r>
  <r>
    <s v="0469"/>
    <s v="Mobilidade Urbana na Região Metropolitana"/>
    <s v="31730"/>
    <s v="RIOTRILHOS"/>
    <s v="1029"/>
    <s v="Implantação de Novas Linhas Metroviárias"/>
    <s v="i0303"/>
    <s v="Aumento da demanda no sistema metroviário - Alça Sul Antero de Quental - Gávea"/>
    <s v="Trata-se de informação relevante que demonstra o resultado e o impacto da implantação do novo trecho no sistema metroviário devido a geração de novas viagens (Matriz Origem x Destino)."/>
    <s v="[(Média mensal da demanda no sistema depois da estação implantada - Média mensal da demanda no sistema anterior à implantação)/ (Média mensal da demanda no sistema anterior à implantação)]*100 "/>
    <s v="Percentual"/>
    <s v="Mensal"/>
    <x v="12"/>
    <x v="214"/>
    <x v="301"/>
    <s v="Crescimento"/>
    <s v="-"/>
    <s v="-"/>
    <n v="0"/>
    <n v="0"/>
    <n v="0"/>
    <n v="0"/>
    <n v="0"/>
    <n v="0"/>
    <n v="0"/>
    <n v="0"/>
    <n v="0"/>
    <n v="0"/>
    <n v="0"/>
    <n v="0"/>
    <s v="-"/>
    <s v="-"/>
    <s v="-"/>
    <s v="Mensal"/>
    <s v="sem meta para comparação"/>
    <s v="sem meta para comparação"/>
  </r>
  <r>
    <s v="0469"/>
    <s v="Mobilidade Urbana na Região Metropolitana"/>
    <s v="31730"/>
    <s v="RIOTRILHOS"/>
    <s v="1029"/>
    <s v="Implantação de Novas Linhas Metroviárias"/>
    <s v="i0304"/>
    <s v="Aumento da demanda no sistema metroviário - Estação Gávea"/>
    <s v="Trata-se de informação relevante que demonstra o resultado e o impacto da implantação da nova estação no sistema metroviário devido a geração de novas viagens (Matriz Origem x Destino)."/>
    <s v="[(Média mensal da demanda no sistema depois da estação implantada - Média mensal da demanda no sistema anterior à implantação)/ (Média mensal da demanda no sistema anterior à implantação)]*100 "/>
    <s v="Percentual"/>
    <s v="Mensal"/>
    <x v="12"/>
    <x v="214"/>
    <x v="302"/>
    <s v="Crescimento"/>
    <s v="-"/>
    <s v="-"/>
    <n v="0"/>
    <n v="0"/>
    <n v="0"/>
    <n v="0"/>
    <n v="0"/>
    <n v="0"/>
    <n v="0"/>
    <n v="0"/>
    <n v="0"/>
    <n v="0"/>
    <n v="0"/>
    <n v="0"/>
    <s v="-"/>
    <s v="-"/>
    <s v="-"/>
    <s v="Mensal"/>
    <s v="sem meta para comparação"/>
    <s v="sem meta para comparação"/>
  </r>
  <r>
    <s v="0469"/>
    <s v="Mobilidade Urbana na Região Metropolitana"/>
    <s v="31730"/>
    <s v="RIOTRILHOS"/>
    <s v="1029"/>
    <s v="Implantação de Novas Linhas Metroviárias"/>
    <s v="i0305"/>
    <s v="Aumento da demanda no sistema metroviário - Trecho Carioca - Praça XV"/>
    <s v="Trata-se de informação relevante que demonstra o resultado e o impacto da implantação da nova estação no sistema metroviário devido a geração de novas viagens (Matriz Origem x Destino)."/>
    <s v="[(Média mensal da demanda no sistema depois da estação implantada - Média mensal da demanda no sistema anterior à implantação)/ (Média mensal da demanda no sistema anterior à implantação)]*100 "/>
    <s v="Percentual"/>
    <s v="Mensal"/>
    <x v="12"/>
    <x v="214"/>
    <x v="303"/>
    <s v="Crescimento"/>
    <s v="-"/>
    <s v="-"/>
    <n v="0"/>
    <n v="0"/>
    <n v="0"/>
    <n v="0"/>
    <n v="0"/>
    <n v="0"/>
    <n v="0"/>
    <n v="0"/>
    <n v="0"/>
    <n v="0"/>
    <n v="0"/>
    <n v="0"/>
    <s v="-"/>
    <s v="-"/>
    <s v="-"/>
    <s v="Mensal"/>
    <s v="sem meta para comparação"/>
    <s v="sem meta para comparação"/>
  </r>
  <r>
    <s v="0477"/>
    <s v="Gestão do Sistema Prisional e Ressocialização dos Custodiados"/>
    <s v="25010"/>
    <s v="SEAP"/>
    <s v="2218"/>
    <s v="Apoio às Unidades de Saúde do Sistema Penitenciário"/>
    <s v="i0306"/>
    <s v="Proporção de procedimentos ambulatoriais e hospitalares "/>
    <s v="Prevenção e controle de doença, outros agravos e riscos à saúde da população carcerária."/>
    <s v="(Número de procedimentos realizados/ Total da população carcerária)*100"/>
    <s v="Percentual"/>
    <s v="Anual"/>
    <x v="30"/>
    <x v="215"/>
    <x v="304"/>
    <s v="Crescimento"/>
    <n v="6.6500000000000004E-2"/>
    <s v="-"/>
    <m/>
    <m/>
    <m/>
    <m/>
    <m/>
    <m/>
    <m/>
    <m/>
    <m/>
    <m/>
    <m/>
    <n v="8.6400000000000005E-2"/>
    <s v="-"/>
    <s v="-"/>
    <s v="-"/>
    <s v="Anual"/>
    <s v="sem meta para comparação"/>
    <s v="sem meta para comparação"/>
  </r>
  <r>
    <s v="0476"/>
    <s v="Gestão de Pessoas no Setor Público"/>
    <s v="25010"/>
    <s v="SEAP"/>
    <s v="4574"/>
    <s v="Capacitação e Valorização do Agente Penitenciário"/>
    <s v="i0307"/>
    <s v="Número de inspetores por apenado"/>
    <s v="Analisar a quantidade de inspetores para entender a demanda e definir estratégias de aplicação de regime adicional de serviço ou outra medida de gestão de pessoal."/>
    <s v="Quantidade de inspetores penitenciários / Número de apenados"/>
    <s v="Proporção"/>
    <s v="Anual"/>
    <x v="6"/>
    <x v="216"/>
    <x v="305"/>
    <s v="Crescimento"/>
    <n v="0.54"/>
    <s v="1/5"/>
    <m/>
    <m/>
    <m/>
    <m/>
    <m/>
    <m/>
    <m/>
    <m/>
    <m/>
    <m/>
    <m/>
    <n v="0.15"/>
    <s v="1/5"/>
    <s v="1/5"/>
    <s v="1/5"/>
    <s v="Anual"/>
    <n v="3.3847056434325427E-6"/>
    <s v="Abaixo do Esperado"/>
  </r>
  <r>
    <s v="0477"/>
    <s v="Gestão do Sistema Prisional e Ressocialização dos Custodiados"/>
    <s v="25010"/>
    <s v="SEAP"/>
    <s v="5393"/>
    <s v="Construção e Reforma do Sistema Prisional"/>
    <s v="i0308"/>
    <s v="Disponibilização de vagas"/>
    <s v="Apresenta a relação percentual entre o número de vagas do sistema carcerário e a população carcerária. O acompanhamento desse indicador se mostra importante, pois essa relação impacta na melhoria das condições de cumprimento da pena, com base no princípio da dignidade da pessoa humana, visando a garantia dos direitos dos apenados."/>
    <s v="(Número de vagas existente/ Total da população carcerária)*100"/>
    <s v="Percentual"/>
    <s v="Quadrimestral"/>
    <x v="30"/>
    <x v="217"/>
    <x v="306"/>
    <s v="Crescimento"/>
    <n v="0.54"/>
    <n v="0.56000000000000005"/>
    <m/>
    <m/>
    <m/>
    <n v="0.61"/>
    <m/>
    <m/>
    <m/>
    <n v="0.63"/>
    <m/>
    <m/>
    <m/>
    <n v="0.67"/>
    <n v="0.57999999999999996"/>
    <n v="0.6"/>
    <n v="0.62"/>
    <s v="Quadrimestral"/>
    <n v="1.1964285714285714"/>
    <s v="Acima do Esperado"/>
  </r>
  <r>
    <s v="0477"/>
    <s v="Gestão do Sistema Prisional e Ressocialização dos Custodiados"/>
    <s v="25010"/>
    <s v="SEAP"/>
    <s v="5682"/>
    <s v="Suplementação a Projetos Penitenciários"/>
    <s v="i0308"/>
    <s v="Disponibilização de vagas"/>
    <s v="Apresenta a relação percentual entre o número de vagas do sistema carcerário e a população carcerária. O acompanhamento desse indicador se mostra importante, pois essa relação impacta na melhoria das condições de cumprimento da pena, com base no princípio da dignidade da pessoa humana, visando a garantia dos direitos dos apenados."/>
    <s v="(Número de vagas existente/ Total da população carcerária)*100"/>
    <s v="Percentual"/>
    <s v="Quadrimestral"/>
    <x v="30"/>
    <x v="218"/>
    <x v="306"/>
    <s v="Crescimento"/>
    <n v="0.54"/>
    <n v="0.56000000000000005"/>
    <m/>
    <m/>
    <m/>
    <n v="0.61"/>
    <m/>
    <m/>
    <m/>
    <n v="0.63"/>
    <m/>
    <m/>
    <m/>
    <n v="0.67"/>
    <n v="0.57999999999999996"/>
    <n v="0.6"/>
    <n v="0.62"/>
    <s v="Quadrimestral"/>
    <n v="1.1964285714285714"/>
    <s v="Acima do Esperado"/>
  </r>
  <r>
    <s v="0467"/>
    <s v="Segurança Alimentar e Nutricional"/>
    <s v="25010"/>
    <s v="SEAP"/>
    <s v="8227"/>
    <s v="Fornecimento de Alimentação aos Custodiados"/>
    <s v="i0309"/>
    <s v="Número de refeições diárias fornecidas aos custodiados"/>
    <s v="Atividade continua para provimento diariamente de alimentação ao apenado e os servidores do sistema penitenciário."/>
    <s v="Quantidade de refeições fornecidas a pessoas custodiadas / Quantidade de pessoas privadas de liberdade"/>
    <s v="Unidade"/>
    <s v="Quadrimestral"/>
    <x v="2"/>
    <x v="219"/>
    <x v="307"/>
    <s v="Crescimento"/>
    <n v="4"/>
    <n v="4"/>
    <m/>
    <m/>
    <m/>
    <n v="4"/>
    <m/>
    <m/>
    <m/>
    <n v="4"/>
    <m/>
    <m/>
    <m/>
    <n v="7"/>
    <n v="4"/>
    <n v="4"/>
    <n v="4"/>
    <s v="Quadrimestral"/>
    <n v="1.75"/>
    <s v="Acima do Esperado"/>
  </r>
  <r>
    <s v="0477"/>
    <s v="Gestão do Sistema Prisional e Ressocialização dos Custodiados"/>
    <s v="25010"/>
    <s v="SEAP"/>
    <s v="8228"/>
    <s v="Promoção e Defesa de Direitos Humanos e Oferta de Serv. Públicos Assistenciais"/>
    <s v="i0306"/>
    <s v="Proporção de procedimentos ambulatoriais e hospitalares "/>
    <s v="Prevenção e controle de doença, outros agravos e riscos à saúde da população carcerária."/>
    <s v="(Número de procedimentos realizados/ Total da população carcerária)*100"/>
    <s v="Percentual"/>
    <s v="Anual"/>
    <x v="30"/>
    <x v="220"/>
    <x v="304"/>
    <s v="Crescimento"/>
    <n v="6.6500000000000004E-2"/>
    <s v="-"/>
    <m/>
    <m/>
    <m/>
    <m/>
    <m/>
    <m/>
    <m/>
    <m/>
    <m/>
    <m/>
    <m/>
    <n v="8.6400000000000005E-2"/>
    <s v="-"/>
    <s v="-"/>
    <s v="-"/>
    <s v="Anual"/>
    <s v="sem meta para comparação"/>
    <s v="sem meta para comparação"/>
  </r>
  <r>
    <s v="0477"/>
    <s v="Gestão do Sistema Prisional e Ressocialização dos Custodiados"/>
    <s v="25010"/>
    <s v="SEAP"/>
    <s v="8232"/>
    <s v="Gestão do Sistema Logístico Prisional"/>
    <s v="i0310"/>
    <s v="Percentual da população carcerária monitorada eletronicamente"/>
    <s v="Medida alternativa diversa da prisão, que permite controlar e detectar à distância a presença ou ausência do monitorado."/>
    <s v="(Número de monitorados eletronicamente/Total da população carcerária)*100"/>
    <s v="Percentual"/>
    <s v="Quadrimestral"/>
    <x v="30"/>
    <x v="221"/>
    <x v="308"/>
    <s v="Crescimento"/>
    <n v="0.1"/>
    <s v="&gt;=10%"/>
    <m/>
    <m/>
    <m/>
    <n v="0.09"/>
    <m/>
    <m/>
    <m/>
    <n v="0.08"/>
    <m/>
    <m/>
    <m/>
    <n v="0.35"/>
    <s v="&gt;=10%"/>
    <s v="&gt;=10%"/>
    <s v="&gt;=10%"/>
    <s v="Quadrimestral"/>
    <n v="3.4999999999999996"/>
    <s v="Acima do Esperado"/>
  </r>
  <r>
    <s v="0477"/>
    <s v="Gestão do Sistema Prisional e Ressocialização dos Custodiados"/>
    <s v="25010"/>
    <s v="SEAP"/>
    <s v="8232"/>
    <s v="Gestão do Sistema Logístico Prisional"/>
    <s v="i0311"/>
    <s v="Transporte de presos"/>
    <s v=" Realização de permutas, transferências de estabelecimentos prisionais, determinações impostas pelos Juízos e pela Administração Prisional, dado ao atual cenário de superlotação."/>
    <s v="[Total de apresentações executadas /(Total de apresentações pautadas + Total de apresentações extra pauta)]*100"/>
    <s v="Percentual"/>
    <s v="Semestral"/>
    <x v="30"/>
    <x v="221"/>
    <x v="309"/>
    <s v="Crescimento"/>
    <n v="0.63970000000000005"/>
    <n v="0.65"/>
    <m/>
    <m/>
    <m/>
    <m/>
    <m/>
    <n v="0.83"/>
    <m/>
    <m/>
    <m/>
    <m/>
    <m/>
    <n v="0.90249999999999997"/>
    <n v="0.65"/>
    <n v="0.65"/>
    <n v="0.65"/>
    <s v="Semestral"/>
    <n v="1.3884615384615384"/>
    <s v="Acima do Esperado"/>
  </r>
  <r>
    <s v="0455"/>
    <s v="Desenvolvimento Agropecuário, Pesqueiro e Aquícola Sustentável"/>
    <s v="13010"/>
    <s v="SEAPPA"/>
    <s v="1050"/>
    <s v="Promoção do Melhoramento Genético e Nutrição Animal - Rio Genética"/>
    <s v="i0312"/>
    <s v="Produção de Leite Bovino"/>
    <s v="O indicador pretende monitorar a produção de leite bovino de rebanhos pecuários de produtores com atividades  atendidas pelo Programa Rio Genética de promoção do melhoramento genético e nutrição animal. Este monitoramento é importante para medirmos a evolução quantitativa da  produção de leite bovino no Estado do Rio de Janeiro com as intervenções propostas pelo Programa Rio Genética, uma vez que, o setor leiteiro exerce papel marcante no fortalecimento  da economia do interior do Estado."/>
    <s v="Quantidade de litros de leite de vaca dia * Número de animais * Número de dias ano"/>
    <s v="Litros"/>
    <s v="Quadrimestral"/>
    <x v="24"/>
    <x v="222"/>
    <x v="310"/>
    <s v="Crescimento"/>
    <n v="323400000"/>
    <n v="597150000"/>
    <m/>
    <m/>
    <m/>
    <n v="165600000"/>
    <m/>
    <m/>
    <m/>
    <n v="193200000"/>
    <m/>
    <m/>
    <m/>
    <n v="198100000"/>
    <n v="597150000"/>
    <n v="597150000"/>
    <n v="597150000"/>
    <s v="Anual"/>
    <n v="0.93259650004186556"/>
    <s v="Abaixo do Esperado"/>
  </r>
  <r>
    <s v="0455"/>
    <s v="Desenvolvimento Agropecuário, Pesqueiro e Aquícola Sustentável"/>
    <s v="13010"/>
    <s v="SEAPPA"/>
    <s v="1050"/>
    <s v="Promoção do Melhoramento Genético e Nutrição Animal - Rio Genética"/>
    <s v="i0313"/>
    <s v="Produtividade de leite bovino"/>
    <s v="O indicador pretende monitorar a produtividade de leite bovino de rebanhos pecuários de produtores com atividades atendidos pelo Programa Rio Genética de promoção do melhoramento genético e nutrição animal. Este monitoramento é importante para medirmos a evolução quantitativa da  produção de leite bovino no Est. RJ com as intervenções propostas pelo Programa Rio Genética, uma vez que, o setor leiteiro exerce papel marcante no fortalecimento  da economia do interior do Estado."/>
    <s v="Quantidade de litros de leite de vaca dia * Dias do ano    "/>
    <s v="Litros"/>
    <s v="Quadrimestral"/>
    <x v="24"/>
    <x v="222"/>
    <x v="311"/>
    <s v="Crescimento"/>
    <n v="918"/>
    <n v="1677.5"/>
    <m/>
    <m/>
    <m/>
    <n v="360"/>
    <m/>
    <m/>
    <m/>
    <n v="420"/>
    <m/>
    <m/>
    <m/>
    <n v="430"/>
    <n v="1677.5"/>
    <n v="1677.5"/>
    <n v="1677.5"/>
    <s v="Anual"/>
    <n v="0.72131147540983609"/>
    <s v="Abaixo do Esperado"/>
  </r>
  <r>
    <s v="0455"/>
    <s v="Desenvolvimento Agropecuário, Pesqueiro e Aquícola Sustentável"/>
    <s v="13010"/>
    <s v="SEAPPA"/>
    <s v="1059"/>
    <s v="Desenvolvimento das Cadeias Produtivas do Setor Agropecuário"/>
    <s v="i0314"/>
    <s v="Área de Cadeias Produtivas Apoiada"/>
    <s v="Somatório das áreas das diversas culturas apoiadas pela Ação de Cadeias Produtivas (floricultura, fruticultura, cultivar orgânico)."/>
    <s v="Somatório do número de hectares atendidos "/>
    <s v="Hectares"/>
    <s v="Quadrimestral"/>
    <x v="24"/>
    <x v="223"/>
    <x v="312"/>
    <s v="Crescimento"/>
    <n v="31.81"/>
    <n v="35"/>
    <m/>
    <m/>
    <m/>
    <n v="34"/>
    <m/>
    <m/>
    <m/>
    <n v="42"/>
    <m/>
    <m/>
    <m/>
    <n v="32"/>
    <n v="35"/>
    <n v="35"/>
    <n v="35"/>
    <s v="Anual"/>
    <n v="3.0857142857142859"/>
    <s v="Acima do Esperado"/>
  </r>
  <r>
    <s v="0455"/>
    <s v="Desenvolvimento Agropecuário, Pesqueiro e Aquícola Sustentável"/>
    <s v="13010"/>
    <s v="SEAPPA"/>
    <s v="1118"/>
    <s v="Apoio Financeiro a Projetos de Fomento"/>
    <s v="i0315"/>
    <s v="Produtor atendido"/>
    <s v="O indicador acompanha o número de produtores atendidos com incentivos financeiros e/ou apoio a legalização das atividades da agroindústria."/>
    <s v="Somatório do número de produtores atendidos"/>
    <s v="Unidade"/>
    <s v="Quadrimestral"/>
    <x v="24"/>
    <x v="224"/>
    <x v="313"/>
    <s v="Crescimento"/>
    <n v="1005"/>
    <n v="1065"/>
    <m/>
    <m/>
    <m/>
    <n v="260"/>
    <m/>
    <m/>
    <m/>
    <n v="429"/>
    <m/>
    <m/>
    <m/>
    <n v="355"/>
    <n v="1125"/>
    <n v="1125"/>
    <n v="1125"/>
    <s v="Anual"/>
    <n v="0.9802816901408451"/>
    <s v="Abaixo do Esperado"/>
  </r>
  <r>
    <s v="0455"/>
    <s v="Desenvolvimento Agropecuário, Pesqueiro e Aquícola Sustentável"/>
    <s v="13010"/>
    <s v="SEAPPA"/>
    <s v="1625"/>
    <s v="Desenvolvimento Rural Sustentável em Microbacias Hidrográficas - RIO RURAL"/>
    <s v="i0316"/>
    <s v="Produtor Familiar em transição para Sistema Produtivo Sustentável   "/>
    <s v="O indicador apresenta a quantidade de produtores que receberam incentivos do programa Rio Rural acompanhado com objetivo de promover o Desenvolvimento Rural Sustentável do setor agropecuário fluminense (DRS).A Agricultura Familiar é a base do Setor Agropecuário do Estado do Rio de Janeiro, e para promover o desenvolvimento rural sustentável, há a necessidade de monitorar os agricultores que estão em processo de transição para o sistema produtivo sustentável."/>
    <s v="Somatório do número de produtores familiares"/>
    <s v="Unidade"/>
    <s v="Quadrimestral"/>
    <x v="24"/>
    <x v="225"/>
    <x v="314"/>
    <s v="Crescimento"/>
    <n v="1200"/>
    <n v="1500"/>
    <m/>
    <m/>
    <m/>
    <n v="1200"/>
    <m/>
    <m/>
    <m/>
    <n v="237"/>
    <m/>
    <m/>
    <m/>
    <n v="281"/>
    <n v="1500"/>
    <n v="1500"/>
    <n v="1500"/>
    <s v="Anual"/>
    <n v="1.1453333333333333"/>
    <s v="Acima do Esperado"/>
  </r>
  <r>
    <s v="0456"/>
    <s v="Defesa Agropecuária"/>
    <s v="13010"/>
    <s v="SEAPPA"/>
    <s v="2116"/>
    <s v="Operacionalização do Sistema Unificado de Defesa Agropecuária"/>
    <s v="i0317"/>
    <s v="Fiscalização Sanitária realizada"/>
    <s v="A quantidade de ações fiscais realizadas em propriedades, eventos agropecuários e agroindustrias em cumprimento as diretrizes dos Programas Nacionais do Ministério da Agricultura, Pecuária e Abastecimento - MAPA."/>
    <s v="Somatório de  fiscalizações realizadas"/>
    <s v="Unidade"/>
    <s v="Quadrimestral"/>
    <x v="27"/>
    <x v="226"/>
    <x v="315"/>
    <s v="Crescimento"/>
    <n v="2500"/>
    <n v="3000"/>
    <m/>
    <m/>
    <m/>
    <n v="2083"/>
    <m/>
    <m/>
    <m/>
    <n v="2242"/>
    <m/>
    <m/>
    <m/>
    <n v="3324"/>
    <n v="6000"/>
    <n v="6000"/>
    <n v="6000"/>
    <s v="Anual"/>
    <n v="2.5496666666666665"/>
    <s v="Acima do Esperado"/>
  </r>
  <r>
    <s v="0455"/>
    <s v="Desenvolvimento Agropecuário, Pesqueiro e Aquícola Sustentável"/>
    <s v="13010"/>
    <s v="SEAPPA"/>
    <s v="3485"/>
    <s v="Recuperação Emergencial da Rede de Estradas Vicinais"/>
    <s v="i0318"/>
    <s v="População beneficiada pela recuperação emergencial da Rede de Estradas Vicinais"/>
    <s v="O indicador busca monitorar a quantidade de indivíduos beneficiados pela Recuperação Emergencial da Rede de Estradas Vicinais"/>
    <s v="Somatório de indivíduos beneficiados pela Recuperação Emergencial da Rede de Estradas Vicinais"/>
    <s v="Unidade"/>
    <s v="Quadrimestral"/>
    <x v="24"/>
    <x v="227"/>
    <x v="316"/>
    <s v="Crescimento"/>
    <n v="0"/>
    <n v="1000"/>
    <m/>
    <m/>
    <m/>
    <n v="1102"/>
    <m/>
    <m/>
    <m/>
    <n v="517"/>
    <m/>
    <m/>
    <m/>
    <n v="0"/>
    <n v="1100"/>
    <n v="1200"/>
    <n v="1300"/>
    <s v="Anual"/>
    <n v="1.619"/>
    <s v="Acima do Esperado"/>
  </r>
  <r>
    <s v="0456"/>
    <s v="Defesa Agropecuária"/>
    <s v="13010"/>
    <s v="SEAPPA"/>
    <s v="4449"/>
    <s v="Fortalecimento da Defesa Agropecuária do Estado do RJ"/>
    <s v="i0319"/>
    <s v="Fiscalização Sanitária realizada"/>
    <s v="A quantidade de ações fiscais realizadas em propriedades, eventos agropecuários e agroindustrias em cumprimento as diretrizes dos Programas Nacionais do Ministério da Agricultura, Pecuária e Abastecimento - MAPA."/>
    <s v="Somatório de  fiscalizações realizadas"/>
    <s v="Unidade"/>
    <s v="Quadrimestral"/>
    <x v="27"/>
    <x v="228"/>
    <x v="315"/>
    <s v="Crescimento"/>
    <n v="2500"/>
    <n v="3000"/>
    <m/>
    <m/>
    <m/>
    <n v="2083"/>
    <m/>
    <m/>
    <m/>
    <n v="2242"/>
    <m/>
    <m/>
    <m/>
    <n v="3324"/>
    <n v="6000"/>
    <n v="6000"/>
    <n v="6000"/>
    <s v="Anual"/>
    <n v="2.5496666666666665"/>
    <s v="Acima do Esperado"/>
  </r>
  <r>
    <s v="0467"/>
    <s v="Segurança Alimentar e Nutricional"/>
    <s v="13010"/>
    <s v="SEAPPA"/>
    <s v="5627"/>
    <s v="Estruturação de Sistemas Alimentares Sustentáveis"/>
    <s v="i0320"/>
    <s v="Número de agricultores familiares apoiados"/>
    <s v="O indicador busca monitorar a quantidade de jovens agricultores familiares e mulheres agricultoras familiares apoiados através de unidades de produção e beneficiamento sustentável de alimentos agoecológicos - Quintais produtivos. O estado do Rio de Janeiro deverá deverá apoiar jovens agriculturores  e mulheres agriculturoras com as seguintes entregas: a) Diagnóstico de viabilidade; b) Capacitação do produtor e dos gestores; c) Oficinas temáticas; d) Implantação, adequação e Manejo; e) Visita de Monitoramento e f) Aquisição e distribuição de insumos e equipamentos para a produção e beneficiamento de alimentos agroecológicos."/>
    <s v="Somatório de jovens agriculturores familiares e mulheres agricultoras familiares apoiados "/>
    <s v="Unidade"/>
    <s v="Quadrimestral"/>
    <x v="2"/>
    <x v="229"/>
    <x v="317"/>
    <s v="Crescimento"/>
    <n v="0"/>
    <n v="100"/>
    <m/>
    <m/>
    <m/>
    <n v="25"/>
    <m/>
    <m/>
    <m/>
    <n v="0"/>
    <m/>
    <m/>
    <m/>
    <n v="0"/>
    <n v="200"/>
    <n v="300"/>
    <n v="300"/>
    <s v="Anual"/>
    <n v="0.25"/>
    <s v="Abaixo do Esperado"/>
  </r>
  <r>
    <s v="0438"/>
    <s v="Preservação e Conservação Ambiental"/>
    <s v="24010"/>
    <s v="SEAS"/>
    <s v="5638"/>
    <s v="Desenvolvimento Ambiental Sustentável"/>
    <s v="i0321"/>
    <s v="Relatórios de emissão de gases de efeito estufa"/>
    <s v="Devido à falta de informações precisas sobre as emissões estaduais, é suma importância a instalação dos Cadastro das Emissões (CE) e Cadastro dos Sumidouros (CS), cadastros previsto na Lei de Mudança do Clima, art. 7º e art. 8º respectivamente. O INEA já disciplinou a entrega dos inventários de emissões industriais e seus respectivos planos de mitigação através das Resoluções n.ºs 64 e 65. O número de recebimento dos inventários vem crescendo anualmente tendo chegado a casa dos 120 entregues em 2016. Estima-se um crescimento de 25% para o ano de 2017. Portanto, nossa estimativa preliminar é de se ter até 200 industrias participando do Cadastro das Emissões. Este cadastro será a ferramenta de planejamento que irá ditar a política de mitigação de Gases do Efeito Estufa (GEE) por setor econômico no estado. "/>
    <s v="Somatório de relatórios entregues via plataforma online"/>
    <s v="Unidade"/>
    <s v="Anual"/>
    <x v="8"/>
    <x v="230"/>
    <x v="318"/>
    <s v="Crescimento"/>
    <n v="120"/>
    <n v="150"/>
    <m/>
    <m/>
    <m/>
    <m/>
    <m/>
    <m/>
    <m/>
    <m/>
    <m/>
    <m/>
    <m/>
    <n v="0"/>
    <n v="150"/>
    <n v="150"/>
    <n v="150"/>
    <s v="Anual"/>
    <n v="0"/>
    <s v="Abaixo do Esperado"/>
  </r>
  <r>
    <s v="0439"/>
    <s v="Gestão Integrada de Recursos Hídricos"/>
    <s v="24010"/>
    <s v="SEAS"/>
    <s v="5639"/>
    <s v="Gerenciamento de Recursos Hídricos"/>
    <s v="i0322"/>
    <s v="Indice de atendimento urbano de água  - IN023"/>
    <s v="Este indicador mostra qual a porcentagem da população urbana do município é atendida com água. Quanto maior a porcentagem melhor classificado ó município deve estar, pois uma maior parte de sua populaçao possui acesso á água."/>
    <s v="(População atendida com água / Total da população urbana)*100"/>
    <s v="Percentual"/>
    <s v="Anual"/>
    <x v="22"/>
    <x v="231"/>
    <x v="319"/>
    <s v="Crescimento"/>
    <n v="0.93710000000000004"/>
    <n v="0.99709999999999999"/>
    <m/>
    <m/>
    <m/>
    <m/>
    <m/>
    <m/>
    <m/>
    <m/>
    <m/>
    <m/>
    <m/>
    <n v="0"/>
    <n v="0.99709999999999999"/>
    <n v="0.99709999999999999"/>
    <n v="0.99709999999999999"/>
    <s v="Anual"/>
    <n v="0"/>
    <s v="Abaixo do Esperado"/>
  </r>
  <r>
    <s v="0439"/>
    <s v="Gestão Integrada de Recursos Hídricos"/>
    <s v="24010"/>
    <s v="SEAS"/>
    <s v="5639"/>
    <s v="Gerenciamento de Recursos Hídricos"/>
    <s v="i0323"/>
    <s v="Indice de qualidade das águas - IQA NSF"/>
    <s v="O valor de IQA nsf é determinado como o produto ponderado da qualidade da água das nove variáveis selecionadas (demanda bioquímica de oxigênio, oxigênio dissolvido, coliformes termotolerantes, nitratos,Potencial Hidrogeniônico - PH, temperatura, sólidos totais dissolvidos, fosfáto total, turbidez) elevadas ao seu respectivo peso. Sendo IQA = Índice de Qualidade de Água, um valor entre 0 e 100; q i = qualidade do i-ésimo parâmetro, um número entre 0 e 100, obtido da respectiva curva média de variação de qualidade (resultado da análise) ; w i = peso correspondente ao i-ésimo parâmetro, um número entre 0 e 1, atribuido em função da sua importância para a conformação global de qualidade."/>
    <s v="IQA NSF = ∏ n q i w i        "/>
    <s v="mg/L"/>
    <s v="Anual"/>
    <x v="22"/>
    <x v="231"/>
    <x v="320"/>
    <s v="Crescimento"/>
    <s v="RUIM -  50&gt;IQA ≥ 25"/>
    <s v="MÉDIA 70 &gt; IQA ≥ 50"/>
    <m/>
    <m/>
    <m/>
    <m/>
    <m/>
    <m/>
    <m/>
    <m/>
    <m/>
    <m/>
    <m/>
    <n v="0"/>
    <s v="MÉDIA 70 &gt; IQA ≥ 50"/>
    <s v="MÉDIA 70 &gt; IQA ≥ 50"/>
    <s v="MÉDIA 70 &gt; IQA ≥ 50"/>
    <s v="Anual"/>
    <n v="0"/>
    <s v="Abaixo do Esperado"/>
  </r>
  <r>
    <s v="0438"/>
    <s v="Preservação e Conservação Ambiental"/>
    <s v="24010"/>
    <s v="SEAS"/>
    <s v="5645"/>
    <s v="Gestão dos Recursos Naturais"/>
    <s v="i0324"/>
    <s v="Número de jovens capacitados e/ou selecionados no projeto Ambiente Jovem"/>
    <s v="Visa envolver jovens em situação de vulnerabilidade no processo de educação para a sustentabilidade em comunidades do Estado do Rio de Janeiro, tornando-os protagonistas de ações consequentes e efetivas na restauração e preservação do ambiente em que vivem e multiplicadores de atitudes sustentáveis.  "/>
    <s v="Jovens capacitados e/ou selecionados"/>
    <s v="Unidade"/>
    <s v="Anual"/>
    <x v="8"/>
    <x v="232"/>
    <x v="321"/>
    <s v="Decrescimento"/>
    <n v="0"/>
    <n v="2000"/>
    <m/>
    <m/>
    <m/>
    <m/>
    <m/>
    <m/>
    <m/>
    <m/>
    <m/>
    <m/>
    <m/>
    <n v="0"/>
    <n v="2000"/>
    <n v="1000"/>
    <s v="-"/>
    <s v="Anual"/>
    <n v="2"/>
    <s v="Acima do Esperado"/>
  </r>
  <r>
    <s v="0438"/>
    <s v="Preservação e Conservação Ambiental"/>
    <s v="24010"/>
    <s v="SEAS"/>
    <s v="5645"/>
    <s v="Gestão dos Recursos Naturais"/>
    <s v="i0325"/>
    <s v="Unidades de Conservação Fortalecidas"/>
    <s v="O apoio técnico  pode ser diferenciado de acordo com a necessidade municipal ou estadual. Podemos contar como apoios técnicos: criação de UCs; correção de limites de UCs; elaboração de estudos técnicos para as UCs; adequação dos instrumentos legais das UCs; elaboração e ou revisão do plano de manejo de UCs; capacitações dos gestores; recategorização de UCs; dentre outros. Porém todos serão indicados como Fortalecimento da UC._x000a_Nesse sentido, a existência desse apoio para o Fortalecimento da UC é um indicador de que a UC está sendo implementada, que está havendo ações de gestão para atendimento ao seu objetivo principal que é de conservação da natureza de acordo com seus usos permitidos._x000a_O indicador terá duas fontes de fácil coleta de informações, para as UCs municipais por meio do Programa de apoio à criação e implementação de UCs Municipais (ProUC) através dos relatórios de atividades mensais. Já para as UCs Estaduais o indicador será coletado nos relatórios mensais da DIBAPE/INEA."/>
    <s v="Somatório das Unidades de Conservação (UC) Estaduais e ou Municipais com apoio técnico"/>
    <s v="Unidade"/>
    <s v="Anual"/>
    <x v="8"/>
    <x v="232"/>
    <x v="322"/>
    <s v="Crescimento"/>
    <n v="6"/>
    <n v="10"/>
    <m/>
    <m/>
    <m/>
    <m/>
    <m/>
    <m/>
    <m/>
    <m/>
    <m/>
    <m/>
    <m/>
    <n v="0"/>
    <n v="10"/>
    <n v="10"/>
    <n v="10"/>
    <s v="Anual"/>
    <n v="0"/>
    <s v="Abaixo do Esperado"/>
  </r>
  <r>
    <s v="0438"/>
    <s v="Preservação e Conservação Ambiental"/>
    <s v="24010"/>
    <s v="SEAS"/>
    <s v="5645"/>
    <s v="Gestão dos Recursos Naturais"/>
    <s v="i0326"/>
    <s v="Planos Municipais de Conservação e Recuperação da Mata Atlântica - PMMA"/>
    <s v="Os Planos Municipais de Conservação e Recuperação da Mata Atlântica - PMMA são instrumentos orientadores para as gestões ambientais locais e visam, através de processos participativos, o envolvimento de diferentes setores da sociedade, a elaboração de diagnósticos, estudos, mapas e planos de ação para conservação e recuperação do Bioma Mata Atlântica. É uma ferramenta importante ao fornecer informações básicas para se promover o planejamento territorial dos municípios. O planejamento territorial para a conservação e a recuperação dos remanescentes florestais e de outras formas de vegetação é importante medida para mitigar eventuais alterações decorrentes das mudanças climáticas. O conhecimento do território municipal, especificando as áreas prioritárias a serem preservadas, conservadas e as que deverão receber estratégias diferenciadas de restauração contribui para o planejamento territorial tal como no Plano Diretor, instrumento básico da política de desenvolvimento e expansão urbana do município.  "/>
    <s v="Somatório do número de municipios com PMMAs elaborados"/>
    <s v="Unidade"/>
    <s v="Anual"/>
    <x v="8"/>
    <x v="232"/>
    <x v="323"/>
    <s v="Crescimento"/>
    <n v="40"/>
    <n v="49"/>
    <m/>
    <m/>
    <m/>
    <m/>
    <m/>
    <m/>
    <m/>
    <m/>
    <m/>
    <m/>
    <m/>
    <n v="0"/>
    <n v="67"/>
    <n v="82"/>
    <n v="92"/>
    <s v="Anual"/>
    <n v="0"/>
    <s v="Abaixo do Esperado"/>
  </r>
  <r>
    <s v="0437"/>
    <s v="Saneamento Ambiental e Resíduos Sólidos"/>
    <s v="24010"/>
    <s v="SEAS"/>
    <s v="5654"/>
    <s v="Governança do Saneamento Ambiental"/>
    <s v="i0327"/>
    <s v="Índice de atendimento urbano de esgoto - IN024"/>
    <s v="Corresponde a população urbana que é efetivamente servida com os serviços. Esse indicador mostra qua a porcentagem da população urbana do município tem seu esgoto coletado. Assim quanto maior esta porcentagem maior a população tem acesso ao esgotamento sanitário."/>
    <s v="(População urbana atendida com esgoto / Total da população urbana)*100"/>
    <s v="Percentual"/>
    <s v="Anual"/>
    <x v="7"/>
    <x v="233"/>
    <x v="324"/>
    <s v="Crescimento"/>
    <n v="0.67679999999999996"/>
    <n v="0.77680000000000005"/>
    <m/>
    <m/>
    <m/>
    <m/>
    <m/>
    <m/>
    <m/>
    <m/>
    <m/>
    <m/>
    <m/>
    <n v="0"/>
    <n v="0.77680000000000005"/>
    <n v="0.77680000000000005"/>
    <n v="0.77680000000000005"/>
    <s v="Anual"/>
    <n v="0"/>
    <s v="Abaixo do Esperado"/>
  </r>
  <r>
    <s v="0437"/>
    <s v="Saneamento Ambiental e Resíduos Sólidos"/>
    <s v="24010"/>
    <s v="SEAS"/>
    <s v="5654"/>
    <s v="Governança do Saneamento Ambiental"/>
    <s v="i0328"/>
    <s v="Apoio na operacionalização e execução de consórcios intermunicipais de gestão de resíduos sólidos urbanos"/>
    <s v="Apoio do Estado, através da SEAS, nos Consórcios de Gestão de resíduos sólidos e assessoria técnica para implantação da gestão integrada de resíduos sólidos."/>
    <s v="(Somatório dos consórcios atendidos ou assessorados/Somatório dos consórcios fomalizados) x 100"/>
    <s v="Percentual"/>
    <s v="Anual"/>
    <x v="7"/>
    <x v="233"/>
    <x v="325"/>
    <s v="Crescimento"/>
    <s v="-"/>
    <n v="0.4"/>
    <m/>
    <m/>
    <m/>
    <m/>
    <m/>
    <m/>
    <m/>
    <m/>
    <m/>
    <m/>
    <m/>
    <n v="0.25"/>
    <n v="0.6"/>
    <n v="0.8"/>
    <n v="1"/>
    <s v="Anual"/>
    <n v="0.625"/>
    <s v="Abaixo do Esperado"/>
  </r>
  <r>
    <s v="0479"/>
    <s v="Segurança no Trânsito"/>
    <s v="14010"/>
    <s v="SECC"/>
    <s v="1115"/>
    <s v="Fiscalização e Educação no Trânsito - Operação Lei Seca"/>
    <s v="i0329"/>
    <s v="Casos de alcoolemia detectados"/>
    <s v="Percentual de condutores de veículos automotores flagrados com índices de alcoolemia superior ao permitido por lei e retirados do trânsito, visando a prevensão de acidentes."/>
    <s v="(Número de casos de alcoolemia detectados / Quantidade de veículos abordados )*100"/>
    <s v="Percentual"/>
    <s v="Mensal"/>
    <x v="20"/>
    <x v="234"/>
    <x v="326"/>
    <s v="Crescimento"/>
    <n v="4.2900000000000001E-2"/>
    <n v="4.2900000000000001E-2"/>
    <n v="0.01"/>
    <n v="0.01"/>
    <n v="0.02"/>
    <n v="0.01"/>
    <n v="0"/>
    <n v="0"/>
    <n v="0"/>
    <n v="0"/>
    <n v="0.11600000000000001"/>
    <n v="0.11600000000000001"/>
    <n v="0.11600000000000001"/>
    <n v="0.11600000000000001"/>
    <n v="4.2900000000000001E-2"/>
    <n v="4.2900000000000001E-2"/>
    <n v="4.2900000000000001E-2"/>
    <s v="Anual"/>
    <n v="11.981351981351981"/>
    <s v="Acima do Esperado"/>
  </r>
  <r>
    <s v="0479"/>
    <s v="Segurança no Trânsito"/>
    <s v="14010"/>
    <s v="SECC"/>
    <s v="1115"/>
    <s v="Fiscalização e Educação no Trânsito - Operação Lei Seca"/>
    <s v="i0330"/>
    <s v="Número de veículos abordados"/>
    <s v="Quantidade de veículos abordados durante a Operação Lei Seca, visando a prevensão de acidentes no trânsito."/>
    <s v="Somatório do número de veículos abordados no período"/>
    <s v="Unidade"/>
    <s v="Mensal"/>
    <x v="20"/>
    <x v="234"/>
    <x v="327"/>
    <s v="Crescimento"/>
    <n v="315000"/>
    <n v="315000"/>
    <n v="11376"/>
    <n v="11375"/>
    <n v="11376"/>
    <n v="11375"/>
    <n v="0"/>
    <n v="0"/>
    <n v="0"/>
    <n v="0"/>
    <n v="2836"/>
    <n v="2836"/>
    <n v="2836"/>
    <n v="2836"/>
    <n v="315000"/>
    <n v="315000"/>
    <n v="315000"/>
    <s v="Anual"/>
    <n v="0.18046349206349208"/>
    <s v="Abaixo do Esperado"/>
  </r>
  <r>
    <s v="0479"/>
    <s v="Segurança no Trânsito"/>
    <s v="14010"/>
    <s v="SECC"/>
    <s v="1115"/>
    <s v="Fiscalização e Educação no Trânsito - Operação Lei Seca"/>
    <s v="i0331"/>
    <s v="Percentual de veículos com irregularidades"/>
    <s v="Quantidade de veículos abordados durante a Operação Lei Seca que apresentem algum tipo de irregularidade, visando a prevenção de acidentes no trânsito."/>
    <s v="(Número de veículos com irregularidades / Total de veículos abordados)*100"/>
    <s v="Percentual"/>
    <s v="Mensal"/>
    <x v="20"/>
    <x v="234"/>
    <x v="328"/>
    <s v="Crescimento"/>
    <n v="0.17460000000000001"/>
    <n v="0.17460000000000001"/>
    <n v="0.05"/>
    <n v="0.05"/>
    <n v="0.06"/>
    <n v="0.06"/>
    <n v="0"/>
    <n v="0"/>
    <n v="0"/>
    <n v="0"/>
    <n v="0.35399999999999998"/>
    <n v="0.35399999999999998"/>
    <n v="0.35399999999999998"/>
    <n v="0.35399999999999998"/>
    <n v="0.17460000000000001"/>
    <n v="0.17460000000000001"/>
    <n v="0.17460000000000001"/>
    <s v="Anual"/>
    <n v="9.3699885452462777"/>
    <s v="Acima do Esperado"/>
  </r>
  <r>
    <s v="0478"/>
    <s v="Prevenção à Violência e Combate à Criminalidade"/>
    <s v="14010"/>
    <s v="SECC"/>
    <s v="1166"/>
    <s v="Patrulhamento de Regiões Críticas da Cidade - Operação Governo Presente"/>
    <s v="i0332"/>
    <s v="Atendimentos do Disque Denúncia"/>
    <s v="Denúncias realizadas por meio do sistema Disque Denúncia em que os agentes, durante o patrulhamento da Operação Governo Presente, tenham sido convocados a verificar eventuais crimes e delitos em seu território de atuação."/>
    <s v="Somatório dos atendimentos do Disque Denúncia"/>
    <s v="Unidade"/>
    <s v="Mensal"/>
    <x v="38"/>
    <x v="235"/>
    <x v="329"/>
    <s v="Crescimento"/>
    <n v="3476"/>
    <n v="3650"/>
    <s v="-"/>
    <s v="-"/>
    <s v="-"/>
    <n v="38"/>
    <n v="27"/>
    <n v="41"/>
    <n v="35"/>
    <n v="21"/>
    <n v="29"/>
    <n v="38"/>
    <n v="35"/>
    <n v="48"/>
    <n v="3650"/>
    <n v="3650"/>
    <n v="3650"/>
    <s v="Anual"/>
    <n v="8.5479452054794527E-2"/>
    <s v="Abaixo do Esperado"/>
  </r>
  <r>
    <s v="0478"/>
    <s v="Prevenção à Violência e Combate à Criminalidade"/>
    <s v="14010"/>
    <s v="SECC"/>
    <s v="1166"/>
    <s v="Patrulhamento de Regiões Críticas da Cidade - Operação Governo Presente"/>
    <s v="i0333"/>
    <s v="Número de pessoas conduzidas à delegacia"/>
    <s v="Quantidade de pessoas conduzidas a delegacia durante as patrulhas realizadas pelos agentes da Operação Segurança Presente."/>
    <s v="Somatório das pessoas conduzidas à delegacia"/>
    <s v="Unidade"/>
    <s v="Mensal"/>
    <x v="38"/>
    <x v="235"/>
    <x v="330"/>
    <s v="Decrescimento"/>
    <n v="40000"/>
    <n v="40000"/>
    <s v="-"/>
    <s v="-"/>
    <s v="-"/>
    <s v="-"/>
    <n v="182"/>
    <n v="294"/>
    <n v="452"/>
    <n v="486"/>
    <n v="693"/>
    <n v="671"/>
    <n v="670"/>
    <n v="649"/>
    <n v="40000"/>
    <n v="40000"/>
    <n v="40000"/>
    <s v="Anual"/>
    <n v="1.897575"/>
    <s v="Acima do Esperado"/>
  </r>
  <r>
    <s v="0478"/>
    <s v="Prevenção à Violência e Combate à Criminalidade"/>
    <s v="14010"/>
    <s v="SECC"/>
    <s v="1166"/>
    <s v="Patrulhamento de Regiões Críticas da Cidade - Operação Governo Presente"/>
    <s v="i0334"/>
    <s v="Mandados de prisão de foragidos da justiça executados"/>
    <s v="Foragidos da Justiça com mandados de prisão em aberto que tenham sido interpelados pelos agentes da Operação Governo Presente durante o patrulhamento e que tenham sido levados à prisão para cumprimento de determinação judicial."/>
    <s v="Somatório dos mandados de prisão de foragidos executados"/>
    <s v="Unidade"/>
    <s v="Mensal"/>
    <x v="38"/>
    <x v="235"/>
    <x v="331"/>
    <s v="Crescimento"/>
    <n v="715"/>
    <n v="750"/>
    <n v="90.75"/>
    <n v="90.75"/>
    <n v="90.75"/>
    <n v="90.75"/>
    <n v="26"/>
    <n v="52"/>
    <n v="59"/>
    <n v="64"/>
    <n v="119"/>
    <n v="79"/>
    <n v="94"/>
    <n v="89"/>
    <n v="750"/>
    <n v="750"/>
    <n v="750"/>
    <s v="Anual"/>
    <n v="1.26"/>
    <s v="Acima do Esperado"/>
  </r>
  <r>
    <s v="0470"/>
    <s v="Fortalecimento da Gestão Pública"/>
    <s v="14010"/>
    <s v="SECC"/>
    <s v="2355"/>
    <s v="Serviço de Comunicação e Divulgação"/>
    <s v="i0335"/>
    <s v="Número de ações divulgadas pelo governo do estado do Rio de Janeiro"/>
    <s v="Aumentar o espaço das ações do Governo na mídia e dar transparência sobre as principais ações da administração estadual à população"/>
    <s v="Somatório das ações divulgadas"/>
    <s v="Unidade"/>
    <s v="Anual"/>
    <x v="11"/>
    <x v="236"/>
    <x v="332"/>
    <s v="Crescimento"/>
    <s v="-"/>
    <n v="1637"/>
    <m/>
    <m/>
    <m/>
    <m/>
    <m/>
    <m/>
    <m/>
    <m/>
    <m/>
    <m/>
    <m/>
    <s v="-"/>
    <n v="3262"/>
    <n v="3262"/>
    <n v="3262"/>
    <s v="Anual"/>
    <s v="-"/>
    <s v="-"/>
  </r>
  <r>
    <s v="0478"/>
    <s v="Prevenção à Violência e Combate à Criminalidade"/>
    <s v="14010"/>
    <s v="SECC"/>
    <s v="5613"/>
    <s v="Fiscalização do Trânsito de Mercadorias e Combate ao Tráfico - OSP Volante"/>
    <s v="i0336"/>
    <s v="Número de fiscalização veicular e pessoal"/>
    <s v="Quantidade de Veículos efetivamente abordados e fiscalizados pela Operação Rota Segura de forma a permitir mensurar a amplitude do alcance da Operação dentro da população de veículos que transitam nas rodovias do Estado do Rio de Janeiro."/>
    <s v="Somatório do número de fiscalização veicular e pessoal realizada no período"/>
    <s v="Unidade"/>
    <s v="Mensal"/>
    <x v="38"/>
    <x v="237"/>
    <x v="333"/>
    <s v="Crescimento"/>
    <n v="94910"/>
    <n v="99656"/>
    <n v="12585"/>
    <n v="12236"/>
    <n v="8257"/>
    <n v="6092"/>
    <n v="6780"/>
    <n v="6780"/>
    <n v="6780"/>
    <n v="6780"/>
    <n v="4488"/>
    <n v="4488"/>
    <n v="4488"/>
    <n v="4488"/>
    <n v="99656"/>
    <n v="99656"/>
    <n v="99656"/>
    <s v="Anual"/>
    <n v="0.84532792807256962"/>
    <s v="Abaixo do Esperado"/>
  </r>
  <r>
    <s v="0478"/>
    <s v="Prevenção à Violência e Combate à Criminalidade"/>
    <s v="14010"/>
    <s v="SECC"/>
    <s v="5613"/>
    <s v="Fiscalização do Trânsito de Mercadorias e Combate ao Tráfico - OSP Volante"/>
    <s v="i0337"/>
    <s v="Quantidade de combustível apreendido"/>
    <s v="Quantidade de Combustível apreendido quando transportado em situação de irregularidade tributária ou do ponto de vista da periculosidade no Estado do Rio de Janeiro com objetivo de combater a evasão fiscal e o transporte irregular de cargas perigosas."/>
    <s v="Somatório da quantidade de combustível apreendida no período"/>
    <s v="Litros"/>
    <s v="Anual"/>
    <x v="38"/>
    <x v="237"/>
    <x v="334"/>
    <s v="Crescimento"/>
    <n v="2894472"/>
    <n v="3039195"/>
    <m/>
    <m/>
    <m/>
    <m/>
    <m/>
    <m/>
    <m/>
    <m/>
    <m/>
    <m/>
    <m/>
    <n v="638936"/>
    <n v="3039195"/>
    <n v="3039195"/>
    <n v="3039195"/>
    <s v="Anual"/>
    <n v="0.21023198577254831"/>
    <s v="Abaixo do Esperado"/>
  </r>
  <r>
    <s v="0471"/>
    <s v="Gestão das Unidades de Atendimento ao Cidadão"/>
    <s v="14010"/>
    <s v="SECC"/>
    <s v="2857"/>
    <s v="Operacionalização das Unidades de Atendimento do Rio Poupa Tempo"/>
    <s v="i0338"/>
    <s v="Número de atendimentos nas unidades do Rio Poupa Tempo"/>
    <s v="Indicador que contabiliza quantidade de atendimentos nas unidades de atendimento, sendo relevante para medir a expansão da cobertura de atendimento da rede RPT no Estado"/>
    <s v="Somatório do número atendimentos nas unidades do Rio Poupa Tempo"/>
    <s v="Unidade"/>
    <s v="Mensal"/>
    <x v="21"/>
    <x v="238"/>
    <x v="335"/>
    <s v="Crescimento"/>
    <n v="1992123"/>
    <n v="2000000"/>
    <n v="270725"/>
    <n v="217652"/>
    <n v="80934"/>
    <n v="0"/>
    <n v="152066"/>
    <n v="45772"/>
    <n v="108774"/>
    <n v="160298"/>
    <n v="23603"/>
    <n v="168475"/>
    <n v="176127"/>
    <n v="23603"/>
    <n v="2000000"/>
    <n v="2000000"/>
    <n v="2000000"/>
    <s v="Anual"/>
    <n v="0.7140145"/>
    <s v="Abaixo do Esperado"/>
  </r>
  <r>
    <s v="0435"/>
    <s v="Modernização Tecnológica"/>
    <s v="14010"/>
    <s v="SECC"/>
    <s v="4477"/>
    <s v="Desenvolvimento e Inovação em Tecnologia Digital"/>
    <s v="i0339"/>
    <s v="Soluções tecnológicas inovadoras disponibilizadas"/>
    <s v="Informa o conjunto de soluções inovadoras demandadas em relação ao conjunto de soluções inovadoras entregue, proporcionando ao cidadão fluminense a flexibilização de serviços."/>
    <s v="(Total de SI entregues / Total de SI demandadas) *100    onde SI = Soluções Inovadoras"/>
    <s v="Percentual"/>
    <s v="Quadrimestral"/>
    <x v="10"/>
    <x v="239"/>
    <x v="336"/>
    <s v="Crescimento"/>
    <n v="0.14000000000000001"/>
    <s v="-"/>
    <m/>
    <m/>
    <m/>
    <s v="-"/>
    <m/>
    <m/>
    <m/>
    <s v="-"/>
    <m/>
    <m/>
    <m/>
    <n v="0"/>
    <n v="0.8"/>
    <n v="0.7"/>
    <n v="0.7"/>
    <s v="Quadrimestral"/>
    <s v="sem meta para comparação"/>
    <s v="sem meta para comparação"/>
  </r>
  <r>
    <s v="0470"/>
    <s v="Fortalecimento da Gestão Pública"/>
    <s v="14010"/>
    <s v="SECC"/>
    <s v="4508"/>
    <s v="Design de Serviços e Soluções para o Fortalecimento do Setor Público Fluminense"/>
    <s v="i0074"/>
    <s v="Número de servidores capacitados - Metodologias ágeis voltadas para o design de soluções inovadoras"/>
    <s v="No Estado do Rio de Janeiro, a cultura de inovação ainda é incipiente e os projetos e as pessoas não estão acostumadas a fazer pesquisas pessoalmente com os usuários finais (geralmente, os cidadãos), mergulhar em suas perspectivas, criar em parceria com stakeholders e projetar e executar experimentos. O indicador se dirige então a mensurar o total de servidores capacitados em metodologias ágeis voltadas para o design de soluções inovadoras voltadas para problemas dos cidadãos e/ou dos servidores. "/>
    <s v="Somatório do número de servidores capacitados "/>
    <s v="Unidade"/>
    <s v="Anual"/>
    <x v="11"/>
    <x v="240"/>
    <x v="337"/>
    <s v="Crescimento"/>
    <s v="-"/>
    <n v="350"/>
    <m/>
    <m/>
    <m/>
    <m/>
    <m/>
    <m/>
    <m/>
    <m/>
    <m/>
    <m/>
    <m/>
    <n v="0"/>
    <n v="350"/>
    <n v="350"/>
    <n v="350"/>
    <s v="Anual"/>
    <n v="0"/>
    <s v="Abaixo do Esperado"/>
  </r>
  <r>
    <s v="0435"/>
    <s v="Modernização Tecnológica"/>
    <s v="14010"/>
    <s v="SECC"/>
    <s v="5660"/>
    <s v="Modernização de Estrutura Tecnológica de TIC"/>
    <s v="i0340"/>
    <s v="Número de soluções formuladas em conjunto com sociedade e/ou academia"/>
    <s v="Aproximar a sociedade e a academia para apresentarem soluções tecnológicas para melhorar a administração pública."/>
    <s v="Somatório do número de soluções formuladas em conjunto com sociedade e/ou academia"/>
    <s v="Unidade"/>
    <s v="Anual"/>
    <x v="10"/>
    <x v="241"/>
    <x v="338"/>
    <s v="Crescimento"/>
    <s v="-"/>
    <n v="6"/>
    <m/>
    <m/>
    <m/>
    <m/>
    <m/>
    <m/>
    <m/>
    <m/>
    <m/>
    <m/>
    <m/>
    <n v="0"/>
    <n v="6"/>
    <n v="6"/>
    <n v="6"/>
    <s v="Anual"/>
    <n v="0"/>
    <s v="Abaixo do Esperado"/>
  </r>
  <r>
    <s v="0435"/>
    <s v="Modernização Tecnológica"/>
    <s v="14010"/>
    <s v="SECC"/>
    <s v="5661"/>
    <s v="Desenvolvimento dos profissionais da Tecnologia da Informação e Comunicação"/>
    <s v="i0341"/>
    <s v="Número de servidores externos capacitados"/>
    <s v="Necessidade de garantir que todos os servidores de TIC conheçam os objetivos, políticas e normas de TIC do governo do estado do Rio de Janeiro e estejam capacitados a implementá-los em seus respectivos órgãos/entidades."/>
    <s v="Somatório do número de servidores de outras Secretarias capacitados"/>
    <s v="Unidade"/>
    <s v="Anual"/>
    <x v="10"/>
    <x v="242"/>
    <x v="339"/>
    <s v="Crescimento"/>
    <s v="-"/>
    <n v="300"/>
    <m/>
    <m/>
    <m/>
    <m/>
    <m/>
    <m/>
    <m/>
    <m/>
    <m/>
    <m/>
    <m/>
    <n v="0"/>
    <n v="300"/>
    <n v="300"/>
    <n v="300"/>
    <s v="Anual"/>
    <n v="0"/>
    <s v="Abaixo do Esperado"/>
  </r>
  <r>
    <s v="0435"/>
    <s v="Modernização Tecnológica"/>
    <n v="14010"/>
    <s v="SECC"/>
    <s v="5661"/>
    <s v="Desenvolvimento dos profissionais da Tecnologia da Informação e Comunicação"/>
    <s v="i0342"/>
    <s v="Número de servidores internos de tecnologia da informação e comunicação e áreas correlatas capacitados"/>
    <s v="Necessidade de garantir que todos os servidores de TIC conheçam os objetivos, políticas e normas de TIC do governo do estado do Rio de Janeiro e estejam capacitados a implementá-los em seus respectivos órgãos/entidades."/>
    <s v="Somatório do número de servidores internos de Tecnologia da Informação e Comunicação e áreas correlatas capacitados"/>
    <s v="Unidade"/>
    <s v="Anual"/>
    <x v="10"/>
    <x v="242"/>
    <x v="340"/>
    <s v="Crescimento"/>
    <s v="-"/>
    <n v="50"/>
    <m/>
    <m/>
    <m/>
    <m/>
    <m/>
    <m/>
    <m/>
    <m/>
    <m/>
    <m/>
    <m/>
    <n v="0"/>
    <n v="50"/>
    <n v="50"/>
    <n v="50"/>
    <s v="Anual"/>
    <n v="0"/>
    <s v="Abaixo do Esperado"/>
  </r>
  <r>
    <s v="0465"/>
    <s v="Oferta de Bens Culturais e Fomento à Cultura"/>
    <s v="15010"/>
    <s v="SECEC"/>
    <n v="8206"/>
    <s v="Preservação e Fomento do Patrimônio Cultural"/>
    <s v="i0343"/>
    <s v="Número de projetos incentivados"/>
    <s v="Este indicador pretende quantificar as atividades do Inepac que se relacionam com a valorização da memória e a história fluminense, fomentados ou não, através do levantamento e estudo, por localidade, município ou região do Estado do Rio de Janeiro, quer enfocando o passado, na linha do resgate histórico, quer tratando de temas do tempo presente,promovendo análises e discussões sobre o perfil histórico contemporâneo, dando prioridade às questões do patrimônio cultural Material e Imaterial."/>
    <s v="Somatório de projetos fomentados em comparação com o mesmo período do ano anterior"/>
    <s v="Unidade"/>
    <s v="Anual"/>
    <x v="32"/>
    <x v="243"/>
    <x v="341"/>
    <s v="Crescimento"/>
    <n v="0"/>
    <n v="0"/>
    <m/>
    <m/>
    <m/>
    <m/>
    <m/>
    <m/>
    <m/>
    <m/>
    <m/>
    <m/>
    <m/>
    <n v="0"/>
    <n v="2"/>
    <n v="2"/>
    <n v="3"/>
    <s v="Anual"/>
    <e v="#DIV/0!"/>
    <s v="Dentro do Esperado"/>
  </r>
  <r>
    <s v="0465"/>
    <s v="Oferta de Bens Culturais e Fomento à Cultura"/>
    <s v="15010"/>
    <s v="SECEC"/>
    <s v="1022"/>
    <s v="Implantação de Cinema"/>
    <s v="i0344"/>
    <s v="Público nas salas de cinema implantadas"/>
    <s v="Medir a quantidade de público nas salas de cinema construídas entre 2019 a 2023 entendendo que a meta serão 5 cinemas construídos nas cidades de Miracema, Cordeiro, São Fidelis, Bom Jardim e São Pedro da Aldeia."/>
    <s v="Somatório do público nas salas de cinema implantadas"/>
    <s v="Unidade"/>
    <s v="Anual"/>
    <x v="32"/>
    <x v="244"/>
    <x v="342"/>
    <s v="Crescimento"/>
    <n v="0"/>
    <n v="12960"/>
    <m/>
    <m/>
    <m/>
    <m/>
    <m/>
    <m/>
    <m/>
    <m/>
    <m/>
    <m/>
    <m/>
    <n v="0"/>
    <n v="12960"/>
    <n v="12960"/>
    <n v="12960"/>
    <s v="Anual"/>
    <n v="0"/>
    <s v="Abaixo do Esperado"/>
  </r>
  <r>
    <s v="0463"/>
    <s v="Gestão dos Equipamentos Culturais"/>
    <s v="15010"/>
    <s v="SECEC"/>
    <s v="1027"/>
    <s v="Modernização dos Equipamentos Culturais da SECEC"/>
    <s v="i0345"/>
    <s v="Aumento de visitantes nos equipamentos culturais após modernização"/>
    <s v="Busca medir o aumento da quantidade de visitas a partir das modernizações de unidades da SECEC - Bibliotecas Parque, Casa França e EAV."/>
    <s v="[(Número de visitantes nos equipamentos modernizados da SECEC no ano t - Número de visitantes nos equipamentos modernizados da SECEC no ano t-1) / Número de visitantes nos equipamentos modernizados da SECEC no ano t-1] * 100"/>
    <s v="Percentual"/>
    <s v="Anual"/>
    <x v="29"/>
    <x v="245"/>
    <x v="343"/>
    <s v="Crescimento"/>
    <s v="-"/>
    <s v="-"/>
    <m/>
    <m/>
    <m/>
    <m/>
    <m/>
    <m/>
    <m/>
    <m/>
    <m/>
    <m/>
    <m/>
    <n v="0"/>
    <s v="-"/>
    <s v="-"/>
    <s v="-"/>
    <s v="Anual"/>
    <s v="sem meta para comparação"/>
    <s v="sem meta para comparação"/>
  </r>
  <r>
    <s v="0463"/>
    <s v="Gestão dos Equipamentos Culturais"/>
    <s v="15010"/>
    <s v="SECEC"/>
    <s v="2953"/>
    <s v="Operacionalização de Biblioteca"/>
    <s v="i0346"/>
    <s v="Incentivo à leitura - Frequentadores das bibliotecas e salas de leitura"/>
    <s v="Busca mensurar a evolução do número de visitantes, considerando a reabertura das Bibliotecas-Parque do Alemão e criação de Salas de Leitura."/>
    <s v="Somatório de frequentadores das bibliotecas e salas de leitura "/>
    <s v="Unidade"/>
    <s v="Anual"/>
    <x v="29"/>
    <x v="246"/>
    <x v="344"/>
    <s v="Crescimento"/>
    <n v="8340"/>
    <n v="10000"/>
    <m/>
    <m/>
    <m/>
    <m/>
    <m/>
    <m/>
    <m/>
    <m/>
    <m/>
    <m/>
    <m/>
    <n v="0"/>
    <n v="10000"/>
    <n v="10000"/>
    <n v="10000"/>
    <s v="Anual"/>
    <n v="0"/>
    <s v="Abaixo do Esperado"/>
  </r>
  <r>
    <s v="0463"/>
    <s v="Gestão dos Equipamentos Culturais"/>
    <s v="15010"/>
    <s v="SECEC"/>
    <s v="2953"/>
    <s v="Operacionalização de Biblioteca"/>
    <s v="i0347"/>
    <s v="Acesso à leitura - Empréstimos de livros"/>
    <s v="Variação percentual de emprestimos de lívros em relação ao período anterior, levando em conta a execução do protejo de incorporação das Bibliotecas Comunitárias a REDE."/>
    <s v="[(Livros emprestados no período x - Livros emprestados no período x-1)/Livros emprestados no período x-1]*100"/>
    <s v="Percentual"/>
    <s v="Anual"/>
    <x v="29"/>
    <x v="246"/>
    <x v="345"/>
    <s v="Crescimento"/>
    <n v="7.0000000000000007E-2"/>
    <n v="0.5"/>
    <m/>
    <m/>
    <m/>
    <m/>
    <m/>
    <m/>
    <m/>
    <m/>
    <m/>
    <m/>
    <m/>
    <n v="0"/>
    <n v="0.5"/>
    <n v="0.5"/>
    <n v="0.5"/>
    <s v="Anual"/>
    <n v="0"/>
    <s v="Abaixo do Esperado"/>
  </r>
  <r>
    <s v="0465"/>
    <s v="Oferta de Bens Culturais e Fomento à Cultura"/>
    <s v="15010"/>
    <s v="SECEC"/>
    <s v="4494"/>
    <s v="Preservação do Patrimônio Cultural Material e Imaterial "/>
    <s v="i0348"/>
    <s v="Número de bens do Patrimônio Cultural Material e Imaterial preservados"/>
    <s v="Busca mensurar a quantidade de bens contemplados pela ação do FEC._x000a_Compete ao Comitê Gestor do Fundo, conforme Art. 37 da Lei 7.035/2015 estabelecer as atividades a serem desenvolvidas ou editais com linhas específicas defindas para fometar essa área."/>
    <s v="Somatório de bens contemplados"/>
    <s v="Unidade"/>
    <s v="Anual"/>
    <x v="32"/>
    <x v="247"/>
    <x v="346"/>
    <s v="Crescimento"/>
    <s v="-"/>
    <s v="-"/>
    <m/>
    <m/>
    <m/>
    <m/>
    <m/>
    <m/>
    <m/>
    <m/>
    <m/>
    <m/>
    <m/>
    <n v="0"/>
    <s v="-"/>
    <s v="-"/>
    <s v="-"/>
    <s v="Anual"/>
    <s v="sem meta para comparação"/>
    <s v="sem meta para comparação"/>
  </r>
  <r>
    <s v="0465"/>
    <s v="Oferta de Bens Culturais e Fomento à Cultura"/>
    <s v="15010"/>
    <s v="SECEC"/>
    <s v="4495"/>
    <s v="Valorização e Difusão de Bens, Serviços, Manifestações Artístico-culturais"/>
    <s v="i0349"/>
    <s v="Número de regiões do estado com ações de valorização e difusão artístico culturais"/>
    <s v="Busca mensurar a quantidade de atividades realizadas pelo FEC."/>
    <s v="Somatório de regiões do ERJ com eventos, atividades e projetos fomentados pelo Fundo Estadual de Cultura"/>
    <s v="Unidade"/>
    <s v="Anual"/>
    <x v="32"/>
    <x v="248"/>
    <x v="347"/>
    <s v="Crescimento"/>
    <s v="-"/>
    <s v="-"/>
    <m/>
    <m/>
    <m/>
    <m/>
    <m/>
    <m/>
    <m/>
    <m/>
    <m/>
    <m/>
    <m/>
    <n v="10"/>
    <s v="-"/>
    <s v="-"/>
    <s v="-"/>
    <s v="Anual"/>
    <s v="sem meta para comparação"/>
    <s v="sem meta para comparação"/>
  </r>
  <r>
    <s v="0465"/>
    <s v="Oferta de Bens Culturais e Fomento à Cultura"/>
    <s v="15010"/>
    <s v="SECEC"/>
    <s v="4496"/>
    <s v="Estímulo à Pesquisa e Aperfeiçoamento dos Agentes Culturais"/>
    <s v="i0350"/>
    <s v="Número de agentes culturais capacitados"/>
    <s v="Busca mensurar a quantidade de agentes e gestores que participaram de capacitações realizadas pelo FEC"/>
    <s v="Somatório de agentes e gestores de cultura participantes das capacitações"/>
    <s v="Unidade"/>
    <s v="Anual"/>
    <x v="32"/>
    <x v="249"/>
    <x v="348"/>
    <s v="Crescimento"/>
    <s v="-"/>
    <s v="-"/>
    <m/>
    <m/>
    <m/>
    <m/>
    <m/>
    <m/>
    <m/>
    <m/>
    <m/>
    <m/>
    <m/>
    <n v="0"/>
    <s v="-"/>
    <s v="-"/>
    <s v="-"/>
    <s v="Anual"/>
    <s v="sem meta para comparação"/>
    <s v="sem meta para comparação"/>
  </r>
  <r>
    <s v="0463"/>
    <s v="Gestão dos Equipamentos Culturais"/>
    <s v="15010"/>
    <s v="SECEC"/>
    <s v="4497"/>
    <s v="Investimento e Recuperação do Patrimônio Cultural"/>
    <s v="i0351"/>
    <s v="Percentual do patrimônio cultural conservado"/>
    <s v="Busca mensurar o impacto percentual da quantidade de modernizações e restaurações realizadas"/>
    <s v="(Patrimônio cultural do estado considerado em boas consideções de conservação / patrimônio cultural do estado)*100"/>
    <s v="Percentual"/>
    <s v="Anual"/>
    <x v="29"/>
    <x v="250"/>
    <x v="349"/>
    <s v="Crescimento"/>
    <s v="-"/>
    <s v="-"/>
    <m/>
    <m/>
    <m/>
    <m/>
    <m/>
    <m/>
    <m/>
    <m/>
    <m/>
    <m/>
    <m/>
    <n v="0"/>
    <s v="-"/>
    <s v="-"/>
    <s v="-"/>
    <s v="Anual"/>
    <s v="sem meta para comparação"/>
    <s v="sem meta para comparação"/>
  </r>
  <r>
    <s v="0465"/>
    <s v="Oferta de Bens Culturais e Fomento à Cultura"/>
    <s v="15010"/>
    <s v="SECEC"/>
    <s v="4498"/>
    <s v="Libertação de Livros"/>
    <s v="i0352"/>
    <s v="Eventos públicos e privados com doação de livros"/>
    <s v="Busca medir a quantidade de eventos para doações de lívros."/>
    <s v="Somatório de eventos públicos e privados com doação de livros"/>
    <s v="Unidade"/>
    <s v="Anual"/>
    <x v="32"/>
    <x v="251"/>
    <x v="350"/>
    <s v="Crescimento"/>
    <n v="0"/>
    <n v="3"/>
    <m/>
    <m/>
    <m/>
    <m/>
    <m/>
    <m/>
    <m/>
    <m/>
    <m/>
    <m/>
    <m/>
    <n v="6"/>
    <n v="3"/>
    <n v="3"/>
    <n v="3"/>
    <s v="Anual"/>
    <n v="2"/>
    <s v="Acima do Esperado"/>
  </r>
  <r>
    <s v="0465"/>
    <s v="Oferta de Bens Culturais e Fomento à Cultura"/>
    <s v="15010"/>
    <s v="SECEC"/>
    <s v="4500"/>
    <s v="Coordenação do Sistema Estadual de Cultura"/>
    <s v="i0353"/>
    <s v="Número de participantes em conferências e fóruns realizados"/>
    <s v="Busca mensurar a quantidade de participantes em eventos realizados pelo Sistema."/>
    <s v="Somatório do número de participantes em Conferências e Fóruns realizados"/>
    <s v="Unidade"/>
    <s v="Anual"/>
    <x v="32"/>
    <x v="252"/>
    <x v="351"/>
    <s v="Crescimento"/>
    <s v="-"/>
    <s v="-"/>
    <m/>
    <m/>
    <m/>
    <m/>
    <m/>
    <m/>
    <m/>
    <m/>
    <m/>
    <m/>
    <m/>
    <n v="0"/>
    <s v="-"/>
    <s v="-"/>
    <s v="-"/>
    <s v="Anual"/>
    <s v="sem meta para comparação"/>
    <s v="sem meta para comparação"/>
  </r>
  <r>
    <s v="0463"/>
    <s v="Gestão dos Equipamentos Culturais"/>
    <s v="15010"/>
    <s v="SECEC"/>
    <s v="4502"/>
    <s v="Operacionalização dos Equipamentos Culturais da SECEC"/>
    <s v="i0354"/>
    <s v="Número de visitantes nos equipamentos culturais"/>
    <s v="Busca medir a quantidade de acesso aos equipamentos da SECEC - Bibliotecas Parque, EAV, Casa França Brasil e Oi Casa Grande."/>
    <s v="Somatório de visitantes dos equipamentos da SECEC"/>
    <s v="Unidade"/>
    <s v="Anual"/>
    <x v="29"/>
    <x v="253"/>
    <x v="352"/>
    <s v="Crescimento"/>
    <s v="-"/>
    <s v="-"/>
    <m/>
    <m/>
    <m/>
    <m/>
    <m/>
    <m/>
    <m/>
    <m/>
    <m/>
    <m/>
    <m/>
    <n v="0"/>
    <s v="-"/>
    <s v="-"/>
    <s v="-"/>
    <s v="Anual"/>
    <s v="sem meta para comparação"/>
    <s v="sem meta para comparação"/>
  </r>
  <r>
    <s v="0463"/>
    <s v="Gestão dos Equipamentos Culturais"/>
    <s v="15010"/>
    <s v="SECEC"/>
    <s v="4503"/>
    <s v="Operacionalização Novo MIS"/>
    <s v="i0355"/>
    <s v="Visitantes e participantes em atividades do Novo MIS"/>
    <s v="Busca medir a quantidade de pessoas presentes em atividade realizadas pelo novo Museu da Imagem e do Som."/>
    <s v="Somatório de visitantes e de participantes em atividades no Novo MIS"/>
    <s v="Unidade"/>
    <s v="Anual"/>
    <x v="29"/>
    <x v="254"/>
    <x v="353"/>
    <s v="Crescimento"/>
    <s v="-"/>
    <s v="-"/>
    <m/>
    <m/>
    <m/>
    <m/>
    <m/>
    <m/>
    <m/>
    <m/>
    <m/>
    <m/>
    <m/>
    <n v="0"/>
    <s v="-"/>
    <s v="-"/>
    <s v="-"/>
    <s v="Anual"/>
    <s v="sem meta para comparação"/>
    <s v="sem meta para comparação"/>
  </r>
  <r>
    <s v="0484"/>
    <s v="Economia Criativa"/>
    <s v="15010"/>
    <s v="SECEC"/>
    <s v="4504"/>
    <s v="Fomento à Pesquisa e Inovação no Setor Cultural "/>
    <s v="i0356"/>
    <s v="Taxa de variação do fomento à pesquisa e inovação no setor cultural"/>
    <s v="Busca mensurar a evolução da quantidade de fomentos realizados pelo FEC"/>
    <s v="[(Qtde de fomentos realizados no quadrimestre t - Qtde de fomentos realizados no quadrimestre t-1)/ Qtde de fomentos realizados no quadrimestre t-1]*100"/>
    <s v="Percentual"/>
    <s v="Anual"/>
    <x v="39"/>
    <x v="255"/>
    <x v="354"/>
    <s v="Crescimento"/>
    <s v="-"/>
    <s v="-"/>
    <m/>
    <m/>
    <m/>
    <m/>
    <m/>
    <m/>
    <m/>
    <m/>
    <m/>
    <m/>
    <m/>
    <n v="0"/>
    <s v="-"/>
    <s v="-"/>
    <s v="-"/>
    <s v="Anual"/>
    <s v="sem meta para comparação"/>
    <s v="sem meta para comparação"/>
  </r>
  <r>
    <s v="0484"/>
    <s v="Economia Criativa"/>
    <s v="15010"/>
    <s v="SECEC"/>
    <s v="4516"/>
    <s v="Capacitação de Empreendimentos Criativos - Rio Criativo e Lab RJ"/>
    <s v="i0357"/>
    <s v="Participantes em atividades de Capacitação Empreendedora"/>
    <s v="Busca medir a quantidade de pessoas que receberão capacitação empreendedora."/>
    <s v="Somatório de participantes em atividades de Capacitação Empreendedora"/>
    <s v="Unidade"/>
    <s v="Anual"/>
    <x v="39"/>
    <x v="256"/>
    <x v="355"/>
    <s v="Crescimento"/>
    <n v="1000"/>
    <n v="0"/>
    <m/>
    <m/>
    <m/>
    <m/>
    <m/>
    <m/>
    <m/>
    <m/>
    <m/>
    <m/>
    <m/>
    <n v="0"/>
    <n v="2000"/>
    <n v="2000"/>
    <n v="2000"/>
    <s v="Anual"/>
    <e v="#DIV/0!"/>
    <s v="Dentro do Esperado"/>
  </r>
  <r>
    <s v="0484"/>
    <s v="Economia Criativa"/>
    <s v="15010"/>
    <s v="SECEC"/>
    <s v="4592"/>
    <s v="Estímulo ao Empreendedorismo Criativo"/>
    <s v="i0358"/>
    <s v="Taxa de sucesso das incubadoras e de empreendedores que usufruíram do co-working e materiais didáticos do site do Rio Criativo"/>
    <s v="Busca mensurar a taxa de sucesso das incubadoras, medindo a relação entre os empreendimentos que iniciaram o processo em relação aos incubados que finalizaram o processo."/>
    <s v="Número de empreendimentos graduados/Número de empreeendimentos incubados ao final do processo "/>
    <s v="Unidade"/>
    <s v="Anual"/>
    <x v="39"/>
    <x v="257"/>
    <x v="356"/>
    <s v="Crescimento"/>
    <n v="14"/>
    <n v="0"/>
    <m/>
    <m/>
    <m/>
    <m/>
    <m/>
    <m/>
    <m/>
    <m/>
    <m/>
    <m/>
    <m/>
    <n v="0"/>
    <n v="25"/>
    <n v="25"/>
    <n v="25"/>
    <s v="Anual"/>
    <e v="#DIV/0!"/>
    <s v="Dentro do Esperado"/>
  </r>
  <r>
    <s v="0484"/>
    <s v="Economia Criativa"/>
    <s v="15010"/>
    <s v="SECEC"/>
    <s v="5673"/>
    <s v="Implantação de Incubadora de Empreendimento Criativo - Lab RJ"/>
    <s v="i0359"/>
    <s v="Empreendimentos incubados nos Laboratórios do LAB RJ"/>
    <s v="Busca medir a quantidade de empreendimentos incubados nas incubadoras do LAB RJ."/>
    <s v="Somatório de empreendimentos incubados nos Laboratórios do LAB RJ"/>
    <s v="Unidade"/>
    <s v="Anual"/>
    <x v="39"/>
    <x v="258"/>
    <x v="357"/>
    <s v="Crescimento"/>
    <n v="0"/>
    <n v="0"/>
    <m/>
    <m/>
    <m/>
    <m/>
    <m/>
    <m/>
    <m/>
    <m/>
    <m/>
    <m/>
    <m/>
    <n v="0"/>
    <n v="40"/>
    <n v="40"/>
    <n v="40"/>
    <s v="Anual"/>
    <e v="#DIV/0!"/>
    <s v="Dentro do Esperado"/>
  </r>
  <r>
    <s v="0465"/>
    <s v="Oferta de Bens Culturais e Fomento à Cultura"/>
    <s v="15010"/>
    <s v="SECEC"/>
    <s v="8187"/>
    <s v="Coordenação do Sistema Estadual de Museus"/>
    <s v="i0360"/>
    <s v="Ampliação e fortalecimento da rede de museus"/>
    <s v="Ampliação da Rede com novas adesões ao Sistema Estadual de Museus - SIM-RJ, fomento aos museus, fórum, seminários, cursos, exposições na Rede WEB."/>
    <s v="Somatório de museus inseridos na Rede"/>
    <s v="Unidade"/>
    <s v="Anual"/>
    <x v="32"/>
    <x v="259"/>
    <x v="358"/>
    <s v="Crescimento"/>
    <n v="1"/>
    <n v="2"/>
    <m/>
    <m/>
    <m/>
    <m/>
    <m/>
    <m/>
    <m/>
    <m/>
    <m/>
    <m/>
    <m/>
    <n v="1"/>
    <n v="20"/>
    <n v="5"/>
    <n v="5"/>
    <s v="Anual"/>
    <n v="0.5"/>
    <s v="Abaixo do Esperado"/>
  </r>
  <r>
    <s v="0465"/>
    <s v="Oferta de Bens Culturais e Fomento à Cultura"/>
    <s v="15010"/>
    <s v="SECEC"/>
    <s v="8189"/>
    <s v="Promoção de Atividades Artísticas"/>
    <s v="i0361"/>
    <s v="Número de participantes em atividades artísticas realizadas em equipamentos culturais"/>
    <s v="Busca medir a quantidade de participantes em atividades artísticas realizadas nos equipamentos culturais."/>
    <s v="Somatório do número de  participantes em atividades artísticas realizadas em equipamentos culturais"/>
    <s v="Unidade"/>
    <s v="Anual"/>
    <x v="32"/>
    <x v="260"/>
    <x v="359"/>
    <s v="Crescimento"/>
    <n v="210458"/>
    <n v="150000"/>
    <m/>
    <m/>
    <m/>
    <m/>
    <m/>
    <m/>
    <m/>
    <m/>
    <m/>
    <m/>
    <m/>
    <n v="395461"/>
    <n v="150000"/>
    <n v="150000"/>
    <n v="150000"/>
    <s v="Anual"/>
    <n v="2.6364066666666668"/>
    <s v="Acima do Esperado"/>
  </r>
  <r>
    <s v="0465"/>
    <s v="Oferta de Bens Culturais e Fomento à Cultura"/>
    <s v="15010"/>
    <s v="SECEC"/>
    <s v="8193"/>
    <s v="Promoção e Difusão Cultural"/>
    <s v="i0362"/>
    <s v="Número de participantes em eventos de difusão cultural realizados"/>
    <s v="Busca medir a quantidade de participantes em eventos relacionados a ação. "/>
    <s v="Somatório do número de participantes em eventos de difusão cultural realizados"/>
    <s v="Unidade"/>
    <s v="Anual"/>
    <x v="32"/>
    <x v="261"/>
    <x v="360"/>
    <s v="Crescimento"/>
    <s v="-"/>
    <s v="-"/>
    <m/>
    <m/>
    <m/>
    <m/>
    <m/>
    <m/>
    <m/>
    <m/>
    <m/>
    <m/>
    <m/>
    <n v="0"/>
    <s v="-"/>
    <s v="-"/>
    <s v="-"/>
    <s v="Anual"/>
    <s v="sem meta para comparação"/>
    <s v="sem meta para comparação"/>
  </r>
  <r>
    <s v="0465"/>
    <s v="Oferta de Bens Culturais e Fomento à Cultura"/>
    <s v="15010"/>
    <s v="SECEC"/>
    <s v="8207"/>
    <s v="Pesquisa, Documentação, Educação e Difusão do Patrimônio Histórico"/>
    <s v="i0363"/>
    <s v="Difusão do patrimônio histórico"/>
    <s v="Este indicador pretende quantificar as atividades do Inepac que se relacionam à formação da identidade cultural do cidadão fluminense, no que se refere ao patrimônio cultural. Por meio de atividades educacionais como, palestras, minicursos, oficinas, fóruns, seminários e promoção dos resultados divulgada em mídias sociais pretende-se conseguir a maior divulgação possível do patrimônio cultural."/>
    <s v="Somatório do número de participantes em seminários, oficinas e palestras de Educação Patrimonial realizadas"/>
    <s v="Unidade"/>
    <s v="Anual"/>
    <x v="32"/>
    <x v="262"/>
    <x v="361"/>
    <s v="Crescimento"/>
    <n v="600"/>
    <n v="100"/>
    <m/>
    <m/>
    <m/>
    <m/>
    <m/>
    <m/>
    <m/>
    <m/>
    <m/>
    <m/>
    <m/>
    <n v="39"/>
    <n v="225"/>
    <n v="350"/>
    <n v="350"/>
    <s v="Anual"/>
    <n v="0.39"/>
    <s v="Abaixo do Esperado"/>
  </r>
  <r>
    <s v="0465"/>
    <s v="Oferta de Bens Culturais e Fomento à Cultura"/>
    <s v="15010"/>
    <s v="SECEC"/>
    <s v="8208"/>
    <s v="Desenvolvimento do Setor Audiovisual"/>
    <s v="i0364"/>
    <s v="Crescimento da produção audiovisual"/>
    <s v="Quantidade de proponentes atendidos nos editais lançados. Importante medir para entendermos a quantidade de proponentes. "/>
    <s v="Número de produções incentivadas"/>
    <s v="Unidade"/>
    <s v="Anual"/>
    <x v="32"/>
    <x v="263"/>
    <x v="362"/>
    <s v="Crescimento"/>
    <n v="22"/>
    <n v="22"/>
    <m/>
    <m/>
    <m/>
    <m/>
    <m/>
    <m/>
    <m/>
    <m/>
    <m/>
    <m/>
    <m/>
    <n v="0"/>
    <n v="22"/>
    <n v="22"/>
    <n v="22"/>
    <s v="Anual"/>
    <n v="0"/>
    <s v="Abaixo do Esperado"/>
  </r>
  <r>
    <s v="0465"/>
    <s v="Oferta de Bens Culturais e Fomento à Cultura"/>
    <s v="15010"/>
    <s v="SECEC"/>
    <s v="8209"/>
    <s v="Estímulo à Produção Cultural no Território Fluminense e para a Juventude"/>
    <s v="i0365"/>
    <s v="Participantes em ações de Estímulo à Produção Cultural"/>
    <s v="Busca mensurar o número de participantes em ações (eventos, cursos e atividades) de Estímulo à Produção Cultural no Território Fluminense e para a Juventude."/>
    <s v="Somatório de participantes em ações de Estimulo à Produção Cultural"/>
    <s v="Unidade"/>
    <s v="Anual"/>
    <x v="32"/>
    <x v="264"/>
    <x v="363"/>
    <s v="Crescimento"/>
    <n v="650"/>
    <n v="700"/>
    <m/>
    <m/>
    <m/>
    <m/>
    <m/>
    <m/>
    <m/>
    <m/>
    <m/>
    <m/>
    <m/>
    <n v="700"/>
    <n v="700"/>
    <n v="700"/>
    <n v="700"/>
    <s v="Anual"/>
    <n v="1"/>
    <s v="Dentro do Esperado"/>
  </r>
  <r>
    <s v="0465"/>
    <s v="Oferta de Bens Culturais e Fomento à Cultura"/>
    <s v="15010"/>
    <s v="SECEC"/>
    <s v="8211"/>
    <s v="Desenvolvimento da Área Museológica"/>
    <s v="i0366"/>
    <s v="Qualificação dos corpos técnicos dos museus"/>
    <s v="Evolução da formação para profissionais de museus e agentes culturais no ERJ.                                                                                                                  "/>
    <s v="Somatório do número de pessoas capacitadas na área de Museus no ano"/>
    <s v="Unidade"/>
    <s v="Anual"/>
    <x v="32"/>
    <x v="265"/>
    <x v="364"/>
    <s v="Crescimento"/>
    <n v="47"/>
    <n v="30"/>
    <m/>
    <m/>
    <m/>
    <m/>
    <m/>
    <m/>
    <m/>
    <m/>
    <m/>
    <m/>
    <m/>
    <n v="260"/>
    <n v="80"/>
    <n v="80"/>
    <n v="80"/>
    <s v="Anual"/>
    <n v="8.6666666666666661"/>
    <s v="Acima do Esperado"/>
  </r>
  <r>
    <s v="0465"/>
    <s v="Oferta de Bens Culturais e Fomento à Cultura"/>
    <s v="15010"/>
    <s v="SECEC"/>
    <s v="A495"/>
    <s v="Inventário, Tombamento, Registro e Fiscalização"/>
    <s v="i0367"/>
    <s v="Aumento do total de bens tombados e bens registrados pelo INEPAC em relação ao ano anterior"/>
    <s v="Este indicador pretende quantificar as atividades do Inepac que se relacionam com a  missão do instituto. O Tombamento, em casos de patrimônio cultural de origem materiais, e o Registro, em casos de patrimônio cultural de origem imaterias, são os recursos mais eficazes para a preservação de um bem. "/>
    <s v="Número final total de bens tombados e registrados - Número total de bens tombados e registrados no ano anterior"/>
    <s v="Unidade"/>
    <s v="Anual"/>
    <x v="32"/>
    <x v="266"/>
    <x v="365"/>
    <s v="Crescimento"/>
    <n v="1"/>
    <n v="3"/>
    <m/>
    <m/>
    <m/>
    <m/>
    <m/>
    <m/>
    <m/>
    <m/>
    <m/>
    <m/>
    <m/>
    <n v="1657"/>
    <n v="3"/>
    <n v="3"/>
    <n v="3"/>
    <s v="Anual"/>
    <n v="552.33333333333337"/>
    <s v="Acima do Esperado"/>
  </r>
  <r>
    <s v="0465"/>
    <s v="Oferta de Bens Culturais e Fomento à Cultura"/>
    <s v="15010"/>
    <s v="SECEC"/>
    <s v="A495"/>
    <s v="Inventário, Tombamento, Registro e Fiscalização"/>
    <s v="i0368"/>
    <s v="Produção de inventários e fiscalização de bens"/>
    <s v="Este indicador pretende quantificar as atividades do Inepac que se relacionam com a  missão do instituto. A Fiscalização, ação fundamental para que se mantenha sempre a preservação do bem cultural, e o Inventário, instrumento básico para se conhecer um bem cultural, material e imaterial."/>
    <s v="Soma de Inventarios e Fiscalização de Bens realizadas no ano"/>
    <s v="Unidade"/>
    <s v="Anual"/>
    <x v="32"/>
    <x v="266"/>
    <x v="366"/>
    <s v="Crescimento"/>
    <n v="800"/>
    <n v="400"/>
    <m/>
    <m/>
    <m/>
    <m/>
    <m/>
    <m/>
    <m/>
    <m/>
    <m/>
    <m/>
    <m/>
    <n v="1657"/>
    <n v="800"/>
    <n v="800"/>
    <n v="800"/>
    <s v="Anual"/>
    <n v="4.1425000000000001"/>
    <s v="Acima do Esperado"/>
  </r>
  <r>
    <s v="0477"/>
    <s v="Gestão do Sistema Prisional e Ressocialização dos Custodiados"/>
    <s v="15010"/>
    <s v="SECEC"/>
    <s v="A571"/>
    <s v="Incentivo à Leitura aos Apenados"/>
    <s v="i0369"/>
    <s v="Número de bibliotecas e salas de leitura do sistema prisional contempladas pela doação de livros da SECEC"/>
    <s v="Fortalecer a parceria com a Secretaria Estadual de Administração Peninteciária (SEAP) e o Poder Jurídico no fornecimento de títulos. "/>
    <s v="Somatório do número de bibliotecas do sistema prisional contempladas pela doação de livros da SECEC"/>
    <s v="Unidade"/>
    <s v="Anual"/>
    <x v="30"/>
    <x v="267"/>
    <x v="367"/>
    <s v="Crescimento"/>
    <s v="-"/>
    <n v="25"/>
    <m/>
    <m/>
    <m/>
    <m/>
    <m/>
    <m/>
    <m/>
    <m/>
    <m/>
    <m/>
    <m/>
    <n v="0"/>
    <n v="25"/>
    <n v="25"/>
    <n v="25"/>
    <s v="Anual"/>
    <n v="0"/>
    <s v="Abaixo do Esperado"/>
  </r>
  <r>
    <s v="0465"/>
    <s v="Oferta de Bens Culturais e Fomento à Cultura"/>
    <s v="15010"/>
    <s v="SECEC"/>
    <s v="A572"/>
    <s v="Promoção do Acesso à Cultura - Formação de Plateia"/>
    <s v="i0370"/>
    <s v="Atividades artísticas com gratuidades concedidas "/>
    <s v="Busca medir a quantidade de atividades artísticas que tiveram gratuidades concedidas para acesso a cultura na formação de platéia."/>
    <s v="Somatório de atividades artísticas que tiveram gratuidades concedidas no quadrimestre."/>
    <s v="Unidade"/>
    <s v="Anual"/>
    <x v="32"/>
    <x v="268"/>
    <x v="368"/>
    <s v="Crescimento"/>
    <n v="2192"/>
    <s v="-"/>
    <m/>
    <m/>
    <m/>
    <m/>
    <m/>
    <m/>
    <m/>
    <m/>
    <m/>
    <m/>
    <m/>
    <n v="0"/>
    <s v="-"/>
    <s v="-"/>
    <s v="-"/>
    <s v="Anual"/>
    <s v="sem meta para comparação"/>
    <s v="sem meta para comparação"/>
  </r>
  <r>
    <s v="0465"/>
    <s v="Oferta de Bens Culturais e Fomento à Cultura"/>
    <s v="15010"/>
    <s v="SECEC"/>
    <s v="A574"/>
    <s v="Capacitação Técnica Profissional em Preservação de Patrimônio "/>
    <s v="i0371"/>
    <s v="Técnicos capacitados em Preservação de Patrimônio"/>
    <s v="Este indicador pretende quantificar as atividades do Inepac que se relacionam ao programa de Formação e Capacitação de Mão-de-Obra em Preservação do Patrimônio Cultural, por meio de palestrantes e técnicos convidados para ofertar cursos, nas regiões do estado, ligado ao campo da conservação e restauro de bens móveis e integrados, e bens imóveis."/>
    <s v="Somatório de técnicos capacitados em Preservação de Patrimônio"/>
    <s v="Unidade"/>
    <s v="Anual"/>
    <x v="32"/>
    <x v="269"/>
    <x v="369"/>
    <s v="Crescimento"/>
    <n v="0"/>
    <n v="0"/>
    <m/>
    <m/>
    <m/>
    <m/>
    <m/>
    <m/>
    <m/>
    <m/>
    <m/>
    <m/>
    <m/>
    <n v="0"/>
    <n v="10"/>
    <n v="15"/>
    <n v="15"/>
    <s v="Anual"/>
    <e v="#DIV/0!"/>
    <s v="Dentro do Esperado"/>
  </r>
  <r>
    <s v="0465"/>
    <s v="Oferta de Bens Culturais e Fomento à Cultura"/>
    <s v="15010"/>
    <s v="SECEC"/>
    <s v="A575"/>
    <s v="Divulgação e Acompanhamento dos Mecanismos de Incentivo Fiscal à Cultura"/>
    <s v="i0372"/>
    <s v="Participantes dos projetos incentivados"/>
    <s v="Busca mensurar a quantidade de participantes em projetos incentivados."/>
    <s v="Somatório do número de participantes dos projetos incentivados"/>
    <s v="Unidade"/>
    <s v="Anual"/>
    <x v="32"/>
    <x v="270"/>
    <x v="370"/>
    <s v="Crescimento"/>
    <s v="-"/>
    <s v="-"/>
    <m/>
    <m/>
    <m/>
    <m/>
    <m/>
    <m/>
    <m/>
    <m/>
    <m/>
    <m/>
    <m/>
    <n v="0"/>
    <s v="-"/>
    <s v="-"/>
    <s v="-"/>
    <s v="Anual"/>
    <s v="sem meta para comparação"/>
    <s v="sem meta para comparação"/>
  </r>
  <r>
    <s v="0484"/>
    <s v="Economia Criativa"/>
    <s v="15010"/>
    <s v="SECEC"/>
    <s v="A576"/>
    <s v="Potencialização de Polo de Economia Criativa - Cidades Criativas RJ"/>
    <s v="i0373"/>
    <s v="Empreendedores beneficiados pelos Polos de Economia Criativa"/>
    <s v="Busca medir a quantidade de empreendedores beneficiados pelos polos, seja nos cursos, oficinas, consultorias, mentorias, eventos e atividades nos laboratórios de prototipação"/>
    <s v="Somatório de empreendedores beneficiados pelos polos"/>
    <s v="Unidade"/>
    <s v="Anual"/>
    <x v="39"/>
    <x v="271"/>
    <x v="371"/>
    <s v="Crescimento"/>
    <n v="0"/>
    <n v="0"/>
    <m/>
    <m/>
    <m/>
    <m/>
    <m/>
    <m/>
    <m/>
    <m/>
    <m/>
    <m/>
    <m/>
    <n v="0"/>
    <n v="1000"/>
    <n v="1000"/>
    <n v="1000"/>
    <s v="Anual"/>
    <e v="#DIV/0!"/>
    <s v="Dentro do Esperado"/>
  </r>
  <r>
    <s v="0464"/>
    <s v="Desenvolvimento Urbano e Rural"/>
    <s v="53010"/>
    <s v="SECID"/>
    <s v="1153"/>
    <s v="Drenagem, Pavimentação, Iluminação e Sinalização"/>
    <s v="i0374"/>
    <s v="Municípios atendidos através da ampliação do sistema de drenagem, pavimentação, iluminação e sinalização"/>
    <s v="Tem como objetivo mensurar a quantidade de municípios beneficiados com ampliação do sistema de drenagem, pavimentação, iluminação e sinalização."/>
    <s v="Somatório do número de municípios atendidos"/>
    <s v="Unidade"/>
    <s v="Anual"/>
    <x v="19"/>
    <x v="272"/>
    <x v="372"/>
    <s v="Crescimento"/>
    <n v="0"/>
    <n v="10"/>
    <m/>
    <m/>
    <m/>
    <m/>
    <m/>
    <m/>
    <m/>
    <m/>
    <m/>
    <m/>
    <m/>
    <n v="0"/>
    <n v="10"/>
    <n v="10"/>
    <n v="10"/>
    <s v="Anual"/>
    <n v="0"/>
    <s v="Abaixo do Esperado"/>
  </r>
  <r>
    <s v="0437"/>
    <s v="Saneamento Ambiental e Resíduos Sólidos"/>
    <s v="53010"/>
    <s v="SECID"/>
    <s v="1209"/>
    <s v="Abastecimento de Água - PAC"/>
    <s v="i0375"/>
    <s v="Municípios atendidos através da ampliação do sistema de implantação de água"/>
    <s v="Tem como objetivo mensurar a quantidade de municípios beneficiados com ampliação do sistema de abastecimento de água, através do programa."/>
    <s v="Somatório do número de municípios atendidos com sistema de água"/>
    <s v="Unidade"/>
    <s v="Anual"/>
    <x v="7"/>
    <x v="273"/>
    <x v="373"/>
    <s v="Crescimento"/>
    <n v="0"/>
    <n v="10"/>
    <m/>
    <m/>
    <m/>
    <m/>
    <m/>
    <m/>
    <m/>
    <m/>
    <m/>
    <m/>
    <m/>
    <n v="0"/>
    <n v="10"/>
    <n v="10"/>
    <n v="10"/>
    <s v="Anual"/>
    <n v="0"/>
    <s v="Abaixo do Esperado"/>
  </r>
  <r>
    <s v="0437"/>
    <s v="Saneamento Ambiental e Resíduos Sólidos"/>
    <s v="53010"/>
    <s v="SECID"/>
    <s v="1300"/>
    <s v="Esgotamento Sanitário - PAC"/>
    <s v="i0376"/>
    <s v="Melhoria e modernização de sistemas de esgotamento sanitário"/>
    <s v="Tem como objetivo mensurar a quantidade de municípios beneficiados com a ampliação do sistema de esgotamento sanitário - PAC."/>
    <s v="Somatório do número de municípios atendidos com melhoria do sistema sanitário"/>
    <s v="Unidade"/>
    <s v="Anual"/>
    <x v="7"/>
    <x v="274"/>
    <x v="374"/>
    <s v="Crescimento"/>
    <n v="0"/>
    <n v="10"/>
    <m/>
    <m/>
    <m/>
    <m/>
    <m/>
    <m/>
    <m/>
    <m/>
    <m/>
    <m/>
    <m/>
    <n v="0"/>
    <n v="10"/>
    <n v="10"/>
    <n v="10"/>
    <s v="Anual"/>
    <n v="0"/>
    <s v="Abaixo do Esperado"/>
  </r>
  <r>
    <s v="0437"/>
    <s v="Saneamento Ambiental e Resíduos Sólidos"/>
    <s v="53010"/>
    <s v="SECID"/>
    <s v="1528"/>
    <s v="Saneamento Ambiental em Pequenas Localidades"/>
    <s v="i0377"/>
    <s v="Municípios atendidos através da ampliação do sistema de saneamento local"/>
    <s v="Tem como objetivo mensurar a quantidade de municípios beneficiados com ampliação do sistema de saneamento, através do programa."/>
    <s v="Somatório do número de municípios atendidos com sistema de saneamento"/>
    <s v="Unidade"/>
    <s v="Anual"/>
    <x v="7"/>
    <x v="275"/>
    <x v="375"/>
    <s v="Crescimento"/>
    <n v="0"/>
    <n v="10"/>
    <m/>
    <m/>
    <m/>
    <m/>
    <m/>
    <m/>
    <m/>
    <m/>
    <m/>
    <m/>
    <m/>
    <n v="0"/>
    <n v="10"/>
    <n v="10"/>
    <n v="10"/>
    <s v="Anual"/>
    <n v="0"/>
    <s v="Abaixo do Esperado"/>
  </r>
  <r>
    <s v="0464"/>
    <s v="Desenvolvimento Urbano e Rural"/>
    <s v="53010"/>
    <s v="SECID"/>
    <s v="1562"/>
    <s v="Urbanização em Comunidades  - PAC "/>
    <s v="i0378"/>
    <s v="Comunidades atendidas com obras de urbanização"/>
    <s v="Tem como objetivo mensurar a quantidade de comunidades beneficiadas com ampliação do sistema de urbanização."/>
    <s v="Somatório do número de comunidades atendidas com obras de urbanização"/>
    <s v="Unidade"/>
    <s v="Anual"/>
    <x v="19"/>
    <x v="276"/>
    <x v="376"/>
    <s v="Crescimento"/>
    <n v="0"/>
    <n v="30"/>
    <m/>
    <m/>
    <m/>
    <m/>
    <m/>
    <m/>
    <m/>
    <m/>
    <m/>
    <m/>
    <m/>
    <n v="0"/>
    <n v="30"/>
    <n v="30"/>
    <n v="30"/>
    <s v="Anual"/>
    <n v="0"/>
    <s v="Abaixo do Esperado"/>
  </r>
  <r>
    <s v="0454"/>
    <s v="Coordenação Federativa e Desenvolvimento Territorial"/>
    <s v="53010"/>
    <s v="SECID"/>
    <s v="3462"/>
    <s v="Apoio ao Desenvolvimento dos Municípios"/>
    <s v="i0379"/>
    <s v="Municípios atendidos com obras de infraestrutura e urbanização, aquisição de terrenos e equipamentos"/>
    <s v="Melhorar e modernizar a infraestrutura dos municípios, comtemplados pelo programa."/>
    <s v="Somatório do número de municípios atendidos com ações de desenvolvimento"/>
    <s v="Unidade"/>
    <s v="Anual"/>
    <x v="14"/>
    <x v="277"/>
    <x v="377"/>
    <s v="Crescimento"/>
    <n v="0"/>
    <n v="10"/>
    <m/>
    <m/>
    <m/>
    <m/>
    <m/>
    <m/>
    <m/>
    <m/>
    <m/>
    <m/>
    <m/>
    <n v="0"/>
    <n v="10"/>
    <n v="10"/>
    <n v="10"/>
    <s v="Anual"/>
    <n v="0"/>
    <s v="Abaixo do Esperado"/>
  </r>
  <r>
    <s v="0454"/>
    <s v="Coordenação Federativa e Desenvolvimento Territorial"/>
    <s v="53010"/>
    <s v="SECID"/>
    <s v="4520"/>
    <s v="Integração e Desenvolvimento Regional"/>
    <s v="i0380"/>
    <s v="Melhoria e modernização dos serviços públicos"/>
    <s v="Tem como objetivo mensurar a quantidade de cidades beneficiadas com a integração e desenvolvimento regional."/>
    <s v="Somatório do número de municípios a serem atendidos"/>
    <s v="Unidade"/>
    <s v="Anual"/>
    <x v="14"/>
    <x v="278"/>
    <x v="378"/>
    <s v="Crescimento"/>
    <n v="0"/>
    <n v="10"/>
    <m/>
    <m/>
    <m/>
    <m/>
    <m/>
    <m/>
    <m/>
    <m/>
    <m/>
    <m/>
    <m/>
    <n v="0"/>
    <n v="10"/>
    <n v="10"/>
    <n v="10"/>
    <s v="Anual"/>
    <n v="0"/>
    <s v="Abaixo do Esperado"/>
  </r>
  <r>
    <s v="0440"/>
    <s v="Desenvolvimento Científico, Tecnológico e Inovativo"/>
    <s v="40010"/>
    <s v="SECTI"/>
    <s v="5663"/>
    <s v="Desenvolvimento de Ecossistemas Inovativos"/>
    <s v="i0381"/>
    <s v="Empreendedores atendidos"/>
    <s v="O indicador apresenta a quantidade de empreendedores que participaram de eventos de capacitação, promovento a atualização e estímulo tecnológico e inovativo a micro e pequenas empresas, oferta de soluções tecnologicas a vários setores do Estado, através de parcerias publicas e privadas."/>
    <s v="Somatório de empreendedores capacitados "/>
    <s v="Unidade"/>
    <s v="Anual"/>
    <x v="5"/>
    <x v="279"/>
    <x v="379"/>
    <s v="Crescimento"/>
    <s v="-"/>
    <n v="0"/>
    <m/>
    <m/>
    <m/>
    <m/>
    <m/>
    <m/>
    <m/>
    <m/>
    <m/>
    <m/>
    <m/>
    <n v="0"/>
    <n v="20"/>
    <n v="25"/>
    <n v="25"/>
    <s v="Anual"/>
    <e v="#DIV/0!"/>
    <s v="Dentro do Esperado"/>
  </r>
  <r>
    <s v="0440"/>
    <s v="Desenvolvimento Científico, Tecnológico e Inovativo"/>
    <s v="40010"/>
    <s v="SECTI"/>
    <s v="5664"/>
    <s v="Fortalecimento da Cidadania Digital"/>
    <s v="i0382"/>
    <s v="Projetos de inclusão digital implantados"/>
    <s v="O indicador mensura a quantidade de projetos de inclusão digital implantados através da assessoria e apoio às ações de modernização tecnológica da gestão, ampliando o acesso aos serviços públicos e promovendo o seu desenvolvimento por meio da tecnologia, com acesso a internet, desenvolvimento de aplicativos de serviços e utilidades públicas e projetos tecnológicos voltados a melhoria da educação, mobilidade, empreendedorismo e modernização das cidades."/>
    <s v="Somatório de projetos implantados"/>
    <s v="Unidade"/>
    <s v="Anual"/>
    <x v="5"/>
    <x v="280"/>
    <x v="380"/>
    <s v="Crescimento"/>
    <s v="-"/>
    <n v="0"/>
    <m/>
    <m/>
    <m/>
    <m/>
    <m/>
    <m/>
    <m/>
    <m/>
    <m/>
    <m/>
    <m/>
    <n v="0"/>
    <n v="40"/>
    <n v="80"/>
    <n v="80"/>
    <s v="Anual"/>
    <e v="#DIV/0!"/>
    <s v="Dentro do Esperado"/>
  </r>
  <r>
    <s v="0440"/>
    <s v="Desenvolvimento Científico, Tecnológico e Inovativo"/>
    <s v="40010"/>
    <s v="SECTI"/>
    <s v="5665"/>
    <s v="Incentivo Público à Eficiência Energética"/>
    <s v="i0383"/>
    <s v="Implantação da  Eficiência Energética em Predios Publicos"/>
    <s v="O indicador apresenta a quantidade de prédios públicos do ERJ e Municípios, que implantaram o uso de eficiência energética com novas fontes de energia, de energia limpa e sustentavel, como por exemplo projetos de uso de energia solar a partir do incentivo e apoio aos Projetos Públicos de Eficiência Energética na Rede FAETEC. Esse incentivo e apoio se dá através de captação de recursos da ANEEL, MCDI e outros parceiros públicos e privados."/>
    <s v="Somatório de prédios que implantaram o uso da eficiência energética"/>
    <s v="Unidade"/>
    <s v="Anual"/>
    <x v="5"/>
    <x v="281"/>
    <x v="381"/>
    <s v="Crescimento"/>
    <s v="-"/>
    <n v="0"/>
    <m/>
    <m/>
    <m/>
    <m/>
    <m/>
    <m/>
    <m/>
    <m/>
    <m/>
    <m/>
    <m/>
    <n v="0"/>
    <n v="1"/>
    <n v="1"/>
    <n v="1"/>
    <s v="Anual"/>
    <e v="#DIV/0!"/>
    <s v="Dentro do Esperado"/>
  </r>
  <r>
    <s v="0440"/>
    <s v="Desenvolvimento Científico, Tecnológico e Inovativo"/>
    <s v="40010"/>
    <s v="SECTI"/>
    <s v="5666"/>
    <s v="Divulgação e Popularização da Ciência e Tecnologia"/>
    <s v="i0384"/>
    <s v="Percentual de regiões do ERJ abrangidas pela Caravana das Ciências"/>
    <s v="Promover a democratização do conhecimento no ERJ através da Caravana das Ciências onde serão realizados trabalhos de incentivo à cultura e educação, onde jovens e adultos terão oportunidades de adquirir gosto pela leitura, música, além de aprenderem sobre direitos e deveres sociais, científicos e tecnológicos."/>
    <s v="(Número de regiões de governo do ERJ abrangidas pelas caravanas das ciências / Número total de regiões do ERJ)*100"/>
    <s v="Percentual"/>
    <s v="Anual"/>
    <x v="5"/>
    <x v="282"/>
    <x v="382"/>
    <s v="Crescimento"/>
    <s v="-"/>
    <n v="1"/>
    <m/>
    <m/>
    <m/>
    <m/>
    <m/>
    <m/>
    <m/>
    <m/>
    <m/>
    <m/>
    <m/>
    <n v="0"/>
    <n v="1"/>
    <n v="1"/>
    <n v="1"/>
    <s v="Anual"/>
    <n v="0"/>
    <s v="Abaixo do Esperado"/>
  </r>
  <r>
    <s v="0440"/>
    <s v="Desenvolvimento Científico, Tecnológico e Inovativo"/>
    <s v="40010"/>
    <s v="SECTI"/>
    <s v="5666"/>
    <s v="Divulgação e Popularização da Ciência e Tecnologia"/>
    <s v="i0385"/>
    <s v="Visitas a espaços cientificos oferecidas"/>
    <s v="O indicador mensura a quantidade de alunos visitantes em espaços científicos. O indicador é parte de uma ação cujo objetivo é promover politicas públicas de divulgação e popularização da Ciência, Tecnologia e Inovação, através de feiras de ciências, parcerias com empresas nacionais e internacionais, visitação a museus e caravanas de ciências nos municípios."/>
    <s v="Somatório de alunos contemplados "/>
    <s v="Unidade"/>
    <s v="Anual"/>
    <x v="5"/>
    <x v="282"/>
    <x v="383"/>
    <s v="Crescimento"/>
    <s v="-"/>
    <n v="0"/>
    <m/>
    <m/>
    <m/>
    <m/>
    <m/>
    <m/>
    <m/>
    <m/>
    <m/>
    <m/>
    <m/>
    <n v="0"/>
    <n v="60"/>
    <n v="60"/>
    <n v="60"/>
    <s v="Anual"/>
    <e v="#DIV/0!"/>
    <s v="Dentro do Esperado"/>
  </r>
  <r>
    <s v="0440"/>
    <s v="Desenvolvimento Científico, Tecnológico e Inovativo"/>
    <s v="40010"/>
    <s v="SECTI"/>
    <s v="5666"/>
    <s v="Divulgação e Popularização da Ciência e Tecnologia"/>
    <s v="i0386"/>
    <s v="Participantes da Feira de Ciências, Tecnologia e Cultura"/>
    <s v="Através de políticas públicas de divulgação, difusão e dapopularização da ciência, tais como feiras de ciências, o indicador busca mensurar o acesso ao conhecimento científico, tecnológico e inovativo. "/>
    <s v="Somatório do número de participantes"/>
    <s v="Unidade"/>
    <s v="Anual"/>
    <x v="5"/>
    <x v="282"/>
    <x v="384"/>
    <s v="Crescimento"/>
    <s v="-"/>
    <n v="0"/>
    <m/>
    <m/>
    <m/>
    <m/>
    <m/>
    <m/>
    <m/>
    <m/>
    <m/>
    <m/>
    <m/>
    <n v="1"/>
    <n v="800"/>
    <n v="1500"/>
    <n v="1500"/>
    <s v="Anual"/>
    <e v="#DIV/0!"/>
    <s v="Acima do Esperado"/>
  </r>
  <r>
    <s v="0440"/>
    <s v="Desenvolvimento Científico, Tecnológico e Inovativo"/>
    <s v="40010"/>
    <s v="SECTI"/>
    <s v="5667"/>
    <s v="Apoio à Implantação de Parques, Polos e Clusters Tecnológicos"/>
    <s v="i0387"/>
    <s v="Termos de cooperação com empresas assinado"/>
    <s v="Número de termos de cooperação assinados através das ações de estímuo e apoio à cooperação empresa-instituições públicas e privadas para realização de projetos de pesquisa, buscando o incremento da atividade econômica, no desenvolvimento e na formação do capital social das localidades envolvidas."/>
    <s v="Somatório de termos firmados"/>
    <s v="Unidade"/>
    <s v="Anual"/>
    <x v="5"/>
    <x v="283"/>
    <x v="385"/>
    <s v="Crescimento"/>
    <s v="-"/>
    <n v="0"/>
    <m/>
    <m/>
    <m/>
    <m/>
    <m/>
    <m/>
    <m/>
    <m/>
    <m/>
    <m/>
    <m/>
    <n v="0"/>
    <n v="3"/>
    <n v="3"/>
    <n v="3"/>
    <s v="Anual"/>
    <e v="#DIV/0!"/>
    <s v="Dentro do Esperado"/>
  </r>
  <r>
    <s v="0440"/>
    <s v="Desenvolvimento Científico, Tecnológico e Inovativo"/>
    <s v="40010"/>
    <s v="SECTI"/>
    <s v="5668"/>
    <s v="Startup Rio"/>
    <s v="i0388"/>
    <s v="Empreendedores atendidos na StartupRio"/>
    <s v="O indicador acompanha o número de empreendedores atendidos no sentido da criação de um local que sirva de referência para o mercado relacionado à inovação e empreendedorismo. _x000a_"/>
    <s v="Somatório de empreendedores atendidos"/>
    <s v="Unidade"/>
    <s v="Anual"/>
    <x v="5"/>
    <x v="284"/>
    <x v="386"/>
    <s v="Crescimento"/>
    <s v="-"/>
    <n v="200"/>
    <m/>
    <m/>
    <m/>
    <m/>
    <m/>
    <m/>
    <m/>
    <m/>
    <m/>
    <m/>
    <m/>
    <n v="177"/>
    <n v="200"/>
    <n v="200"/>
    <n v="200"/>
    <s v="Anual"/>
    <n v="0.88500000000000001"/>
    <s v="Abaixo do Esperado"/>
  </r>
  <r>
    <s v="0476"/>
    <s v="Gestão de Pessoas no Setor Público"/>
    <s v="16010"/>
    <s v="SEDEC"/>
    <s v="2674"/>
    <s v="Operacionalização do Sistema de Saúde Interno do CBMERJ"/>
    <s v="i0390"/>
    <s v="Índice de satisfação de usuários do sistema de saúde interno do CBMERJ"/>
    <s v="Demonstra o quanto os usuários do sistema de saúde interno do CBMERJ estão satisfeitos com as unidades de atendimento."/>
    <s v="(Número de pesquisas com resultado Bom ou Melhor/Número total de pesquisas)*100"/>
    <s v="Percentual"/>
    <s v="Anual"/>
    <x v="6"/>
    <x v="285"/>
    <x v="387"/>
    <s v="Crescimento"/>
    <s v="-"/>
    <s v="&gt;70%"/>
    <m/>
    <m/>
    <m/>
    <m/>
    <m/>
    <m/>
    <m/>
    <m/>
    <m/>
    <m/>
    <m/>
    <n v="0.86299999999999999"/>
    <s v="&gt;70%"/>
    <s v="&gt;70%"/>
    <s v="&gt;70%"/>
    <s v="Anual"/>
    <n v="1.2328571428571429"/>
    <s v="Acima do Esperado"/>
  </r>
  <r>
    <s v="0444"/>
    <s v="Prevenção e Resposta ao Risco e Recuperação de Áreas Atingidas por Catástrofes"/>
    <s v="16010"/>
    <s v="SEDEC"/>
    <s v="2676"/>
    <s v="Operacionalização de Unidade da Defesa Civil Estadual/CBMERJ"/>
    <s v="i0391"/>
    <s v="Avaliação satisfatória do tempo de resposta"/>
    <s v="Percepção do tempo respostas das atividades de socorro. Demonstra se a população está satisfeita com a presteza no atendimento da corporação."/>
    <s v="(Número de solicitantes que avaliam o tempo resposta do atendimento como satisfatório ou melhor/ Número de entrevistas realizadas)*100"/>
    <s v="Percentual"/>
    <s v="Anual"/>
    <x v="23"/>
    <x v="286"/>
    <x v="388"/>
    <s v="Crescimento"/>
    <n v="0.81699999999999995"/>
    <s v="&gt;81,7%"/>
    <m/>
    <m/>
    <m/>
    <m/>
    <m/>
    <m/>
    <m/>
    <m/>
    <m/>
    <m/>
    <m/>
    <n v="0.73199999999999998"/>
    <s v="&gt;81,7%"/>
    <s v="&gt;81,7%"/>
    <s v="&gt;81,7%"/>
    <s v="Anual"/>
    <n v="0.89596083231334156"/>
    <s v="Abaixo do Esperado"/>
  </r>
  <r>
    <s v="0444"/>
    <s v="Prevenção e Resposta ao Risco e Recuperação de Áreas Atingidas por Catástrofes"/>
    <s v="16010"/>
    <s v="SEDEC"/>
    <s v="2676"/>
    <s v="Operacionalização de Unidade da Defesa Civil Estadual/CBMERJ"/>
    <s v="i0392"/>
    <s v="Qualidade do atendimento do CBMERJ"/>
    <s v="Informação sobre a satisfação das pessoas que demandaram atendimentodo CBMERJ. A nota do atendimento dado pelos entrevistados sobre o atendimento do CBMERJ varia de 0 a 10."/>
    <s v="(Somatório das notas atribuídas pelos entrevistados (Projeto Avalie) / Total de entrevistados)*100"/>
    <s v="Nota"/>
    <s v="Anual"/>
    <x v="23"/>
    <x v="286"/>
    <x v="389"/>
    <s v="Crescimento"/>
    <n v="9.4700000000000006"/>
    <s v=" &gt;= 9,47"/>
    <m/>
    <m/>
    <m/>
    <m/>
    <m/>
    <m/>
    <m/>
    <m/>
    <m/>
    <m/>
    <m/>
    <n v="9.5500000000000007"/>
    <s v=" &gt;= 9,47"/>
    <s v=" &gt;= 9,47"/>
    <s v=" &gt;= 9,47"/>
    <s v="Anual"/>
    <n v="10.084477296726506"/>
    <s v="Acima do Esperado"/>
  </r>
  <r>
    <s v="0444"/>
    <s v="Prevenção e Resposta ao Risco e Recuperação de Áreas Atingidas por Catástrofes"/>
    <s v="16010"/>
    <s v="SEDEC"/>
    <s v="3511"/>
    <s v="Reequipamento do CBMERJ"/>
    <s v="i0393"/>
    <s v="Índice de atendimento à demanda de material"/>
    <s v="Porcentagem de atendimento demanda de material feita pelas unidades operacionais do CBMERJ e concentradas na Diretoria Geral de Apoio Logístico. É um indicador do quanto o material comprado tem ido de encontro a necessidade observada nas unidades operacionais."/>
    <s v="(Total de material adquirido / Total da demanda de material avaliado pelo DGAL)*100"/>
    <s v="Percentual"/>
    <s v="Anual"/>
    <x v="23"/>
    <x v="287"/>
    <x v="390"/>
    <s v="Crescimento"/>
    <s v="-"/>
    <s v="&gt;70%"/>
    <m/>
    <m/>
    <m/>
    <m/>
    <m/>
    <m/>
    <m/>
    <m/>
    <m/>
    <m/>
    <m/>
    <n v="6.2600000000000003E-2"/>
    <s v="&gt;70%"/>
    <s v="&gt;70%"/>
    <s v="&gt;70%"/>
    <s v="Anual"/>
    <n v="8.9428571428571441E-2"/>
    <s v="Abaixo do Esperado"/>
  </r>
  <r>
    <s v="0476"/>
    <s v="Gestão de Pessoas no Setor Público"/>
    <s v="16010"/>
    <s v="SEDEC"/>
    <s v="4569"/>
    <s v="Capacitação e Valorização do Servidor"/>
    <s v="i0394"/>
    <s v="Percentual de matrículas realizadas em cursos do interesse da corporação"/>
    <s v="Percentual de matrículas efetivadas em cursos de interessse da corporação em relação ao total de militares da ativa do CBMERJ. Indicativo de quantos integrantes do CBMERJ estão se aperfeiçoando."/>
    <s v="(Número de matrículas em cursos de interesse do CBMRJ / Total de militares da ativa do CBMERJ)*100"/>
    <s v="Percentual"/>
    <s v="Anual"/>
    <x v="6"/>
    <x v="288"/>
    <x v="391"/>
    <s v="Crescimento"/>
    <s v="-"/>
    <s v="&gt;50%"/>
    <m/>
    <m/>
    <m/>
    <m/>
    <m/>
    <m/>
    <m/>
    <m/>
    <m/>
    <m/>
    <m/>
    <n v="0.16839999999999999"/>
    <s v="&gt;50%"/>
    <s v="&gt;50%"/>
    <s v="&gt;50%"/>
    <s v="Anual"/>
    <n v="0.33679999999999999"/>
    <s v="Abaixo do Esperado"/>
  </r>
  <r>
    <s v="0444"/>
    <s v="Prevenção e Resposta ao Risco e Recuperação de Áreas Atingidas por Catástrofes"/>
    <s v="16010"/>
    <s v="SEDEC"/>
    <s v="7991"/>
    <s v="Ampliação da Frota do CBMERJ"/>
    <s v="i0395"/>
    <s v="Disponibilidade da frota operacional"/>
    <s v="Média diária do total de viaturas operacionais disponíveis por número de quarteis. Dará um indicativo de quantas viaturas existem disponíveis para atendimento por em média por quartel do CBMERJ."/>
    <s v="(Número de viaturas operacionais disponíveis por dia/Número total de dias*Unidades operacionais do CBMERJ)"/>
    <s v="Número de viaturas/unidade operacional"/>
    <s v="Quadrimestral"/>
    <x v="23"/>
    <x v="289"/>
    <x v="392"/>
    <s v="Crescimento"/>
    <n v="2"/>
    <n v="3"/>
    <m/>
    <m/>
    <m/>
    <n v="5.4"/>
    <m/>
    <m/>
    <m/>
    <n v="5.0999999999999996"/>
    <m/>
    <m/>
    <m/>
    <n v="5.13"/>
    <n v="3"/>
    <n v="3"/>
    <n v="3"/>
    <s v="Quadrimestral"/>
    <n v="1.8"/>
    <s v="Acima do Esperado"/>
  </r>
  <r>
    <s v="0444"/>
    <s v="Prevenção e Resposta ao Risco e Recuperação de Áreas Atingidas por Catástrofes"/>
    <s v="16010"/>
    <s v="SEDEC"/>
    <s v="8019"/>
    <s v="Prevenção a Incêndios e Salvamentos"/>
    <s v="i0396"/>
    <s v="Certificações emitidas pelo CBMERJ"/>
    <s v="Porcentagem demonstrando quanto dos processos de regularização que dão entrada no CBMERJ chegam até a etapa final, estando de acordo com o padrão de segurança exigido no Código de Segurança Contra Incêndio e Pânico (COSCIP)."/>
    <s v="(Número de certificados emitidos/Número de processos abertos)*100"/>
    <s v="Percentual"/>
    <s v="Quadrimestral"/>
    <x v="23"/>
    <x v="290"/>
    <x v="393"/>
    <s v="Crescimento"/>
    <n v="0.49"/>
    <s v="&gt; 49%"/>
    <m/>
    <m/>
    <m/>
    <n v="0.79"/>
    <m/>
    <m/>
    <m/>
    <n v="0.81069999999999998"/>
    <m/>
    <m/>
    <m/>
    <n v="0.86460000000000004"/>
    <s v="&gt; 49%"/>
    <s v="&gt; 49%"/>
    <s v="&gt; 49%"/>
    <s v="Quadrimestral"/>
    <n v="1.7644897959183674"/>
    <s v="Acima do Esperado"/>
  </r>
  <r>
    <s v="0444"/>
    <s v="Prevenção e Resposta ao Risco e Recuperação de Áreas Atingidas por Catástrofes"/>
    <s v="16010"/>
    <s v="SEDEC"/>
    <s v="8020"/>
    <s v="Preparação para Emergências e Desastres"/>
    <s v="i0397"/>
    <s v="Número de municípios cadastrados no Programa de Registro de Ocorrências em Defesa Civil - PRODEC"/>
    <s v="Este indicador tem o objetivo de medir o número de municípios que fazem uso do sistema de gestão de defesa civil disponibilizado pela SEDEC-RJ."/>
    <s v="Somatório do número de municípios cadastrados no Sistema de Gestão de Defesa Civil (PRODEC)"/>
    <s v="Unidade"/>
    <s v="Anual"/>
    <x v="23"/>
    <x v="291"/>
    <x v="394"/>
    <s v="Crescimento"/>
    <s v="-"/>
    <n v="92"/>
    <m/>
    <m/>
    <m/>
    <m/>
    <m/>
    <m/>
    <m/>
    <m/>
    <m/>
    <m/>
    <m/>
    <n v="62"/>
    <n v="92"/>
    <n v="92"/>
    <n v="92"/>
    <s v="Anual"/>
    <n v="0.67391304347826086"/>
    <s v="Abaixo do Esperado"/>
  </r>
  <r>
    <s v="0444"/>
    <s v="Prevenção e Resposta ao Risco e Recuperação de Áreas Atingidas por Catástrofes"/>
    <s v="16010"/>
    <s v="SEDEC"/>
    <s v="8020"/>
    <s v="Preparação para Emergências e Desastres"/>
    <s v="i0398"/>
    <s v="Número de usuários do segundo módulo do jogo"/>
    <s v="Este indicador tem o objetivo de medir a quantidade de usuários do segundo módulo do jogo de defesa civil. É importante na medida em que podemos verificar a efetividade desta ferramenta."/>
    <s v="Somatório de usuários do segundo módulo do jogo no período"/>
    <s v="Unidade"/>
    <s v="Anual"/>
    <x v="23"/>
    <x v="291"/>
    <x v="395"/>
    <s v="Crescimento"/>
    <s v="-"/>
    <n v="10000"/>
    <m/>
    <m/>
    <m/>
    <m/>
    <m/>
    <m/>
    <m/>
    <m/>
    <m/>
    <m/>
    <m/>
    <n v="0"/>
    <n v="10000"/>
    <n v="10000"/>
    <n v="10000"/>
    <s v="Anual"/>
    <n v="0"/>
    <s v="Abaixo do Esperado"/>
  </r>
  <r>
    <s v="0447"/>
    <s v="Empreendedorismo e Apoio às Empresas"/>
    <s v="22010"/>
    <s v="SEDEERI"/>
    <s v="2846"/>
    <s v="Fomento aos Arranjos Produtivos Locais"/>
    <s v="i0399"/>
    <s v="Número de empresas inseridas ao Arranjo Produtivo Local (APL)"/>
    <s v="Quanto maior o número de empresas maior a representatividade do APL na região e maior a colaboração entre as empresas."/>
    <s v="Somatório das empresas inseridas em APLs"/>
    <s v="Unidade"/>
    <s v="Anual"/>
    <x v="1"/>
    <x v="292"/>
    <x v="396"/>
    <s v="Crescimento"/>
    <n v="37"/>
    <n v="10"/>
    <m/>
    <m/>
    <m/>
    <m/>
    <m/>
    <m/>
    <m/>
    <m/>
    <m/>
    <m/>
    <m/>
    <n v="10"/>
    <n v="10"/>
    <n v="10"/>
    <n v="10"/>
    <s v="Anual"/>
    <n v="1"/>
    <s v="Dentro do Esperado"/>
  </r>
  <r>
    <s v="0447"/>
    <s v="Empreendedorismo e Apoio às Empresas"/>
    <s v="22010"/>
    <s v="SEDEERI"/>
    <s v="4493"/>
    <s v="Melhoria do Ambiente de Negócios nos Municípios Fluminenses - Projeto CRESCE RIO"/>
    <s v="i0404"/>
    <s v="Número de empresários e/ou empreendedores instruídos - Projeto Cresce Rio"/>
    <s v="O número de participantes deve ser medido para que saibamos o alcance do evento na sociedade e sua importância no desenvolvimento econômico no interior do Estado."/>
    <s v="Somatório dos participantes do evento e dos atendidos pelas vinculadas"/>
    <s v="Unidade"/>
    <s v="Anual"/>
    <x v="1"/>
    <x v="293"/>
    <x v="397"/>
    <s v="Crescimento"/>
    <n v="0"/>
    <n v="0"/>
    <m/>
    <m/>
    <m/>
    <m/>
    <m/>
    <m/>
    <m/>
    <m/>
    <m/>
    <m/>
    <m/>
    <n v="6"/>
    <n v="200"/>
    <n v="200"/>
    <n v="200"/>
    <s v="Anual"/>
    <e v="#DIV/0!"/>
    <s v="Acima do Esperado"/>
  </r>
  <r>
    <s v="0447"/>
    <s v="Empreendedorismo e Apoio às Empresas"/>
    <s v="22010"/>
    <s v="SEDEERI"/>
    <s v="4499"/>
    <s v="Apoio Técnico e Institucional às Micros, Pequenas Empresas e Indústrias"/>
    <s v="i0405"/>
    <s v="Número de micro, pequenas empresas e indústrias apoiadas"/>
    <s v="Apoiar a consolidação e a atração de empresas para o estado."/>
    <s v="Somatório de micro e pequenas empresas e indústrias apoiadas"/>
    <s v="Unidade"/>
    <s v="Anual"/>
    <x v="1"/>
    <x v="294"/>
    <x v="398"/>
    <s v="Crescimento"/>
    <n v="18"/>
    <n v="14"/>
    <m/>
    <m/>
    <m/>
    <m/>
    <m/>
    <m/>
    <m/>
    <m/>
    <m/>
    <m/>
    <m/>
    <n v="15"/>
    <n v="14"/>
    <n v="14"/>
    <n v="14"/>
    <s v="Anual"/>
    <n v="1.0714285714285714"/>
    <s v="Acima do Esperado"/>
  </r>
  <r>
    <s v="0446"/>
    <s v="Rio Capital da Energia"/>
    <s v="22010"/>
    <s v="SEDEERI"/>
    <s v="4510"/>
    <s v="Diversificação da Matriz Energética"/>
    <s v="i0406"/>
    <s v="Aumento da capacidade instalada de energias renováveis no estado"/>
    <s v="Comparação da capacidade instalada de energias renováveis do ano anterior com o ano atual."/>
    <s v="Dado fornecido pela Aneel"/>
    <s v="GW"/>
    <s v="Anual"/>
    <x v="34"/>
    <x v="295"/>
    <x v="399"/>
    <s v="Crescimento"/>
    <n v="1.82"/>
    <n v="2"/>
    <m/>
    <m/>
    <m/>
    <m/>
    <m/>
    <m/>
    <m/>
    <m/>
    <m/>
    <m/>
    <m/>
    <n v="1.32"/>
    <n v="2"/>
    <n v="2"/>
    <n v="2"/>
    <s v="Anual"/>
    <n v="0.66"/>
    <s v="Abaixo do Esperado"/>
  </r>
  <r>
    <s v="0446"/>
    <s v="Rio Capital da Energia"/>
    <s v="22010"/>
    <s v="SEDEERI"/>
    <s v="4510"/>
    <s v="Diversificação da Matriz Energética"/>
    <s v="i0407"/>
    <s v="Aumento da capacidade instalada de micro e mini geração distribuída"/>
    <s v="Comparação da capacidade instalada de Micro e Mini Geração Distribuida do ano anterior com o ano atual."/>
    <s v="Dado fornecido pela Aneel"/>
    <s v="MW"/>
    <s v="Anual"/>
    <x v="34"/>
    <x v="295"/>
    <x v="400"/>
    <s v="Crescimento"/>
    <n v="17.28"/>
    <s v="-"/>
    <m/>
    <m/>
    <m/>
    <m/>
    <m/>
    <m/>
    <m/>
    <m/>
    <m/>
    <m/>
    <m/>
    <n v="174.3"/>
    <s v="-"/>
    <s v="-"/>
    <s v="-"/>
    <s v="Anual"/>
    <s v="sem meta para comparação"/>
    <s v="sem meta para comparação"/>
  </r>
  <r>
    <s v="0446"/>
    <s v="Rio Capital da Energia"/>
    <s v="22010"/>
    <s v="SEDEERI"/>
    <s v="4510"/>
    <s v="Diversificação da Matriz Energética"/>
    <s v="i0408"/>
    <s v="Aumento da capacidade instalada de outras fontes energéticas no estado"/>
    <s v="Comparação da capacidade instalada de energia termoelétrica do ano anterior com o ano atual, fornecendo o incremento percentual"/>
    <s v="Dado fornecido pela Aneel"/>
    <s v="MW "/>
    <s v="Anual"/>
    <x v="34"/>
    <x v="295"/>
    <x v="401"/>
    <s v="Crescimento"/>
    <n v="5.21"/>
    <n v="7.29"/>
    <m/>
    <m/>
    <m/>
    <m/>
    <m/>
    <m/>
    <m/>
    <m/>
    <m/>
    <m/>
    <m/>
    <n v="7.16"/>
    <n v="7.29"/>
    <n v="7.29"/>
    <n v="7.29"/>
    <s v="Anual"/>
    <n v="0.98216735253772292"/>
    <s v="Abaixo do Esperado"/>
  </r>
  <r>
    <s v="0446"/>
    <s v="Rio Capital da Energia"/>
    <s v="22010"/>
    <s v="SEDEERI"/>
    <s v="4513"/>
    <s v="Ambiente de Negócios do Setor Energético e Naval"/>
    <s v="i0409"/>
    <s v="Agentes livres de gás natural no estado"/>
    <s v="Medição da evolução do número de agentes livres no Estado do Rio de Janeiro."/>
    <s v="Somatório de agentes livres cadastrados na AGENERSA"/>
    <s v="Unidade"/>
    <s v="Anual"/>
    <x v="34"/>
    <x v="296"/>
    <x v="402"/>
    <s v="Crescimento"/>
    <s v="-"/>
    <s v="-"/>
    <m/>
    <m/>
    <m/>
    <m/>
    <m/>
    <m/>
    <m/>
    <m/>
    <m/>
    <m/>
    <m/>
    <n v="0"/>
    <s v="-"/>
    <s v="-"/>
    <s v="-"/>
    <s v="Anual"/>
    <s v="sem meta para comparação"/>
    <s v="sem meta para comparação"/>
  </r>
  <r>
    <s v="0447"/>
    <s v="Empreendedorismo e Apoio às Empresas"/>
    <s v="22010"/>
    <s v="SEDEERI"/>
    <s v="5669"/>
    <s v="Polo de Desenvolvimento Empreendedor"/>
    <s v="i0410"/>
    <s v="Número de projetos/empreendimentos realizados"/>
    <s v="Quantidade de projetos realizados no Polo de Desenvolvimento Empreendedor do ERJ."/>
    <s v="Somatório de projetos realizados no período"/>
    <s v="Unidade"/>
    <s v="Anual"/>
    <x v="1"/>
    <x v="297"/>
    <x v="403"/>
    <s v="Crescimento"/>
    <n v="0"/>
    <n v="0"/>
    <m/>
    <m/>
    <m/>
    <m/>
    <m/>
    <m/>
    <m/>
    <m/>
    <m/>
    <m/>
    <m/>
    <n v="3"/>
    <n v="1"/>
    <n v="1"/>
    <n v="1"/>
    <s v="Anual"/>
    <e v="#DIV/0!"/>
    <s v="Acima do Esperado"/>
  </r>
  <r>
    <s v="0447"/>
    <s v="Empreendedorismo e Apoio às Empresas"/>
    <s v="22010"/>
    <s v="SEDEERI"/>
    <s v="5669"/>
    <s v="Polo de Desenvolvimento Empreendedor"/>
    <s v="i0411"/>
    <s v="Número de iniciativas aceleradas no polo de desenvolvimento empreendedor"/>
    <s v="Quantidade de iniciativas aceleradas no Polo de Desenvolvimento Empreendedor do ERJ"/>
    <s v="Somatório das iniciativas aceleradas no polo de desenvolvimento empreendedor do estado"/>
    <s v="Unidade"/>
    <s v="Anual"/>
    <x v="1"/>
    <x v="297"/>
    <x v="404"/>
    <s v="Crescimento"/>
    <n v="0"/>
    <n v="0"/>
    <m/>
    <m/>
    <m/>
    <m/>
    <m/>
    <m/>
    <m/>
    <m/>
    <m/>
    <m/>
    <m/>
    <n v="0"/>
    <n v="0"/>
    <n v="0"/>
    <n v="2"/>
    <s v="Anual"/>
    <e v="#DIV/0!"/>
    <s v="Dentro do Esperado"/>
  </r>
  <r>
    <s v="0447"/>
    <s v="Empreendedorismo e Apoio às Empresas"/>
    <s v="22010"/>
    <s v="SEDEERI"/>
    <s v="5669"/>
    <s v="Polo de Desenvolvimento Empreendedor"/>
    <s v="i0412"/>
    <s v="Número de iniciativas incubadas no polo de desenvolvimento empreendedor do estado"/>
    <s v="Quantidade de iniciativas incubadas no Polo de Desenvolvimento Empreendedor do ERJ"/>
    <s v="Somatório de iniciativas incubadas no polo de desenvolvimento empreendedor do estado"/>
    <s v="Unidade"/>
    <s v="Anual"/>
    <x v="1"/>
    <x v="297"/>
    <x v="405"/>
    <s v="Crescimento"/>
    <n v="0"/>
    <n v="0"/>
    <m/>
    <m/>
    <m/>
    <m/>
    <m/>
    <m/>
    <m/>
    <m/>
    <m/>
    <m/>
    <m/>
    <n v="0"/>
    <n v="0"/>
    <n v="0"/>
    <n v="2"/>
    <s v="Anual"/>
    <e v="#DIV/0!"/>
    <s v="Dentro do Esperado"/>
  </r>
  <r>
    <s v="0447"/>
    <s v="Empreendedorismo e Apoio às Empresas"/>
    <s v="22010"/>
    <s v="SEDEERI"/>
    <s v="5669"/>
    <s v="Polo de Desenvolvimento Empreendedor"/>
    <s v="i0413"/>
    <s v="Número de trabalhadores influenciados na produção, distribuição e comercialização pelo programa de inovação"/>
    <s v="Quantidade de postos de trabalho disponibilizados/ocupados através da ação."/>
    <s v="Somatório do número de trabalhadores influenciados pelo programa de inovação"/>
    <s v="Unidade"/>
    <s v="Anual"/>
    <x v="1"/>
    <x v="297"/>
    <x v="406"/>
    <s v="Crescimento"/>
    <n v="0"/>
    <n v="0"/>
    <m/>
    <m/>
    <m/>
    <m/>
    <m/>
    <m/>
    <m/>
    <m/>
    <m/>
    <m/>
    <m/>
    <n v="0"/>
    <n v="0"/>
    <n v="0"/>
    <n v="100"/>
    <s v="Anual"/>
    <e v="#DIV/0!"/>
    <s v="Dentro do Esperado"/>
  </r>
  <r>
    <s v="0447"/>
    <s v="Empreendedorismo e Apoio às Empresas"/>
    <s v="22010"/>
    <s v="SEDEERI"/>
    <s v="5669"/>
    <s v="Polo de Desenvolvimento Empreendedor"/>
    <s v="i0414"/>
    <s v="Número de instituições envolvidas na implementação e desenvolvimento do polo empreendedor do estado"/>
    <s v="Quantidade de instituições envolvidas na implementação e desenvolvimento do Polo de Desenvolvimento Empreendedor do estado do Rio de Janeiro."/>
    <s v="Somatório das instituições envolvidas no polo empreendedor do estado"/>
    <s v="Unidade"/>
    <s v="Anual"/>
    <x v="1"/>
    <x v="297"/>
    <x v="407"/>
    <s v="Crescimento"/>
    <n v="0"/>
    <n v="0"/>
    <m/>
    <m/>
    <m/>
    <m/>
    <m/>
    <m/>
    <m/>
    <m/>
    <m/>
    <m/>
    <m/>
    <n v="0"/>
    <n v="0"/>
    <n v="0"/>
    <n v="4"/>
    <s v="Anual"/>
    <e v="#DIV/0!"/>
    <s v="Dentro do Esperado"/>
  </r>
  <r>
    <s v="0447"/>
    <s v="Empreendedorismo e Apoio às Empresas"/>
    <s v="22010"/>
    <s v="SEDEERI"/>
    <s v="5672"/>
    <s v="Promoção do Comércio Exterior - Marca Internacional RJ"/>
    <s v="i0415"/>
    <s v="Número de participantes em eventos de promoção do comércio exterior"/>
    <s v="Quantidade de participantes nos eventos realizados para promoção de comércio exterior"/>
    <s v="Somatório dos participantes nos eventos realizados"/>
    <s v="Unidade"/>
    <s v="Anual"/>
    <x v="1"/>
    <x v="298"/>
    <x v="408"/>
    <s v="Crescimento"/>
    <s v="-"/>
    <n v="135"/>
    <m/>
    <m/>
    <m/>
    <m/>
    <m/>
    <m/>
    <m/>
    <m/>
    <m/>
    <m/>
    <m/>
    <n v="0"/>
    <s v="-"/>
    <s v="-"/>
    <s v="-"/>
    <s v="Anual"/>
    <n v="0"/>
    <s v="Abaixo do Esperado"/>
  </r>
  <r>
    <s v="0447"/>
    <s v="Empreendedorismo e Apoio às Empresas"/>
    <s v="22010"/>
    <s v="SEDEERI"/>
    <s v="8273"/>
    <s v="Fomento à Comercialização dos Produtos e Serviços Fluminenses - Compra Rio"/>
    <s v="i0405"/>
    <s v="Número de micro, pequenas empresas e indústrias apoiadas"/>
    <s v="Apoiar a consolidação e a atração de empresas para o estado."/>
    <s v="Somatório de micro e pequenas empresas e indústrias apoiadas"/>
    <s v="Unidade"/>
    <s v="Anual"/>
    <x v="1"/>
    <x v="299"/>
    <x v="398"/>
    <s v="Crescimento"/>
    <n v="3"/>
    <n v="0"/>
    <m/>
    <m/>
    <m/>
    <m/>
    <m/>
    <m/>
    <m/>
    <m/>
    <m/>
    <m/>
    <m/>
    <n v="15"/>
    <n v="200"/>
    <n v="200"/>
    <n v="200"/>
    <s v="Anual"/>
    <e v="#DIV/0!"/>
    <s v="Acima do Esperado"/>
  </r>
  <r>
    <s v="0450"/>
    <s v="Gestão do SUAS, Proteção Social e Redução da Pobreza"/>
    <s v="49010"/>
    <s v="SEDSODH"/>
    <s v="1155"/>
    <s v="Atendimento à População em Situações Emergenciais"/>
    <s v="i0416"/>
    <s v="Número de famílias beneficiadas pelo Aluguel Social"/>
    <s v="Número de famílias que recebem o benefício &quot;Aluguel Social&quot;, pago em caráter temporário pelo estado a famílias desabrigadas em virtude de calamidades naturais ou removidas de áreas de risco (Decreto Estadual nº 42.406 de 2010)"/>
    <s v="Somatório de famílias beneficiadas pelo Aluguel Social"/>
    <s v="Unidade"/>
    <s v="Anual"/>
    <x v="28"/>
    <x v="300"/>
    <x v="409"/>
    <s v="Crescimento"/>
    <n v="6600"/>
    <n v="6600"/>
    <m/>
    <m/>
    <m/>
    <m/>
    <m/>
    <m/>
    <m/>
    <m/>
    <m/>
    <m/>
    <m/>
    <n v="6014"/>
    <n v="6600"/>
    <n v="6600"/>
    <n v="6600"/>
    <s v="Anual"/>
    <n v="0.91121212121212125"/>
    <s v="Abaixo do Esperado"/>
  </r>
  <r>
    <s v="0448"/>
    <s v="Promoção e Defesa dos Direitos Humanos"/>
    <s v="49010"/>
    <s v="SEDSODH"/>
    <s v="1245"/>
    <s v="Operacionalização da Política de Proteção à Vida      "/>
    <s v="i0417"/>
    <s v="Número de pessoas ameaçadas atendidas por ano pelos programas de proteção à vida"/>
    <s v="O indicador dá conta da quantidade total de pessoas atendidas por ano no âmbito de todos os programas de proteção à vida co-geridos pelo Estado, refletindo a proteção oferecida às pessoas sob ameaça. Trata-se de um indicador que representa não apenas a demanda desse tipo de apoio, mas também da capacidade de encaminhamento aos programas."/>
    <s v="Somatório dos atendimentos realizados pelos 3 programas de proteção à vida - PPCAAM, PROVITA e PPDDH - no exercício (ano), independente da duração de cada atendimento"/>
    <s v="Unidade"/>
    <s v="Anual"/>
    <x v="40"/>
    <x v="301"/>
    <x v="410"/>
    <s v="Crescimento"/>
    <n v="200"/>
    <n v="300"/>
    <m/>
    <m/>
    <m/>
    <m/>
    <m/>
    <m/>
    <m/>
    <m/>
    <m/>
    <m/>
    <m/>
    <n v="131"/>
    <n v="300"/>
    <n v="300"/>
    <n v="300"/>
    <s v="Anual"/>
    <n v="0.43666666666666665"/>
    <s v="Abaixo do Esperado"/>
  </r>
  <r>
    <s v="0448"/>
    <s v="Promoção e Defesa dos Direitos Humanos"/>
    <s v="49010"/>
    <s v="SEDSODH"/>
    <s v="2200"/>
    <s v="Promoção da Igualdade Racial e Liberdade Religiosa"/>
    <s v="i0418"/>
    <s v="Número de atendimentos referentes a denúncias de ordem racial ou de intolerância/violência religiosa dirigidos a SEDSDH"/>
    <s v="O indicador representa o total de pessoas que, tendo sofrido algum tipo de violação de natureza racial ou religiosa, buscaram o apoio da SEDSDH."/>
    <s v="Somatório dos atendimentos decorrentes de situação de violência sofrida por motivação racial ou religiosa"/>
    <s v="Unidade"/>
    <s v="Anual"/>
    <x v="40"/>
    <x v="302"/>
    <x v="411"/>
    <s v="Crescimento"/>
    <n v="111"/>
    <n v="120"/>
    <m/>
    <m/>
    <m/>
    <m/>
    <m/>
    <m/>
    <m/>
    <m/>
    <m/>
    <m/>
    <m/>
    <n v="113"/>
    <n v="120"/>
    <n v="120"/>
    <n v="120"/>
    <s v="Anual"/>
    <n v="0.94166666666666665"/>
    <s v="Abaixo do Esperado"/>
  </r>
  <r>
    <s v="0448"/>
    <s v="Promoção e Defesa dos Direitos Humanos"/>
    <s v="49010"/>
    <s v="SEDSODH"/>
    <s v="2781"/>
    <s v="Promoção dos Direitos das Pessoas com Deficiência                 "/>
    <s v="i0419"/>
    <s v="Número de agentes públicos capacitados para atuar na promoção e defesa dos direitos das pessoas com deficiência"/>
    <s v="O indicador representa o número total de agentes públicos habilitados a atuar na promoção e defesa dos direitos das pessoas com deficiência."/>
    <s v="Somatório dos agentes públicos atingidos pelas ações de capacitação temática em direitos das pessoas com deficiência"/>
    <s v="Unidade"/>
    <s v="Anual"/>
    <x v="40"/>
    <x v="303"/>
    <x v="412"/>
    <s v="Crescimento"/>
    <s v="-"/>
    <n v="100"/>
    <m/>
    <m/>
    <m/>
    <m/>
    <m/>
    <m/>
    <m/>
    <m/>
    <m/>
    <m/>
    <m/>
    <n v="0"/>
    <n v="100"/>
    <n v="100"/>
    <n v="100"/>
    <s v="Anual"/>
    <n v="0"/>
    <s v="Abaixo do Esperado"/>
  </r>
  <r>
    <s v="0467"/>
    <s v="Segurança Alimentar e Nutricional"/>
    <s v="49010"/>
    <s v="SEDSODH"/>
    <s v="2908"/>
    <s v="Promoção de Alimentação Saudável"/>
    <s v="i0420"/>
    <s v="Número de ações em Educação em Alimentação e Nutrição (EAN) e de Agricultura Urbana e Periurbana (AUP) "/>
    <s v="Ações de caráter educativo em Educação em Alimentação e Nutrição (EAN) e de Agricultura Urbana e Periurbana (AUP) com participação e/ou apoio do estado realizadas no ano"/>
    <s v="Somatório das ações realizadas em Educação em Alimentação e Nutrição (EAN) e de Agricultura Urbana e Periurbana (AUP) no ano"/>
    <s v="Unidade"/>
    <s v="Anual"/>
    <x v="2"/>
    <x v="304"/>
    <x v="413"/>
    <s v="Crescimento"/>
    <n v="0"/>
    <n v="220"/>
    <m/>
    <m/>
    <m/>
    <m/>
    <m/>
    <m/>
    <m/>
    <m/>
    <m/>
    <m/>
    <m/>
    <n v="0"/>
    <n v="330"/>
    <n v="440"/>
    <n v="550"/>
    <s v="Anual"/>
    <n v="0"/>
    <s v="Abaixo do Esperado"/>
  </r>
  <r>
    <s v="0449"/>
    <s v="Promoção e Garantia dos Direitos da Criança e do Adolescente "/>
    <s v="49010"/>
    <s v="SEDSODH"/>
    <s v="3597"/>
    <s v="Sistema de Direitos da Criança e do Adolescente"/>
    <s v="i0421"/>
    <s v="Número de organizações da sociedade civil representadas nos conselhos estaduais de direitos"/>
    <s v="Número de organizações da sociedade civil membros dos conselhoes estaduais de direitos conforme previsão legal e regimental."/>
    <s v="Somatório das organizações da sociedade civil representadas nos conselhos de direitos"/>
    <s v="Unidade"/>
    <s v="Anual"/>
    <x v="18"/>
    <x v="305"/>
    <x v="414"/>
    <s v="Crescimento"/>
    <s v="-"/>
    <s v="-"/>
    <m/>
    <m/>
    <m/>
    <m/>
    <m/>
    <m/>
    <m/>
    <m/>
    <m/>
    <m/>
    <m/>
    <n v="10"/>
    <s v="-"/>
    <s v="-"/>
    <s v="-"/>
    <s v="Anual"/>
    <s v="sem meta para comparação"/>
    <s v="sem meta para comparação"/>
  </r>
  <r>
    <s v="0450"/>
    <s v="Gestão do SUAS, Proteção Social e Redução da Pobreza"/>
    <s v="49010"/>
    <s v="SEDSODH"/>
    <s v="4540"/>
    <s v="Gestão dos Programas da Assistência Social"/>
    <s v="i0422"/>
    <s v="Índice de municípios executando os programas da Assistência Social"/>
    <s v="Os Programas da Assitência Social são, em sua grande maioria, destinados à execução pelos municípios, com apoio técnico e qualificação de equipes sendo responsabilidade do ente estadual. Há diferentes critérios de elegibilidade e, consequentemente, municípios que podem aderir (Termo de Aceite) ao programa em questão. Somado a isso há discricionaridade dos municípios no que se refere à adesão aos programas para os quais é elegível. Sendo assim, o que indica de forma mais próxima o resultado da ação do estado referente a estes programas é sua efetiva execução pelos municípios elegíveis que aderiram ao programa. Os programas em execução e atividades de supervisão e assessoramento pela SEDSDH aos municípios são: Acessuas Trabalho; Criança Feliz e AEPETI. O índice varia de 0 a 1."/>
    <s v="índice de municípios executando os Programas da AS =  (MEP Acessuas + MEP Criança Feliz + MEP AEPETI) * 3 _x000a_Onde,_x000a_NMTA Y = Número de Municípios do RJ com Termos de Aceite em vigor para a execução do programa);_x000a_NMEP Y  = Número de Municípios do RJ com termo de aceite efetivamente Executando o Programa);_x000a_MEP Y = MEPY/NMTA_x000a_"/>
    <s v="Adimensional"/>
    <s v="Anual"/>
    <x v="28"/>
    <x v="306"/>
    <x v="415"/>
    <s v="Crescimento"/>
    <n v="0.6"/>
    <n v="0.6"/>
    <m/>
    <m/>
    <m/>
    <m/>
    <m/>
    <m/>
    <m/>
    <m/>
    <m/>
    <m/>
    <m/>
    <n v="0.79"/>
    <n v="0.6"/>
    <n v="0.6"/>
    <n v="0.75"/>
    <s v="Anual"/>
    <n v="1.3166666666666669"/>
    <s v="Acima do Esperado"/>
  </r>
  <r>
    <s v="0450"/>
    <s v="Gestão do SUAS, Proteção Social e Redução da Pobreza"/>
    <s v="49010"/>
    <s v="SEDSODH"/>
    <s v="4541"/>
    <s v="Gestão do Sistema Único de Assistência Social - SUAS"/>
    <s v="i0423"/>
    <s v="Índice de Gestão Descentralizada do SUAS estadual (IGDSUAS-E)"/>
    <s v="IGDSUAS-E destina-se à aferição da qualidade da gestão descentralizada dos serviços, programas, projetos e benefícios socioassistenciais no âmbito dos Estados, considerando em seu cálculo elementos de prestação de serviçoes (ID-CRAS) e de execução financeira da política de assistência social. O indicador varia de 0 a 1."/>
    <s v="Portaria MDS nº 7 de 30 de janeiro de 2012 estabelece a fórmula de cálculo do índice"/>
    <s v="Adimensional"/>
    <s v="Anual"/>
    <x v="28"/>
    <x v="307"/>
    <x v="416"/>
    <s v="Crescimento"/>
    <n v="0.7"/>
    <n v="0.7"/>
    <m/>
    <m/>
    <m/>
    <m/>
    <m/>
    <m/>
    <m/>
    <m/>
    <m/>
    <m/>
    <m/>
    <n v="0.7"/>
    <n v="0.7"/>
    <n v="0.7"/>
    <n v="0.77"/>
    <s v="Anual"/>
    <n v="1"/>
    <s v="Dentro do Esperado"/>
  </r>
  <r>
    <s v="0450"/>
    <s v="Gestão do SUAS, Proteção Social e Redução da Pobreza"/>
    <s v="49010"/>
    <s v="SEDSODH"/>
    <s v="4542"/>
    <s v="Proteção Social Especial de Média e Alta Complexidade"/>
    <s v="i0424"/>
    <s v="Índice de Desenvolvimento dos CREAS (ID-CREAS)"/>
    <s v="Trata-se de indicador sintético das dimensões de estrutura física, recursos humanos e serviços ofertados pelos Centros de Referência Especializados da Assistência Social, captados anualmente pelo CENSO SUAS do Ministério da Cidadania. Todos os CREAS no RJ são responsabilidade das gestões municipais da assistência social e o estado, por meio das atribuições que lhe são próprias: cofinanciamento, assessoramento técnico e capacitações, deve contribuir para a melhora dos índices dos equipamentos dos municípios em seu território. O ID-CREAS estadual é a média aritmética dos índices de todos os CREAS do estado. O índice varia de 0 a 5."/>
    <s v="A fórmula encontra-se descrita na Nota Técnica N.º 27 /2015/ DGSUAS/SNAS/MDS"/>
    <s v="Adimensional"/>
    <s v="Anual"/>
    <x v="28"/>
    <x v="308"/>
    <x v="417"/>
    <s v="Crescimento"/>
    <n v="3.05"/>
    <n v="3.05"/>
    <m/>
    <m/>
    <m/>
    <m/>
    <m/>
    <m/>
    <m/>
    <m/>
    <m/>
    <m/>
    <m/>
    <n v="3.05"/>
    <n v="3.05"/>
    <n v="3.05"/>
    <n v="3.66"/>
    <s v="Anual"/>
    <n v="1"/>
    <s v="Dentro do Esperado"/>
  </r>
  <r>
    <s v="0483"/>
    <s v="Promoção de Políticas, Defesa e Atendimento às Mulheres"/>
    <s v="49010"/>
    <s v="SEDSODH"/>
    <s v="4543"/>
    <s v="Promoção de Ações de Enfrentamento à Violência contra a Mulher"/>
    <s v="i0425"/>
    <s v="Número de agentes públicos capacitados para o enfrentamento à violência contra a mulher "/>
    <s v="Agentes públicos capacitados em atividades formativas com foco em procedimentos e protocolos para o enfrentamento à violência contra a mulher "/>
    <s v="Somatório dos agentes públicos capacitados para o enfrentamento à violência contra a mulher "/>
    <s v="Unidade"/>
    <s v="Anual"/>
    <x v="41"/>
    <x v="309"/>
    <x v="418"/>
    <s v="Crescimento"/>
    <s v="-"/>
    <n v="100"/>
    <m/>
    <m/>
    <m/>
    <m/>
    <m/>
    <m/>
    <m/>
    <m/>
    <m/>
    <m/>
    <m/>
    <s v="-"/>
    <n v="150"/>
    <n v="180"/>
    <n v="200"/>
    <s v="Anual"/>
    <s v="-"/>
    <s v="-"/>
  </r>
  <r>
    <s v="0450"/>
    <s v="Gestão do SUAS, Proteção Social e Redução da Pobreza"/>
    <s v="49010"/>
    <s v="SEDSODH"/>
    <s v="4544"/>
    <s v="Gestão do Cadastro Único e do Programa Bolsa Família"/>
    <s v="i0426"/>
    <s v="Índice de Gestão Descentralizada do Estado (IGD-E médio anual)"/>
    <s v="O Índice de Gestão Descentralizada do Estado (IGD-E) reflete o desempenho de cada estado na gestão do Bolsa Família e do Cadastro Único, considerando o desempenho dos seus municípios nas ações de cadastramento, atualização cadastral e acompanhamento das condicionalidades. O índice varia de 0 a 1."/>
    <s v="Média aritmética do IGD-E apurado mensalmente de janeiro a dezembro_x000a_(A forma de apuração encontra-se descrita na Portaria MDS nº 256, de 19 de março de 2010) "/>
    <s v="Adimensional"/>
    <s v="Mensal"/>
    <x v="28"/>
    <x v="310"/>
    <x v="419"/>
    <s v="Crescimento"/>
    <n v="0.77"/>
    <n v="0.77"/>
    <s v="-"/>
    <s v="-"/>
    <s v="-"/>
    <s v="-"/>
    <s v="-"/>
    <s v="-"/>
    <s v="-"/>
    <s v="-"/>
    <m/>
    <m/>
    <m/>
    <n v="0.81"/>
    <n v="0.77"/>
    <n v="0.77"/>
    <n v="0.85"/>
    <s v="Mensal"/>
    <n v="1.051948051948052"/>
    <s v="Acima do Esperado"/>
  </r>
  <r>
    <s v="0448"/>
    <s v="Promoção e Defesa dos Direitos Humanos"/>
    <s v="49010"/>
    <s v="SEDSODH"/>
    <s v="4547"/>
    <s v="Enfrentamento ao Desaparecimento de Pessoas"/>
    <s v="i0427"/>
    <s v="Número de agentes públicos capacitados para atuar como multiplicadores em políticas de busca e localização de pessoas desaparecidas"/>
    <s v="O indicador representa o número total de agentes públicos de ponta habilitados a atuar em busca e localização de pessoas desaparecidas, compreendendo a complexidade e especificidades do público/tema."/>
    <s v="Somatório dos agentes públicos atingidos pelas ações de capacitação na temática"/>
    <s v="Unidade"/>
    <s v="Anual"/>
    <x v="40"/>
    <x v="311"/>
    <x v="420"/>
    <s v="Crescimento"/>
    <s v="-"/>
    <n v="100"/>
    <m/>
    <m/>
    <m/>
    <m/>
    <m/>
    <m/>
    <m/>
    <m/>
    <m/>
    <m/>
    <m/>
    <n v="3"/>
    <n v="100"/>
    <n v="100"/>
    <n v="100"/>
    <s v="Anual"/>
    <n v="0.03"/>
    <s v="Abaixo do Esperado"/>
  </r>
  <r>
    <s v="0448"/>
    <s v="Promoção e Defesa dos Direitos Humanos"/>
    <s v="49010"/>
    <s v="SEDSODH"/>
    <s v="4549"/>
    <s v="Promoção dos Direitos da Pessoa Idosa"/>
    <s v="i0428"/>
    <s v="Número de agentes públicos capacitados para atuar na promoção e defesa dos direitos dos idosos"/>
    <s v="O indicador representa o número total de agentes públicos habilitados a atuar na promoção e defesa dos direitos dos idosos."/>
    <s v="Somatório dos agentes públicos atingidos pelas ações de capacitação temática em direitos dos idosos"/>
    <s v="Unidade"/>
    <s v="Anual"/>
    <x v="40"/>
    <x v="312"/>
    <x v="421"/>
    <s v="Crescimento"/>
    <s v="-"/>
    <n v="100"/>
    <m/>
    <m/>
    <m/>
    <m/>
    <m/>
    <m/>
    <m/>
    <m/>
    <m/>
    <m/>
    <m/>
    <n v="0"/>
    <n v="100"/>
    <n v="100"/>
    <n v="100"/>
    <s v="Anual"/>
    <n v="0"/>
    <s v="Abaixo do Esperado"/>
  </r>
  <r>
    <s v="0448"/>
    <s v="Promoção e Defesa dos Direitos Humanos"/>
    <s v="49010"/>
    <s v="SEDSODH"/>
    <s v="4559"/>
    <s v="Enfrentamento ao Tráfico de Pessoas e Erradicação do Trabalho Escravo"/>
    <s v="i0429"/>
    <s v="Número de agentes públicos capacitados para atuar em políticas de erradicação do trabalho escravo e enfrentamento ao tráfico de pessoas"/>
    <s v="O indicador representa o número total de agentes públicos habilitados a atuar em políticas de erradicação do trabalho escravo e enfrentamento ao tráfico de pessoas."/>
    <s v="Somatório dos agentes públicos atingidos pelas ações de capacitação temática em tráfico de pessoas e combate ao trabalho escravo"/>
    <s v="Unidade"/>
    <s v="Anual"/>
    <x v="40"/>
    <x v="313"/>
    <x v="422"/>
    <s v="Crescimento"/>
    <s v="-"/>
    <n v="100"/>
    <m/>
    <m/>
    <m/>
    <m/>
    <m/>
    <m/>
    <m/>
    <m/>
    <m/>
    <m/>
    <m/>
    <n v="530"/>
    <n v="100"/>
    <n v="100"/>
    <n v="100"/>
    <s v="Anual"/>
    <n v="5.3"/>
    <s v="Acima do Esperado"/>
  </r>
  <r>
    <s v="0448"/>
    <s v="Promoção e Defesa dos Direitos Humanos"/>
    <s v="49010"/>
    <s v="SEDSODH"/>
    <s v="4560"/>
    <s v="Promoção e Defesa dos Direitos LGBT"/>
    <s v="i0430"/>
    <s v="Número de atendimentos realizados no âmbito do programa Rio Sem Homofobia"/>
    <s v="O indicador informa a quantidade total de atendimentos a pessoas que procuraram o Programa Rio Sem Homofobia"/>
    <s v="Somatório dos atendimentos registrados nos canais disposnibilizados pelo programa Rio Sem Homofobia, incluindo os Centros de Cidadania LGBT, o Disque Cidadania e o Disque 100"/>
    <s v="Unidade"/>
    <s v="Anual"/>
    <x v="40"/>
    <x v="314"/>
    <x v="423"/>
    <s v="Crescimento"/>
    <n v="4810"/>
    <n v="3600"/>
    <m/>
    <m/>
    <m/>
    <m/>
    <m/>
    <m/>
    <m/>
    <m/>
    <m/>
    <m/>
    <m/>
    <n v="2724"/>
    <n v="3600"/>
    <n v="3600"/>
    <n v="3600"/>
    <s v="Anual"/>
    <n v="0.75666666666666671"/>
    <s v="Abaixo do Esperado"/>
  </r>
  <r>
    <s v="0467"/>
    <s v="Segurança Alimentar e Nutricional"/>
    <s v="49010"/>
    <s v="SEDSODH"/>
    <s v="4577"/>
    <s v="Gestão de Equipamentos Públicos de Segurança Alimentar e Nutricional"/>
    <s v="i0431"/>
    <s v="Capacidade de oferta diária de refeições nos restaurantes populares do estado (gestão direta ou cogestão municipal) de acordo com projeto e instalações"/>
    <s v="Capacidade de oferta diária de refeições  nos restaurantes populares do estado (gestão direta ou cogestão municipal) de acordo com projeto e instalações."/>
    <s v="Somatório da capacidade instalada de todos os restaurantes populares do estado do Rio de Janeiro em número de refeições diárias "/>
    <s v="Unidade"/>
    <s v="Anual"/>
    <x v="2"/>
    <x v="315"/>
    <x v="424"/>
    <s v="Crescimento"/>
    <n v="9530"/>
    <n v="27925"/>
    <m/>
    <m/>
    <m/>
    <m/>
    <m/>
    <m/>
    <m/>
    <m/>
    <m/>
    <m/>
    <m/>
    <n v="19900"/>
    <n v="41051"/>
    <n v="46602"/>
    <n v="46602"/>
    <s v="Anual"/>
    <n v="0.71262309758281106"/>
    <s v="Abaixo do Esperado"/>
  </r>
  <r>
    <s v="0467"/>
    <s v="Segurança Alimentar e Nutricional"/>
    <s v="49010"/>
    <s v="SEDSODH"/>
    <s v="4578"/>
    <s v="Gestão do Sistema Nacional de Segurança Alimentar e Nutricional"/>
    <s v="i0432"/>
    <s v="Número de municípios com adesão ao Sistema Nacional de Segurança Alimentar e Nutricional (SISAN)"/>
    <s v="O indicador avalia a capilarização do SISAN no estado."/>
    <s v="Somatório dos municípios com adesão efetivada ao SISAN"/>
    <s v="Unidade"/>
    <s v="Anual"/>
    <x v="2"/>
    <x v="316"/>
    <x v="425"/>
    <s v="Crescimento"/>
    <n v="6"/>
    <n v="16"/>
    <m/>
    <m/>
    <m/>
    <m/>
    <m/>
    <m/>
    <m/>
    <m/>
    <m/>
    <m/>
    <m/>
    <n v="7"/>
    <n v="26"/>
    <n v="36"/>
    <n v="46"/>
    <s v="Anual"/>
    <n v="0.4375"/>
    <s v="Abaixo do Esperado"/>
  </r>
  <r>
    <s v="0457"/>
    <s v="Fortalecimento da Participação Popular e do Controle Social"/>
    <s v="49010"/>
    <s v="SEDSODH"/>
    <s v="4580"/>
    <s v="Gestão Conselhos Vinculados"/>
    <s v="i0421"/>
    <s v="Número de organizações da sociedade civil representadas nos conselhos estaduais de direitos"/>
    <s v="Número de organizações da sociedade civil membros dos conselhoes estaduais de direitos conforme previsão legal e regimental."/>
    <s v="Somatório das organizações da sociedade civil representadas nos conselhos de direitos"/>
    <s v="Unidade"/>
    <s v="Anual"/>
    <x v="37"/>
    <x v="317"/>
    <x v="414"/>
    <s v="Crescimento"/>
    <s v="-"/>
    <s v="-"/>
    <m/>
    <m/>
    <m/>
    <m/>
    <m/>
    <m/>
    <m/>
    <m/>
    <m/>
    <m/>
    <m/>
    <n v="10"/>
    <s v="-"/>
    <s v="-"/>
    <s v="-"/>
    <s v="Anual"/>
    <s v="sem meta para comparação"/>
    <s v="sem meta para comparação"/>
  </r>
  <r>
    <s v="0450"/>
    <s v="Gestão do SUAS, Proteção Social e Redução da Pobreza"/>
    <s v="49010"/>
    <s v="SEDSODH"/>
    <s v="4581"/>
    <s v="Desenvolvimento Comunitário - Centros Comunitários de Defesa da Cidadania"/>
    <s v="i0433"/>
    <s v="Taxa de crescimento de atendimentos prestados nos Centros de Comunitários de Defesa da Cidadania (CCDC)"/>
    <s v="Acompanha o aumento do número de atendimentos realizados nos Centros de Comunitários de Defesa da Cidadania (CCDC) "/>
    <s v="((Total de atendimentos realizados no ano - Total de atendimentos realizados no ano anterior)/Total de atendimentos realizados no ano anterior)*100"/>
    <s v="Percentual"/>
    <s v="Anual"/>
    <x v="28"/>
    <x v="318"/>
    <x v="426"/>
    <s v="Crescimento"/>
    <n v="37216"/>
    <s v="´+ 20%"/>
    <m/>
    <m/>
    <m/>
    <m/>
    <m/>
    <m/>
    <m/>
    <m/>
    <m/>
    <m/>
    <m/>
    <n v="3.6400000000000002E-2"/>
    <s v="´+ 20%"/>
    <s v="´+ 20%"/>
    <s v="´+ 20%"/>
    <s v="Anual"/>
    <n v="0.182"/>
    <s v="Abaixo do Esperado"/>
  </r>
  <r>
    <s v="0448"/>
    <s v="Promoção e Defesa dos Direitos Humanos"/>
    <s v="49010"/>
    <s v="SEDSODH"/>
    <s v="5482"/>
    <s v="Formulação da Política de Educação em Direitos Humanos "/>
    <s v="i0434"/>
    <s v="Número de pessoas atingidas por campanha de educação em direitos humanos"/>
    <s v="O indicador representa o total de pessoas que, na qualidade de participantes, foram envolvidas nas ações integrantes de campanha de Direitos Humanos."/>
    <s v="Somatório das pessoas atingidas por todas as ações integrantes de campanha de Direitos Humanos"/>
    <s v="Unidade"/>
    <s v="Anual"/>
    <x v="40"/>
    <x v="319"/>
    <x v="427"/>
    <s v="Crescimento"/>
    <s v="-"/>
    <n v="200"/>
    <m/>
    <m/>
    <m/>
    <m/>
    <m/>
    <m/>
    <m/>
    <m/>
    <m/>
    <m/>
    <m/>
    <n v="543"/>
    <n v="200"/>
    <n v="200"/>
    <n v="200"/>
    <s v="Anual"/>
    <n v="2.7149999999999999"/>
    <s v="Acima do Esperado"/>
  </r>
  <r>
    <s v="0457"/>
    <s v="Fortalecimento da Participação Popular e do Controle Social"/>
    <s v="49010"/>
    <s v="SEDSODH"/>
    <s v="5485"/>
    <s v="Conferências dos Conselhos de Direito       "/>
    <s v="i0435"/>
    <s v="Número de delegados participantes das conferências estaduais de direitos"/>
    <s v="Soma de todos os delegados participantes das conferências de dieitos realizadas no ano"/>
    <s v="Somatório de todos os delegados participantes das conferências de direitos realizadas no ano"/>
    <s v="Unidade"/>
    <s v="Anual"/>
    <x v="37"/>
    <x v="320"/>
    <x v="428"/>
    <s v="Crescimento"/>
    <n v="563"/>
    <n v="600"/>
    <m/>
    <m/>
    <m/>
    <m/>
    <m/>
    <m/>
    <m/>
    <m/>
    <m/>
    <m/>
    <m/>
    <n v="0"/>
    <n v="200"/>
    <n v="363"/>
    <n v="200"/>
    <s v="Anual"/>
    <n v="0"/>
    <s v="Abaixo do Esperado"/>
  </r>
  <r>
    <s v="0450"/>
    <s v="Gestão do SUAS, Proteção Social e Redução da Pobreza"/>
    <s v="49010"/>
    <s v="SEDSODH"/>
    <s v="5684"/>
    <s v="Ações de Combate e Enfrentamento à Extrema Pobreza"/>
    <s v="i0436"/>
    <s v="Percentual de famílias em extrema pobreza atendidas por programa do estado"/>
    <s v="Proporção de famílias com rendimento real efetivo domiciliar per capita inferior a US$1,9 PPC 2011 (equivalente a R$ 144,00 mensais em 2017 no ERJ) atendidas pelo programa de combate a pobreza extrema do ERJ"/>
    <s v="(Famílias do Rio de Janeiro com renda domiciliar mensal per capita inferior a US$ 1,9 PPC 2011 atendidas /Famílias no estado do Rio de Janeiro com renda domiciliar mensal per capita inferior a US$ 1,9 PPC 2011 ) * 100"/>
    <s v="Percentual"/>
    <s v="Anual"/>
    <x v="28"/>
    <x v="321"/>
    <x v="429"/>
    <s v="Crescimento"/>
    <n v="0"/>
    <n v="0.25"/>
    <m/>
    <m/>
    <m/>
    <m/>
    <m/>
    <m/>
    <m/>
    <m/>
    <m/>
    <m/>
    <m/>
    <n v="0"/>
    <n v="0.5"/>
    <n v="0.75"/>
    <n v="1"/>
    <s v="Anual"/>
    <n v="0"/>
    <s v="Abaixo do Esperado"/>
  </r>
  <r>
    <s v="0450"/>
    <s v="Gestão do SUAS, Proteção Social e Redução da Pobreza"/>
    <s v="49010"/>
    <s v="SEDSODH"/>
    <s v="5685"/>
    <s v="Ampliação da Rede de Desenvolvimento Comunitário"/>
    <s v="i0437"/>
    <s v="Número de CCDCs em funcionamento do ERJ"/>
    <s v="Trata-se de indicador do tamanho da rede de Centros Comunitários de Defesa da Cidadania. Aplicável aqui porque a finalidade da ação é a ampliação da rede, do número de unidades operantes."/>
    <s v="Somatório de unidades dos CCDCs em funcionamento no estado"/>
    <s v="Unidade"/>
    <s v="Anual"/>
    <x v="28"/>
    <x v="322"/>
    <x v="430"/>
    <s v="Crescimento"/>
    <n v="16"/>
    <n v="18"/>
    <m/>
    <m/>
    <m/>
    <m/>
    <m/>
    <m/>
    <m/>
    <m/>
    <m/>
    <m/>
    <m/>
    <n v="17"/>
    <n v="20"/>
    <n v="25"/>
    <n v="30"/>
    <s v="Anual"/>
    <n v="0.94444444444444442"/>
    <s v="Abaixo do Esperado"/>
  </r>
  <r>
    <s v="0483"/>
    <s v="Promoção de Políticas, Defesa e Atendimento às Mulheres"/>
    <s v="49010"/>
    <s v="SEDSODH"/>
    <s v="5687"/>
    <s v="Implantação de Unidades Especializadas de Atendimento à Mulher"/>
    <s v="i0438"/>
    <s v="Número de unidades de atendimento a mulher em operação no estado"/>
    <s v="Número total de unidades de atendimento especializado à mulher (CEAMs, CIAMs, Casa de Permanência Breve e Casa Abrigo) em funcionamento no estado"/>
    <s v="Somatório das unidades de atendimento à mulher em operação no ERJ"/>
    <s v="Unidade"/>
    <s v="Anual"/>
    <x v="41"/>
    <x v="323"/>
    <x v="431"/>
    <s v="Crescimento"/>
    <n v="5"/>
    <n v="9"/>
    <m/>
    <m/>
    <m/>
    <m/>
    <m/>
    <m/>
    <m/>
    <m/>
    <m/>
    <m/>
    <m/>
    <n v="7"/>
    <n v="13"/>
    <n v="17"/>
    <n v="19"/>
    <s v="Anual"/>
    <n v="0.77777777777777779"/>
    <s v="Abaixo do Esperado"/>
  </r>
  <r>
    <s v="0450"/>
    <s v="Gestão do SUAS, Proteção Social e Redução da Pobreza"/>
    <s v="49010"/>
    <s v="SEDSODH"/>
    <s v="5690"/>
    <s v="Implantação de Serviços Regionalizados de Proteção Social Especial "/>
    <s v="i0439"/>
    <s v="Capacidade instalada de atendimento à população em situação de rua no ERJ"/>
    <s v="Soma da capacidade instalada de atendimentos/mês dos Centros Pop (Serviço Especial para população em situação de rua) no ERJ, segundo o pactuações referidas nos Planos de Ação"/>
    <s v="Somatório da capacidade instalada de atendimentos/mês dos Centros Pop (Serviço Especial para população em situação de rua) no ERJ, segundo pactuações referidas nos Planos de Ação"/>
    <s v="Unidade"/>
    <s v="Anual"/>
    <x v="28"/>
    <x v="324"/>
    <x v="432"/>
    <s v="Crescimento"/>
    <n v="2500"/>
    <n v="2500"/>
    <m/>
    <m/>
    <m/>
    <m/>
    <m/>
    <m/>
    <m/>
    <m/>
    <m/>
    <m/>
    <m/>
    <n v="2500"/>
    <n v="2700"/>
    <s v="-"/>
    <s v="-"/>
    <s v="Anual"/>
    <n v="1"/>
    <s v="Dentro do Esperado"/>
  </r>
  <r>
    <s v="0448"/>
    <s v="Promoção e Defesa dos Direitos Humanos"/>
    <s v="49010"/>
    <s v="SEDSODH"/>
    <s v="5691"/>
    <s v="Política de Respostas às Violações de Direitos Humanos"/>
    <s v="i0440"/>
    <s v="Número de atendimentos realizados pelo núcleo de atendimento a vítimas de violações de Direitos Humanos"/>
    <s v="O indicador representa o total de vítimas de algum tipo de violação de Direitos Humanos que buscaram o apoio da SEDSDH ou foram ativamente procuradas por ela."/>
    <s v="Somatório dos atendimentos registrados pelo núcleo de atendimento a vítimas de violações de Direitos Humanos"/>
    <s v="Unidade"/>
    <s v="Anual"/>
    <x v="40"/>
    <x v="325"/>
    <x v="433"/>
    <s v="Crescimento"/>
    <n v="159"/>
    <n v="159"/>
    <m/>
    <m/>
    <m/>
    <m/>
    <m/>
    <m/>
    <m/>
    <m/>
    <m/>
    <m/>
    <m/>
    <n v="0"/>
    <n v="159"/>
    <n v="159"/>
    <n v="159"/>
    <s v="Anual"/>
    <n v="0"/>
    <s v="Abaixo do Esperado"/>
  </r>
  <r>
    <s v="0448"/>
    <s v="Promoção e Defesa dos Direitos Humanos"/>
    <s v="49010"/>
    <s v="SEDSODH"/>
    <s v="5692"/>
    <s v="Promoção do Acesso à Cidadania"/>
    <s v="i0441"/>
    <s v="Número de municípios com comitê de erradicação do subregistro formalizado"/>
    <s v="O indicador define a quantidade de municípios que formalizaram a criação, em seu âmbito, de Comitê de Erradicação do Subregistro. O Comitê opera em nível municipal para integrar as instituições municipais básicas de saúde, educação e assistência social em torno da ampliação do acesso à documentação básica. Esse dado permite saber quantos municípios têm mecanismos formais de integração da política de erradicação do subregistro, o que contribui diretamente para o descréscimo do número de pessoas sem documentação básica."/>
    <s v="Somatório dos municípios com Comitê de Erradicação do Subregistro formalizado"/>
    <s v="Unidade"/>
    <s v="Anual"/>
    <x v="40"/>
    <x v="326"/>
    <x v="434"/>
    <s v="Crescimento"/>
    <n v="14"/>
    <n v="15"/>
    <m/>
    <m/>
    <m/>
    <m/>
    <m/>
    <m/>
    <m/>
    <m/>
    <m/>
    <m/>
    <m/>
    <n v="14"/>
    <n v="16"/>
    <n v="17"/>
    <n v="18"/>
    <s v="Anual"/>
    <n v="0.93333333333333335"/>
    <s v="Abaixo do Esperado"/>
  </r>
  <r>
    <s v="0448"/>
    <s v="Promoção e Defesa dos Direitos Humanos"/>
    <s v="49010"/>
    <s v="SEDSODH"/>
    <s v="5693"/>
    <s v="Garantia dos Direitos das Comunidades Tradicionais"/>
    <s v="i0442"/>
    <s v="Número de comunidades representadas no fórum de articulação Voz aos Povos"/>
    <s v="O indicador reflete o total de comunidades abrangidas no instrumento de formulação de políticas públicas que é o fórum. O conceito de comunidade utilizado para cálculo do indicador diz respeito à coletividade autônoma definida por aspectos étnicos (indígenas, quilombolas, ciganos, pescadores artesanais, assentados e acampados rurais, etc.) e circunscrita territorialmente."/>
    <s v="Somatório das comunidades que participaram do Fórum no ano"/>
    <s v="Unidade"/>
    <s v="Anual"/>
    <x v="40"/>
    <x v="327"/>
    <x v="435"/>
    <s v="Crescimento"/>
    <n v="49"/>
    <n v="55"/>
    <m/>
    <m/>
    <m/>
    <m/>
    <m/>
    <m/>
    <m/>
    <m/>
    <m/>
    <m/>
    <m/>
    <n v="112"/>
    <n v="60"/>
    <n v="65"/>
    <n v="70"/>
    <s v="Anual"/>
    <n v="2.0363636363636362"/>
    <s v="Acima do Esperado"/>
  </r>
  <r>
    <s v="0467"/>
    <s v="Segurança Alimentar e Nutricional"/>
    <s v="49010"/>
    <s v="SEDSODH"/>
    <s v="5698"/>
    <s v="Implantação de Equipamentos Públicos de Segurança Alimentar e Nutricional"/>
    <s v="i0443"/>
    <s v="Número de Equipamentos Públicos de Segurança Alimentar e Nutricional (EPSAN) em funcionamento no estado"/>
    <s v="O indicador expressa o número de equipamentos públicos de segurança alimentar e nutricional em efetiva operação, mensurando o alcance do objetivo da ação que visa a ampliação da rede de de EPSAN no estado, incluindo equipamentos com gestão direta e de gestão compartilhada."/>
    <s v="Somatório dos EPSAN em operação durante o ano no estado"/>
    <s v="Unidade"/>
    <s v="Anual"/>
    <x v="2"/>
    <x v="328"/>
    <x v="436"/>
    <s v="Crescimento"/>
    <n v="5"/>
    <n v="20"/>
    <m/>
    <m/>
    <m/>
    <m/>
    <m/>
    <m/>
    <m/>
    <m/>
    <m/>
    <m/>
    <m/>
    <s v="-"/>
    <n v="22"/>
    <n v="22"/>
    <n v="22"/>
    <s v="Anual"/>
    <s v="-"/>
    <s v="-"/>
  </r>
  <r>
    <s v="0483"/>
    <s v="Promoção de Políticas, Defesa e Atendimento às Mulheres"/>
    <s v="49010"/>
    <s v="SEDSODH"/>
    <s v="8349"/>
    <s v="Socioeducação dos Integrantes da Rede de Atendimento à Mulher  "/>
    <s v="i0444"/>
    <s v="Número de pessoas capacitadas em atividades educativas sobre direitos da mulher"/>
    <s v="Soma dos participantes nas diversas atividades de capacitação, seminários de sensibilização e grupos reflexivos realizadas ao longo do ano calendário"/>
    <s v="Somatório das pessoas capacitadas em atividades educativas sobre direitos da mulher"/>
    <s v="Unidade"/>
    <s v="Anual"/>
    <x v="41"/>
    <x v="329"/>
    <x v="437"/>
    <s v="Crescimento"/>
    <n v="0"/>
    <n v="1000"/>
    <m/>
    <m/>
    <m/>
    <m/>
    <m/>
    <m/>
    <m/>
    <m/>
    <m/>
    <m/>
    <m/>
    <n v="600"/>
    <n v="1500"/>
    <n v="1800"/>
    <n v="2000"/>
    <s v="Anual"/>
    <n v="0.6"/>
    <s v="Abaixo do Esperado"/>
  </r>
  <r>
    <s v="0483"/>
    <s v="Promoção de Políticas, Defesa e Atendimento às Mulheres"/>
    <s v="49010"/>
    <s v="SEDSODH"/>
    <s v="8350"/>
    <s v="Atendimento Especializado à Mulher        "/>
    <s v="i0445"/>
    <s v="Número de mulheres atendidas nas unidades especializadas de atendimento"/>
    <s v="Número total de mulheres atendidas nas unidades especializadas de atendimento à mulher (CEAMs, CIAMs, Casa de Permanência Breve e Casa Abrigo) durante o ano"/>
    <s v="Somatório das mulheres atendidas em todas as unidades especializadas de atendimento à mulher no ano"/>
    <s v="Unidade"/>
    <s v="Anual"/>
    <x v="41"/>
    <x v="330"/>
    <x v="438"/>
    <s v="Crescimento"/>
    <n v="2522"/>
    <n v="3026.4"/>
    <m/>
    <m/>
    <m/>
    <m/>
    <m/>
    <m/>
    <m/>
    <m/>
    <m/>
    <m/>
    <m/>
    <n v="4350"/>
    <n v="3631.68"/>
    <n v="4358.0159999999996"/>
    <n v="5229.6191999999992"/>
    <s v="Anual"/>
    <n v="1.4373513084853291"/>
    <s v="Acima do Esperado"/>
  </r>
  <r>
    <s v="0448"/>
    <s v="Promoção e Defesa dos Direitos Humanos"/>
    <s v="49010"/>
    <s v="SEDSODH"/>
    <s v="8351"/>
    <s v="Formulação e Implementação da Política de Migrações                   "/>
    <s v="i0446"/>
    <s v="Número de agentes públicos capacitados para atuar em políticas de migração e refúgio"/>
    <s v="O indicador representa o número total de agentes públicos de ponta habilitados a atuar em políticas de atenção a migrantes e refugiados, compreendendo a complexidade e especificidades do público/tema, podendo a partir de então, referenciar à rede de atenção a refugiados existentes no Estado ."/>
    <s v="Somatório dos agentes públicos atingidos pelas ações de capacitação temática em migração e refúgio"/>
    <s v="Unidade"/>
    <s v="Anual"/>
    <x v="40"/>
    <x v="331"/>
    <x v="439"/>
    <s v="Crescimento"/>
    <s v="-"/>
    <n v="100"/>
    <m/>
    <m/>
    <m/>
    <m/>
    <m/>
    <m/>
    <m/>
    <m/>
    <m/>
    <m/>
    <m/>
    <n v="522"/>
    <n v="100"/>
    <n v="100"/>
    <n v="100"/>
    <s v="Anual"/>
    <n v="5.22"/>
    <s v="Acima do Esperado"/>
  </r>
  <r>
    <s v="0450"/>
    <s v="Gestão do SUAS, Proteção Social e Redução da Pobreza"/>
    <s v="49010"/>
    <s v="SEDSODH"/>
    <s v="8355"/>
    <s v="Proteção Social Básica "/>
    <s v="i0447"/>
    <s v="Índice de Desenvolvimento dos CRAS (ID-CRAS)"/>
    <s v="Trata-se de indicador sintético das dimensões de estrutura física, recursos humanos e serviços ofertados pelos Centros de Referência da Assistência Social, captados anualmente pelo CENSO SUAS do Ministério da Cidadania. Os CRAS são responsabilidade da gestão municipal da assistência social e o estado, por meio das atribuições que lhe são próprias: cofinanciamento, assessoramento técnico e capacitações, deve contribuir para a melhora dos índices dos equipamentos dos municípios em seu território. O ID-CRAS estadual é a média aritmética dos índices de todos os CRAS do estado. O índice varia de 1 a  5"/>
    <s v="A fórmula encontra-se descrita na Nota Técnica N.º 27 /2015/ DGSUAS/SNAS/MDS"/>
    <s v="Adimensional"/>
    <s v="Anual"/>
    <x v="28"/>
    <x v="332"/>
    <x v="440"/>
    <s v="Crescimento"/>
    <n v="3.18"/>
    <n v="3.18"/>
    <m/>
    <m/>
    <m/>
    <m/>
    <m/>
    <m/>
    <m/>
    <m/>
    <m/>
    <m/>
    <m/>
    <n v="3.39"/>
    <n v="3.18"/>
    <n v="3.18"/>
    <n v="3.82"/>
    <s v="Anual"/>
    <n v="1.0660377358490567"/>
    <s v="Acima do Esperado"/>
  </r>
  <r>
    <s v="0450"/>
    <s v="Gestão do SUAS, Proteção Social e Redução da Pobreza"/>
    <s v="49010"/>
    <s v="SEDSODH"/>
    <s v="8358"/>
    <s v="Apoio à Gestão e às Instâncias de Pactuação e Deliberação do SUAS"/>
    <s v="i0448"/>
    <s v="Número de delegados participantes da conferência estadual de assistência social_x000a_"/>
    <s v="Total de participantes com direito a voto (delegados) indicados nas Conferências Municipais de Assitência Social e participantes da Conferência Estadual de Assitência Social."/>
    <s v="Somatório do número de delegados participantes da conferência estadual de Assistência Social "/>
    <s v="Unidade"/>
    <s v="Bienal"/>
    <x v="28"/>
    <x v="333"/>
    <x v="441"/>
    <s v="Crescimento"/>
    <n v="512"/>
    <n v="512"/>
    <m/>
    <m/>
    <m/>
    <m/>
    <m/>
    <m/>
    <m/>
    <m/>
    <m/>
    <m/>
    <m/>
    <s v="-"/>
    <n v="512"/>
    <n v="512"/>
    <n v="512"/>
    <s v="Anual"/>
    <s v="-"/>
    <s v="-"/>
  </r>
  <r>
    <s v="0467"/>
    <s v="Segurança Alimentar e Nutricional"/>
    <s v="49010"/>
    <s v="SEDSODH"/>
    <s v="A588"/>
    <s v="Gestão Compartilhada dos Restaurantes Populares"/>
    <s v="i0431"/>
    <s v="Capacidade de oferta diária de refeições nos restaurantes populares do estado (gestão direta ou cogestão municipal) de acordo com projeto e instalações"/>
    <s v="Capacidade de oferta diária de refeições  nos restaurantes populares do estado (gestão direta ou cogestão municipal) de acordo com projeto e instalações."/>
    <s v="Somatório da capacidade instalada de todos os restaurantes populares do estado do Rio de Janeiro em número de refeições diárias "/>
    <s v="Unidade"/>
    <s v="Anual"/>
    <x v="2"/>
    <x v="334"/>
    <x v="424"/>
    <s v="Crescimento"/>
    <n v="9530"/>
    <n v="27925"/>
    <m/>
    <m/>
    <m/>
    <m/>
    <m/>
    <m/>
    <m/>
    <m/>
    <m/>
    <m/>
    <m/>
    <n v="19900"/>
    <n v="41051"/>
    <n v="46602"/>
    <n v="46602"/>
    <s v="Anual"/>
    <n v="0.71262309758281106"/>
    <s v="Abaixo do Esperado"/>
  </r>
  <r>
    <s v="0443"/>
    <s v="Educação Básica"/>
    <s v="18010"/>
    <s v="SEEDUC"/>
    <s v="1052"/>
    <s v="Ampliação da Educação Integral e Educação em Tempo Integral "/>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4"/>
    <x v="335"/>
    <x v="442"/>
    <s v="Crescimento"/>
    <n v="3.3"/>
    <s v="-"/>
    <m/>
    <m/>
    <m/>
    <m/>
    <m/>
    <m/>
    <m/>
    <m/>
    <m/>
    <m/>
    <m/>
    <s v="-"/>
    <s v="-"/>
    <s v="-"/>
    <n v="4.5"/>
    <s v="Bienal"/>
    <s v="-"/>
    <s v="-"/>
  </r>
  <r>
    <s v="0443"/>
    <s v="Educação Básica"/>
    <s v="18010"/>
    <s v="SEEDUC"/>
    <s v="1052"/>
    <s v="Ampliação da Educação Integral e Educação em Tempo Integral "/>
    <s v="i0450"/>
    <s v="Percentual de alunos em tempo integral"/>
    <s v="Esse indicador mensura ano a ano a progressão de alunos em escolas de tempo integral, visando atingir a meta do Plano Nacional de Educação de 25% dos alunos da educação básica neste tipo de escola."/>
    <s v="(Número de alunos em Escolas de Educação Integral/Número de alunos da rede estadual)*100"/>
    <s v="Percentual"/>
    <s v="Anual"/>
    <x v="4"/>
    <x v="335"/>
    <x v="443"/>
    <s v="Crescimento"/>
    <n v="6.9000000000000006E-2"/>
    <s v="-"/>
    <m/>
    <m/>
    <m/>
    <m/>
    <m/>
    <m/>
    <m/>
    <m/>
    <m/>
    <m/>
    <m/>
    <n v="0.08"/>
    <s v="-"/>
    <s v="-"/>
    <n v="0.2"/>
    <s v="Anual"/>
    <s v="sem meta para comparação"/>
    <s v="sem meta para comparação"/>
  </r>
  <r>
    <s v="0443"/>
    <s v="Educação Básica"/>
    <s v="18010"/>
    <s v="SEEDUC"/>
    <s v="1052"/>
    <s v="Ampliação da Educação Integral e Educação em Tempo Integral "/>
    <s v="i0451"/>
    <s v="Percentual de escolas da Rede com Educação  em Tempo Integral"/>
    <s v="Esse indicador mensura ano a ano a progressão de escolas em tempo integral visando atingir a meta do Plano Nacional de Educação de 50% das escolas públicas com esse atendimento. "/>
    <s v="(Número de escolas com Educação Integral/Número de escola da rede estadual)*100"/>
    <s v="Percentual"/>
    <s v="Anual"/>
    <x v="4"/>
    <x v="335"/>
    <x v="444"/>
    <s v="Crescimento"/>
    <n v="0.25"/>
    <s v="-"/>
    <m/>
    <m/>
    <m/>
    <m/>
    <m/>
    <m/>
    <m/>
    <m/>
    <m/>
    <m/>
    <m/>
    <n v="0.43"/>
    <s v="-"/>
    <s v="-"/>
    <n v="0.4"/>
    <s v="Anual"/>
    <s v="sem meta para comparação"/>
    <s v="sem meta para comparação"/>
  </r>
  <r>
    <s v="0441"/>
    <s v="Infraestrutura das Unidades Educacionais"/>
    <s v="18010"/>
    <s v="SEEDUC"/>
    <s v="1546"/>
    <s v="Ampliação da Rede e Melhoria da Infraestrutura                                  "/>
    <s v="i0452"/>
    <s v="Taxa de abandono do ensino médio"/>
    <s v="Indica a porcentagem de alunos que deixaram de frequentar a escola após a data de referência do Censo. _x000a_Serão consideradas as matrículas relativas à escolarização (não utilizam os dados relativos às matrículas em atividades complementares e em atendimento educacional)_x000a_especializado."/>
    <s v="[ABA/ (APR + REP + ABA)]*100_x000a_Onde: APR - Número de matrículas aprovadas; REP - Número de matrículas reprovadas;ABA -Número de matrículas que Deixaram de frequentar"/>
    <s v="Percentual"/>
    <s v="Anual"/>
    <x v="26"/>
    <x v="336"/>
    <x v="445"/>
    <s v="Crescimento"/>
    <n v="5.3999999999999999E-2"/>
    <s v="-"/>
    <m/>
    <m/>
    <m/>
    <m/>
    <m/>
    <m/>
    <m/>
    <m/>
    <m/>
    <m/>
    <m/>
    <n v="0"/>
    <s v="-"/>
    <s v="-"/>
    <n v="4.9000000000000002E-2"/>
    <s v="Anual"/>
    <s v="sem meta para comparação"/>
    <s v="sem meta para comparação"/>
  </r>
  <r>
    <s v="0441"/>
    <s v="Infraestrutura das Unidades Educacionais"/>
    <s v="18010"/>
    <s v="SEEDUC"/>
    <s v="1676"/>
    <s v="Reequipamento de Unidades Escolares    "/>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26"/>
    <x v="337"/>
    <x v="442"/>
    <s v="Crescimento"/>
    <n v="3.3"/>
    <s v="-"/>
    <m/>
    <m/>
    <m/>
    <m/>
    <m/>
    <m/>
    <m/>
    <m/>
    <m/>
    <m/>
    <m/>
    <s v="-"/>
    <s v="-"/>
    <s v="-"/>
    <n v="4.5"/>
    <s v="Bienal"/>
    <s v="-"/>
    <s v="-"/>
  </r>
  <r>
    <s v="0441"/>
    <s v="Infraestrutura das Unidades Educacionais"/>
    <s v="18010"/>
    <s v="SEEDUC"/>
    <s v="1676"/>
    <s v="Reequipamento de Unidades Escolares    "/>
    <s v="i0452"/>
    <s v="Taxa de abandono do ensino médio"/>
    <s v="Indica a porcentagem de alunos que deixaram de frequentar a escola após a data de referência do Censo. _x000a_Serão consideradas as matrículas relativas à escolarização (não utilizam os dados relativos às matrículas em atividades complementares e em atendimento educacional)_x000a_especializado."/>
    <s v="[ABA/ (APR + REP + ABA)]*100_x000a_Onde: APR - Número de matrículas aprovadas; REP - Número de matrículas reprovadas;ABA -Número de matrículas que Deixaram de frequentar"/>
    <s v="Percentual"/>
    <s v="Anual"/>
    <x v="26"/>
    <x v="337"/>
    <x v="445"/>
    <s v="Crescimento"/>
    <n v="5.3999999999999999E-2"/>
    <s v="-"/>
    <m/>
    <m/>
    <m/>
    <m/>
    <m/>
    <m/>
    <m/>
    <m/>
    <m/>
    <m/>
    <m/>
    <n v="0"/>
    <s v="-"/>
    <s v="-"/>
    <n v="4.9000000000000002E-2"/>
    <s v="Anual"/>
    <s v="sem meta para comparação"/>
    <s v="sem meta para comparação"/>
  </r>
  <r>
    <s v="0441"/>
    <s v="Infraestrutura das Unidades Educacionais"/>
    <s v="18010"/>
    <s v="SEEDUC"/>
    <s v="2033"/>
    <s v="Apoio Suplementar à Educação Básica  "/>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26"/>
    <x v="338"/>
    <x v="442"/>
    <s v="Crescimento"/>
    <n v="3.3"/>
    <s v="-"/>
    <m/>
    <m/>
    <m/>
    <m/>
    <m/>
    <m/>
    <m/>
    <m/>
    <m/>
    <m/>
    <m/>
    <s v="-"/>
    <s v="-"/>
    <s v="-"/>
    <n v="4.5"/>
    <s v="Bienal"/>
    <s v="-"/>
    <s v="-"/>
  </r>
  <r>
    <s v="0441"/>
    <s v="Infraestrutura das Unidades Educacionais"/>
    <s v="18010"/>
    <s v="SEEDUC"/>
    <s v="2192"/>
    <s v="Apoio aos Serviços Educacionais      "/>
    <s v="i0453"/>
    <s v="Percentual de escolas com avaliação considerada satisfatória (Nota superior a 4,4, de um total de 6)"/>
    <s v="O serviço de limpeza nas escolas é avaliado pelos diretores das unidades escolares que pontuam entre 0 (não realiza), 1 (realiza de modo insuficiente) e 3 (realiza com satisfação), os seguintes fatores: a) frequência da limpeza; b) atendimento ao público; c) uniformes; d) limpeza de ambientes; e) limpeza de sanitários e vestuários; f) material utilizado e g) riscos. A nota máxima corresponde à 6 e são consideradas satisfatórias as notas superiores à 4,4."/>
    <s v="(Quantidade de notas superiores à 4,4/Quantidade total de notas)*100"/>
    <s v="Percentual"/>
    <s v="Mensal"/>
    <x v="26"/>
    <x v="339"/>
    <x v="446"/>
    <s v="Crescimento"/>
    <n v="0.83250000000000002"/>
    <s v="-"/>
    <n v="0.83"/>
    <n v="0.90480000000000005"/>
    <n v="0.89690000000000003"/>
    <n v="0"/>
    <n v="0"/>
    <n v="0"/>
    <n v="0"/>
    <n v="0"/>
    <n v="0.85"/>
    <n v="0.92"/>
    <n v="0.81"/>
    <n v="0.85"/>
    <s v="-"/>
    <s v="-"/>
    <n v="0.88249999999999995"/>
    <s v="Mensal"/>
    <s v="sem meta para comparação"/>
    <s v="sem meta para comparação"/>
  </r>
  <r>
    <s v="0441"/>
    <s v="Infraestrutura das Unidades Educacionais"/>
    <s v="18010"/>
    <s v="SEEDUC"/>
    <s v="2229"/>
    <s v="Oferta de Transporte Escolar    "/>
    <s v="i0452"/>
    <s v="Taxa de abandono do ensino médio"/>
    <s v="Indica a porcentagem de alunos que deixaram de frequentar a escola após a data de referência do Censo. _x000a_Serão consideradas as matrículas relativas à escolarização (não utilizam os dados relativos às matrículas em atividades complementares e em atendimento educacional)_x000a_especializado."/>
    <s v="[ABA/ (APR + REP + ABA)]*100_x000a_Onde: APR - Número de matrículas aprovadas; REP - Número de matrículas reprovadas;ABA -Número de matrículas que Deixaram de frequentar"/>
    <s v="Percentual"/>
    <s v="Anual"/>
    <x v="26"/>
    <x v="340"/>
    <x v="445"/>
    <s v="Crescimento"/>
    <n v="5.3999999999999999E-2"/>
    <s v="-"/>
    <m/>
    <m/>
    <m/>
    <m/>
    <m/>
    <m/>
    <m/>
    <m/>
    <m/>
    <m/>
    <m/>
    <n v="0"/>
    <s v="-"/>
    <s v="-"/>
    <n v="4.9000000000000002E-2"/>
    <s v="Anual"/>
    <s v="sem meta para comparação"/>
    <s v="sem meta para comparação"/>
  </r>
  <r>
    <s v="0441"/>
    <s v="Infraestrutura das Unidades Educacionais"/>
    <s v="18010"/>
    <s v="SEEDUC"/>
    <s v="2299"/>
    <s v="Serviços de Utilidade Pública em Unidade Escolar"/>
    <s v="i0454"/>
    <s v="Percentual de estabelecimentos da educação básica da rede estadual de ensino que  possuem serviço de internet de alta velocidade"/>
    <s v="Trata-se de informação captada por meio do relatório de trabalho, divulgado na portaria SEEDUC/SUBAD nº 02/2019, que avalia as condições físicas e de funcionamento  da Instituição de Ensino."/>
    <s v="(Total de escolas com acesso à internet de alta velocidade/Total de escola da rede SEEDUC )*100"/>
    <s v="Percentual"/>
    <s v="Anual"/>
    <x v="26"/>
    <x v="341"/>
    <x v="447"/>
    <s v="Crescimento"/>
    <n v="0"/>
    <n v="0"/>
    <m/>
    <m/>
    <m/>
    <m/>
    <m/>
    <m/>
    <m/>
    <m/>
    <m/>
    <m/>
    <m/>
    <n v="0"/>
    <s v="-"/>
    <s v="-"/>
    <n v="1"/>
    <s v="Anual"/>
    <e v="#DIV/0!"/>
    <s v="Dentro do Esperado"/>
  </r>
  <r>
    <s v="0443"/>
    <s v="Educação Básica"/>
    <s v="18010"/>
    <s v="SEEDUC"/>
    <s v="2312"/>
    <s v="Realização de Atividades Extracurriculares   "/>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4"/>
    <x v="342"/>
    <x v="442"/>
    <s v="Crescimento"/>
    <n v="3.3"/>
    <s v="-"/>
    <m/>
    <m/>
    <m/>
    <m/>
    <m/>
    <m/>
    <m/>
    <m/>
    <m/>
    <m/>
    <m/>
    <s v="-"/>
    <s v="-"/>
    <s v="-"/>
    <n v="4.5"/>
    <s v="Bienal"/>
    <s v="-"/>
    <s v="-"/>
  </r>
  <r>
    <s v="0443"/>
    <s v="Educação Básica"/>
    <s v="18010"/>
    <s v="SEEDUC"/>
    <s v="2313"/>
    <s v="Educação para Públicos Especiais   "/>
    <s v="i0455"/>
    <s v="Percentual de professores de escolas indigenas capacitados"/>
    <s v="Promover aperfeiçoamento pedagógico para 44 professores atuantes na Educação Escolar Indígena."/>
    <s v="(Professores indígenas capacitados/Total de professores indígenas)*100"/>
    <s v="Percentual"/>
    <s v="Anual"/>
    <x v="4"/>
    <x v="343"/>
    <x v="448"/>
    <s v="Crescimento"/>
    <n v="0"/>
    <n v="0"/>
    <m/>
    <m/>
    <m/>
    <m/>
    <m/>
    <m/>
    <m/>
    <m/>
    <m/>
    <m/>
    <m/>
    <n v="0"/>
    <n v="1"/>
    <n v="1"/>
    <n v="1"/>
    <s v="Anual"/>
    <e v="#DIV/0!"/>
    <s v="Dentro do Esperado"/>
  </r>
  <r>
    <s v="0443"/>
    <s v="Educação Básica"/>
    <s v="18010"/>
    <s v="SEEDUC"/>
    <s v="2318"/>
    <s v="Aprimoramento e Efetividade do Ensino Público"/>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4"/>
    <x v="344"/>
    <x v="442"/>
    <s v="Crescimento"/>
    <n v="3.3"/>
    <s v="-"/>
    <m/>
    <m/>
    <m/>
    <m/>
    <m/>
    <m/>
    <m/>
    <m/>
    <m/>
    <m/>
    <m/>
    <s v="-"/>
    <s v="-"/>
    <s v="-"/>
    <n v="4.5"/>
    <s v="Bienal"/>
    <s v="-"/>
    <s v="-"/>
  </r>
  <r>
    <s v="0443"/>
    <s v="Educação Básica"/>
    <s v="18010"/>
    <s v="SEEDUC"/>
    <s v="2318"/>
    <s v="Aprimoramento e Efetividade do Ensino Público"/>
    <s v="i0456"/>
    <s v="Percentual de escolas com laboratório de ciências"/>
    <s v="O indicador visa medir numa série histórica, a quantidade de escolas que possuem laboratório de informática, buscando mensurar o aumento do número de unidades que dispõe do mesmo. A informatização das escolas apresenta-se como um fator fundamental para os processos de ensino-aprendizagem e inclusão digital."/>
    <s v="(Número de escolas que possuem laboratório de ciências/Número de escolas da rede estadual)*100"/>
    <s v="Percentual"/>
    <s v="Anual"/>
    <x v="4"/>
    <x v="344"/>
    <x v="449"/>
    <s v="Crescimento"/>
    <n v="0.44"/>
    <s v="-"/>
    <m/>
    <m/>
    <m/>
    <m/>
    <m/>
    <m/>
    <m/>
    <m/>
    <m/>
    <m/>
    <m/>
    <n v="0.45390000000000003"/>
    <s v="-"/>
    <s v="-"/>
    <n v="0.75"/>
    <s v="Anual"/>
    <s v="sem meta para comparação"/>
    <s v="sem meta para comparação"/>
  </r>
  <r>
    <s v="0443"/>
    <s v="Educação Básica"/>
    <s v="18010"/>
    <s v="SEEDUC"/>
    <s v="2318"/>
    <s v="Aprimoramento e Efetividade do Ensino Público"/>
    <s v="i0457"/>
    <s v="Percentual de escolas com laboratório de informática móvel"/>
    <s v="O indicador visa medir numa série histórica, a quantidade de escolas que possuem laboratório de informática, buscando mensurar o aumento do número de unidades que dispõe do mesmo. É um fator relevante para a experimentação e melhoria dos processos de ensino-aprendizagem."/>
    <s v="(Número de escolas que possuem laboratório de informática/Número de escolas da rede estadual)*100"/>
    <s v="Percentual"/>
    <s v="Anual"/>
    <x v="4"/>
    <x v="344"/>
    <x v="450"/>
    <s v="Crescimento"/>
    <n v="0"/>
    <s v="-"/>
    <m/>
    <m/>
    <m/>
    <m/>
    <m/>
    <m/>
    <m/>
    <m/>
    <m/>
    <m/>
    <m/>
    <n v="0"/>
    <s v="-"/>
    <s v="-"/>
    <n v="1"/>
    <s v="Anual"/>
    <s v="sem meta para comparação"/>
    <s v="sem meta para comparação"/>
  </r>
  <r>
    <s v="0467"/>
    <s v="Segurança Alimentar e Nutricional"/>
    <s v="18010"/>
    <s v="SEEDUC"/>
    <s v="2421"/>
    <s v="Oferta de Nutrição Escolar  "/>
    <s v="i0458"/>
    <s v="Teste de aceitabilidade da merenda escolar"/>
    <s v="O teste de aceitabilidade realiza uma pesquisa quantitativa e qualitativa da merenda escolar com os discentes. Uma amostra de no mínimo 50 alunos por escola responde a um questionário com as seguintes perguntas: 1) Quantas refeições por dia sua escola fornece?, 2) O que achou da preparação, 3) Diga o que você menos/mais gostou da preparação, 4) A alimentação da escola te agrada._x000a_Após essa mensuração os dados são compilados e geram uma pontuação correspondente às quatro faixas descritas acima._x000a_O indicador considera as matrículas relativas à escolarização (não utilizam os dados relativos às matrículas em atividades complementares e em atendimento educacional_x000a_especializado). "/>
    <s v="(Somatório das notas atribuídas nas pesquisas / Total de das notas possíveis)*100_x000a_Índice de adequação da alimentação:_x000a_85 a 100% - adequado / 50  a 85%- mediano / 25 a 50% - insuficiente / 0 a 25% - deficiente"/>
    <s v="Percentual"/>
    <s v="Anual"/>
    <x v="2"/>
    <x v="345"/>
    <x v="451"/>
    <s v="Crescimento"/>
    <n v="0.78500000000000003"/>
    <s v="-"/>
    <m/>
    <m/>
    <m/>
    <m/>
    <m/>
    <m/>
    <m/>
    <m/>
    <m/>
    <m/>
    <m/>
    <n v="0"/>
    <s v="-"/>
    <s v="-"/>
    <n v="0.85"/>
    <s v="Anual"/>
    <s v="sem meta para comparação"/>
    <s v="sem meta para comparação"/>
  </r>
  <r>
    <s v="0443"/>
    <s v="Educação Básica"/>
    <s v="18010"/>
    <s v="SEEDUC"/>
    <s v="2691"/>
    <s v="Avaliação do Sistema Educacional do ERJ      "/>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4"/>
    <x v="346"/>
    <x v="442"/>
    <s v="Crescimento"/>
    <n v="3.3"/>
    <s v="-"/>
    <m/>
    <m/>
    <m/>
    <m/>
    <m/>
    <m/>
    <m/>
    <m/>
    <m/>
    <m/>
    <m/>
    <s v="-"/>
    <s v="-"/>
    <s v="-"/>
    <n v="4.5"/>
    <s v="Bienal"/>
    <s v="-"/>
    <s v="-"/>
  </r>
  <r>
    <s v="0443"/>
    <s v="Educação Básica"/>
    <s v="18010"/>
    <s v="SEEDUC"/>
    <s v="2693"/>
    <s v="Correção do Fluxo Escolar"/>
    <s v="i0459"/>
    <s v="Taxa de distorção idade-série "/>
    <s v="No caso brasileiro, considera-se a idade de 7 anos como a idade adequada para ingresso no ensino fundamental, cuja duração, normalmente, é de 8 anos. Seguindo este raciocínio é possível identificar a idade adequada para cada série. Este indicador permite avaliar o percentual de alunos do ensino médio, em cada série, com idade superior à idade recomendada."/>
    <s v="TDIk=MAT_DK/MATk ×100_x000a_Onde: MAT_DK é a soma das matrículas na série k, acima da idade recomendada. MATk   é a matrícula total na série k. k é série, ou grupo de séries."/>
    <s v="Percentual"/>
    <s v="Anual"/>
    <x v="4"/>
    <x v="347"/>
    <x v="452"/>
    <s v="Decrescimento"/>
    <n v="0.42"/>
    <s v="-"/>
    <m/>
    <m/>
    <m/>
    <m/>
    <m/>
    <m/>
    <m/>
    <m/>
    <m/>
    <m/>
    <m/>
    <n v="6.2100000000000002E-2"/>
    <s v="-"/>
    <s v="-"/>
    <n v="0.38"/>
    <s v="Anual"/>
    <s v="sem meta para comparação"/>
    <s v="sem meta para comparação"/>
  </r>
  <r>
    <s v="0476"/>
    <s v="Gestão de Pessoas no Setor Público"/>
    <s v="18010"/>
    <s v="SEEDUC"/>
    <s v="2696"/>
    <s v="Valorização do Desenvolvimento Profissional"/>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6"/>
    <x v="348"/>
    <x v="442"/>
    <s v="Crescimento"/>
    <n v="3.3"/>
    <s v="-"/>
    <m/>
    <m/>
    <m/>
    <m/>
    <m/>
    <m/>
    <m/>
    <m/>
    <m/>
    <m/>
    <m/>
    <s v="-"/>
    <s v="-"/>
    <s v="-"/>
    <n v="4.5"/>
    <s v="Bienal"/>
    <s v="-"/>
    <s v="-"/>
  </r>
  <r>
    <s v="0443"/>
    <s v="Educação Básica"/>
    <s v="18010"/>
    <s v="SEEDUC"/>
    <s v="5622"/>
    <s v="Educação Militar e Cívico-Militar"/>
    <s v="i0449"/>
    <s v="Índice de Desenvolvimento de Educação Básica - IDEB"/>
    <s v="O IDEB reúne, em um só indicador, os resultados de dois conceitos igualmente importantes para a qualidade da educação: o fluxo escolar e as médias de desempenho nas avaliações relizadas pelo Sistema de Avaliação da Educação Básica (Saeb), para os estados e o País."/>
    <s v=" IDEBji = Nji . Pji; em que, i = ano do exame (Saeb e Prova Brasil) e do Censo Escolar;_x000a_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
    <s v="Adimensional"/>
    <s v="Bienal"/>
    <x v="4"/>
    <x v="349"/>
    <x v="442"/>
    <s v="Crescimento"/>
    <n v="3.3"/>
    <s v="-"/>
    <m/>
    <m/>
    <m/>
    <m/>
    <m/>
    <m/>
    <m/>
    <m/>
    <m/>
    <m/>
    <m/>
    <s v="-"/>
    <s v="-"/>
    <s v="-"/>
    <n v="4.5"/>
    <s v="Bienal"/>
    <s v="-"/>
    <s v="-"/>
  </r>
  <r>
    <s v="0458"/>
    <s v="Esporte, Cidadania e Desenvolvimento"/>
    <s v="17010"/>
    <s v="SEELJE"/>
    <s v="1055"/>
    <s v="Desenvolvimento do Esporte de Alto Rendimento"/>
    <s v="i0460"/>
    <s v="Atletas de alto rendimento apoiados pelo Estado em pódios"/>
    <s v="Demonstrar como a SEELJE pode apoiar o desenvolvimentodo esporte de alto rendimento e o suporte aos atletas."/>
    <s v="(Número de atletas de alto rendimento em pódios / Total de atletas de  alto rendimento apoiados pelo programa)*100"/>
    <s v="Percentual"/>
    <s v="Anual"/>
    <x v="42"/>
    <x v="350"/>
    <x v="453"/>
    <s v="Crescimento"/>
    <s v="-"/>
    <n v="0.2"/>
    <m/>
    <m/>
    <m/>
    <m/>
    <m/>
    <m/>
    <m/>
    <m/>
    <m/>
    <m/>
    <m/>
    <s v="-"/>
    <n v="0.2"/>
    <n v="0.3"/>
    <n v="0.3"/>
    <s v="Anual"/>
    <s v="-"/>
    <s v="-"/>
  </r>
  <r>
    <s v="0458"/>
    <s v="Esporte, Cidadania e Desenvolvimento"/>
    <s v="17010"/>
    <s v="SEELJE"/>
    <s v="2085"/>
    <s v="Fomento ao Desenvolvimento da Prática Esportiva"/>
    <s v="i0461"/>
    <s v="Fomento ao desenvolvimento da prática esportiva"/>
    <s v="Necessária manutenção do fomento as práticas esportivas e de lazer,  abrangendo toda a população, sendo estas oportunidades de promoção do esporte como instrumento de desenvolvimento social."/>
    <s v="Somatório de eventos e competições promovidas no ano"/>
    <s v="Unidade"/>
    <s v="Anual"/>
    <x v="42"/>
    <x v="351"/>
    <x v="454"/>
    <s v="Crescimento"/>
    <n v="20"/>
    <n v="160"/>
    <m/>
    <m/>
    <m/>
    <m/>
    <m/>
    <m/>
    <m/>
    <m/>
    <m/>
    <m/>
    <m/>
    <s v="-"/>
    <n v="160"/>
    <n v="240"/>
    <n v="240"/>
    <s v="Anual"/>
    <s v="-"/>
    <s v="-"/>
  </r>
  <r>
    <s v="0458"/>
    <s v="Esporte, Cidadania e Desenvolvimento"/>
    <s v="17010"/>
    <s v="SEELJE"/>
    <s v="3930"/>
    <s v="Gerenciamento de Equipamento Esportivo"/>
    <s v="i0462"/>
    <s v="Número de equipamentos esportivos em boas condições de uso"/>
    <s v="O investimento na construção e modernização de equipamentos esportivos situados em espaços urbanos contribui para a prática esportiva e o bem estar da população."/>
    <s v="(Número de equipamentos bons + reformados / Total de equipamentos existentes)*100"/>
    <s v="Percentual"/>
    <s v="Anual"/>
    <x v="42"/>
    <x v="352"/>
    <x v="455"/>
    <s v="Crescimento"/>
    <s v="-"/>
    <n v="5.8000000000000007"/>
    <m/>
    <m/>
    <m/>
    <m/>
    <m/>
    <m/>
    <m/>
    <m/>
    <m/>
    <m/>
    <m/>
    <s v="-"/>
    <n v="5.8000000000000007"/>
    <n v="8.6999999999999993"/>
    <n v="8.6999999999999993"/>
    <s v="Anual"/>
    <s v="-"/>
    <s v="-"/>
  </r>
  <r>
    <s v="0458"/>
    <s v="Esporte, Cidadania e Desenvolvimento"/>
    <s v="17010"/>
    <s v="SEELJE"/>
    <s v="4447"/>
    <s v="Fomento ao Esporte Feminino - Empoderadas"/>
    <s v="i0463"/>
    <s v="Fomento ao esporte feminino - Empoderadas"/>
    <s v="Necessidade de oferta de polícas públicas voltadas exclusivamente para as mulheres,  em especial na área de esporte e lazer, buscando o empoderamento feminino."/>
    <s v="Somatório de mulheres participantes do Projeto Empoderadas"/>
    <s v="Unidade"/>
    <s v="Anual"/>
    <x v="42"/>
    <x v="353"/>
    <x v="456"/>
    <s v="Crescimento"/>
    <s v="-"/>
    <n v="800"/>
    <m/>
    <m/>
    <m/>
    <m/>
    <m/>
    <m/>
    <m/>
    <m/>
    <m/>
    <m/>
    <m/>
    <s v="-"/>
    <n v="1500"/>
    <n v="1700"/>
    <n v="2000"/>
    <s v="Anual"/>
    <s v="-"/>
    <s v="-"/>
  </r>
  <r>
    <s v="0458"/>
    <s v="Esporte, Cidadania e Desenvolvimento"/>
    <s v="17010"/>
    <s v="SEELJE"/>
    <s v="4448"/>
    <s v="Realização do RJ Mais Inclusão"/>
    <s v="i0464"/>
    <s v="Idosos e pessoas com deficiência atendidos  no programa RJ+ Inclusão"/>
    <s v="Necessidade de oferta de políticas públicas voltadas para as pessoas com deficiência e para os idosos."/>
    <s v="Somatório de idosos e pessoas com deficiência atendidos "/>
    <s v="Unidade"/>
    <s v="Anual"/>
    <x v="42"/>
    <x v="354"/>
    <x v="457"/>
    <s v="Crescimento"/>
    <s v="-"/>
    <n v="1000"/>
    <m/>
    <m/>
    <m/>
    <m/>
    <m/>
    <m/>
    <m/>
    <m/>
    <m/>
    <m/>
    <m/>
    <s v="-"/>
    <n v="1200"/>
    <n v="1200"/>
    <n v="1400"/>
    <s v="Anual"/>
    <s v="-"/>
    <s v="-"/>
  </r>
  <r>
    <s v="0458"/>
    <s v="Esporte, Cidadania e Desenvolvimento"/>
    <s v="17010"/>
    <s v="SEELJE"/>
    <s v="8034"/>
    <s v="Realização do RJ Mais Esporte"/>
    <s v="i0465"/>
    <s v="Núcleos do RJ + Esporte em funcionamento"/>
    <s v="RJ+ ESPORTE visa, entre outros, à melhoria da qualidade de vida da população e garantir acesso às atividades físicas e esportivas às pessoas de diferentes faixas etárias, inclusive as pessoas com deficiência."/>
    <s v="Somatório dos núcleos colocados em funcionamento no Estado"/>
    <s v="Unidade"/>
    <s v="Anual"/>
    <x v="42"/>
    <x v="355"/>
    <x v="458"/>
    <s v="Decrescimento"/>
    <s v="-"/>
    <n v="230"/>
    <m/>
    <m/>
    <m/>
    <m/>
    <m/>
    <m/>
    <m/>
    <m/>
    <m/>
    <m/>
    <m/>
    <s v="-"/>
    <n v="190"/>
    <n v="188"/>
    <n v="168"/>
    <s v="Anual"/>
    <s v="-"/>
    <s v="-"/>
  </r>
  <r>
    <s v="0458"/>
    <s v="Esporte, Cidadania e Desenvolvimento"/>
    <s v="17010"/>
    <s v="SEELJE"/>
    <s v="8283"/>
    <s v="Promoção de Centros de Referência da Juventude do Estado do Rio de Janeiro"/>
    <s v="i0466"/>
    <s v="Número de jovens capacitados nos centros de referência da juventude"/>
    <s v="Oferta de políticas públicas para a juventude e capacitação com vistas ao mercado de trabalho."/>
    <s v="Somatório de jovens capacitados"/>
    <s v="Unidade"/>
    <s v="Anual"/>
    <x v="42"/>
    <x v="356"/>
    <x v="459"/>
    <s v="Crescimento"/>
    <n v="1500"/>
    <n v="2168"/>
    <m/>
    <m/>
    <m/>
    <m/>
    <m/>
    <m/>
    <m/>
    <m/>
    <m/>
    <m/>
    <m/>
    <s v="-"/>
    <n v="2320"/>
    <n v="2375"/>
    <n v="2425"/>
    <s v="Anual"/>
    <s v="-"/>
    <s v="-"/>
  </r>
  <r>
    <s v="0458"/>
    <s v="Esporte, Cidadania e Desenvolvimento"/>
    <s v="17010"/>
    <s v="SEELJE"/>
    <s v="A535"/>
    <s v="Fomento ao Desenvolvimento da Prática Esportiva Via Lei de Incentivo"/>
    <s v="i0461"/>
    <s v="Fomento ao desenvolvimento da prática esportiva"/>
    <s v="Necessária manutenção do fomento as práticas esportivas e de lazer,  abrangendo toda a população, sendo estas oportunidades de promoção do esporte como instrumento de desenvolvimento social."/>
    <s v="Somatório de eventos e competições promovidas no ano"/>
    <s v="Unidade"/>
    <s v="Anual"/>
    <x v="42"/>
    <x v="357"/>
    <x v="454"/>
    <s v="Crescimento"/>
    <n v="20"/>
    <n v="160"/>
    <m/>
    <m/>
    <m/>
    <m/>
    <m/>
    <m/>
    <m/>
    <m/>
    <m/>
    <m/>
    <m/>
    <s v="-"/>
    <n v="160"/>
    <n v="240"/>
    <n v="240"/>
    <s v="Anual"/>
    <s v="-"/>
    <s v="-"/>
  </r>
  <r>
    <s v="0473"/>
    <s v="Gestão Tributária "/>
    <s v="20010"/>
    <s v="SEFAZ"/>
    <s v="1151"/>
    <s v="Premiação do Programa Cidadania Fiscal"/>
    <s v="i0467"/>
    <s v="Evolução do número de cidadãos participantes"/>
    <s v="Evolução da quantidade de cidadãos participantes."/>
    <s v="[(Quantidade de cidadãos participantes no período atual t - Quantidade de cidadãos participantes no período t-1) / Quantidade de cidadãos participantes no período t-1]*100"/>
    <s v="Percentual"/>
    <s v="Anual"/>
    <x v="43"/>
    <x v="358"/>
    <x v="460"/>
    <s v="Crescimento"/>
    <n v="0.01"/>
    <n v="0.05"/>
    <m/>
    <m/>
    <m/>
    <m/>
    <m/>
    <m/>
    <m/>
    <m/>
    <m/>
    <m/>
    <m/>
    <n v="0"/>
    <n v="0.05"/>
    <n v="0.05"/>
    <n v="0.05"/>
    <s v="Anual"/>
    <n v="0"/>
    <s v="Abaixo do Esperado"/>
  </r>
  <r>
    <s v="0473"/>
    <s v="Gestão Tributária "/>
    <s v="20010"/>
    <s v="SEFAZ"/>
    <s v="1151"/>
    <s v="Premiação do Programa Cidadania Fiscal"/>
    <s v="i0468"/>
    <s v="Notas enviadas"/>
    <s v="O indicador acompanha a evolução do número de notas enviadas pelos contribuintes."/>
    <s v="Notas enviadas no período Atual/ Notas Enviadas no Período Anterior"/>
    <s v="Percentual"/>
    <s v="Anual"/>
    <x v="43"/>
    <x v="358"/>
    <x v="461"/>
    <s v="Crescimento"/>
    <n v="0"/>
    <n v="0.05"/>
    <m/>
    <m/>
    <m/>
    <m/>
    <m/>
    <m/>
    <m/>
    <m/>
    <m/>
    <m/>
    <m/>
    <n v="0"/>
    <n v="0.05"/>
    <n v="0.05"/>
    <n v="0.05"/>
    <s v="Anual"/>
    <n v="0"/>
    <s v="Abaixo do Esperado"/>
  </r>
  <r>
    <s v="0476"/>
    <s v="Gestão de Pessoas no Setor Público"/>
    <s v="20010"/>
    <s v="SEFAZ"/>
    <s v="2252"/>
    <s v="Educação Continuada na Administração Fazendária"/>
    <s v="i0469"/>
    <s v="Aumento qualitativo do acervo da bibloteca da EFAZ"/>
    <s v="Indica o aumento qualitativo do acervo, com o crescimento  de material bibliográfico de suporte à capacitação."/>
    <s v="Somatório dos títulos aderentes aos cursos "/>
    <s v="Unidade"/>
    <s v="Anual"/>
    <x v="6"/>
    <x v="359"/>
    <x v="462"/>
    <s v="Crescimento"/>
    <s v="-"/>
    <n v="50"/>
    <m/>
    <m/>
    <m/>
    <m/>
    <m/>
    <m/>
    <m/>
    <m/>
    <m/>
    <m/>
    <m/>
    <n v="47"/>
    <n v="50"/>
    <n v="50"/>
    <n v="50"/>
    <s v="Anual"/>
    <n v="0.94"/>
    <s v="Abaixo do Esperado"/>
  </r>
  <r>
    <s v="0476"/>
    <s v="Gestão de Pessoas no Setor Público"/>
    <s v="20010"/>
    <s v="SEFAZ"/>
    <s v="2252"/>
    <s v="Educação Continuada na Administração Fazendária"/>
    <s v="i0470"/>
    <s v="Carga horária média anual dedicada a treinamento e capacitação"/>
    <s v="Mede a quantidade média de horas dedicadas ao treinamento e capacitação de cada servidor certificado. A partir desse resultado, é possível comparar o tempo total investido em treinamentos com a quantidade total de horas trabalhadas. Além disso, comparar com outras organizações."/>
    <s v="Somatório da carga horária total no período/ Número de servidores certificados no período"/>
    <s v="Horas/ano"/>
    <s v="Anual"/>
    <x v="6"/>
    <x v="359"/>
    <x v="463"/>
    <s v="Crescimento"/>
    <n v="16"/>
    <n v="16"/>
    <m/>
    <m/>
    <m/>
    <m/>
    <m/>
    <m/>
    <m/>
    <m/>
    <m/>
    <m/>
    <m/>
    <n v="2"/>
    <n v="17"/>
    <n v="18"/>
    <n v="19"/>
    <s v="Anual"/>
    <n v="0.125"/>
    <s v="Abaixo do Esperado"/>
  </r>
  <r>
    <s v="0473"/>
    <s v="Gestão Tributária "/>
    <s v="20010"/>
    <s v="SEFAZ"/>
    <s v="4479"/>
    <s v="Modernização da Receita Estadual"/>
    <s v="i0471"/>
    <s v="Arrecadação espontânea posterior ao projeto"/>
    <s v="Evolução da arrecadação espontânea após o projeto."/>
    <s v="[(Arrecadação Espontânea posterior ao projeto / Arrecadação Espontânea anterior ao projeto)-1]*100"/>
    <s v="Percentual"/>
    <s v="Anual"/>
    <x v="43"/>
    <x v="360"/>
    <x v="464"/>
    <s v="Crescimento"/>
    <n v="0.01"/>
    <n v="0.03"/>
    <m/>
    <m/>
    <m/>
    <m/>
    <m/>
    <m/>
    <m/>
    <m/>
    <m/>
    <m/>
    <m/>
    <s v="-"/>
    <n v="0.03"/>
    <n v="0.03"/>
    <n v="0.03"/>
    <s v="Anual"/>
    <s v="-"/>
    <s v="-"/>
  </r>
  <r>
    <s v="0473"/>
    <s v="Gestão Tributária "/>
    <s v="20010"/>
    <s v="SEFAZ"/>
    <s v="4479"/>
    <s v="Modernização da Receita Estadual"/>
    <s v="i0472"/>
    <s v="Arrecadação posterior à modernização"/>
    <s v="Evolução da arrecadação posterior ao projeto."/>
    <s v="[(Arrecadação posterior à Modernização / Arrecadação anterior à Modernização)-1]*100"/>
    <s v="Percentual"/>
    <s v="1 ano após a conclusão do projeto"/>
    <x v="43"/>
    <x v="360"/>
    <x v="465"/>
    <s v="Crescimento"/>
    <n v="0.01"/>
    <n v="0.03"/>
    <m/>
    <m/>
    <m/>
    <m/>
    <m/>
    <m/>
    <m/>
    <m/>
    <m/>
    <m/>
    <m/>
    <s v="-"/>
    <n v="0.03"/>
    <n v="0.03"/>
    <n v="0.03"/>
    <s v="1 ano após a conclusão do projeto"/>
    <s v="-"/>
    <s v="-"/>
  </r>
  <r>
    <s v="0482"/>
    <s v="Modernização da Gestão Fazendária, Orçamentária, Financeira e Contábil"/>
    <s v="20010"/>
    <s v="SEFAZ"/>
    <s v="4487"/>
    <s v="Fortalecimento da Programação Financeira Estadual"/>
    <s v="i0473"/>
    <s v="Percentual de Unidades Administrativas que operam a execução da despesa em sua integralidade"/>
    <s v="O indicador se propõe a medir a participação das unidades administrativas do Estado do Rio de Janeiro que operam a execução da despesa em sua integralidade."/>
    <s v="(Quantidade de unidades administrativas que operam a execução da despesa em sua integralidade / Quantidade de unidades administrativas do estado)*100"/>
    <s v="Percentual"/>
    <s v="Anual"/>
    <x v="44"/>
    <x v="361"/>
    <x v="466"/>
    <s v="Crescimento"/>
    <s v="-"/>
    <n v="0.75"/>
    <m/>
    <m/>
    <m/>
    <m/>
    <m/>
    <m/>
    <m/>
    <m/>
    <m/>
    <m/>
    <m/>
    <s v="-"/>
    <n v="0.85"/>
    <n v="0.95"/>
    <n v="1"/>
    <s v="Anual"/>
    <s v="-"/>
    <s v="-"/>
  </r>
  <r>
    <s v="0473"/>
    <s v="Gestão Tributária "/>
    <s v="20010"/>
    <s v="SEFAZ"/>
    <s v="5516"/>
    <s v="Modernização Fazendária de Processos, Aplicações, Infraestrutura e Serviços"/>
    <s v="i0474"/>
    <s v="Promoção de inciativas estruturantes de investimentos de TIC"/>
    <s v="Informa o conjunto de Iniciativas Estruturantes demandados em relação ao conjunto de Iniciativas Estruturantes entregues. "/>
    <s v="(Total de IE entregues / Total de IE demandadas) *100    onde IE = Iniciativas Estruturantes"/>
    <s v="Percentual"/>
    <s v="Quadrimestral"/>
    <x v="43"/>
    <x v="362"/>
    <x v="467"/>
    <s v="Decrescimento"/>
    <s v="-"/>
    <s v="-"/>
    <m/>
    <m/>
    <m/>
    <s v="-"/>
    <m/>
    <m/>
    <m/>
    <s v="-"/>
    <m/>
    <m/>
    <m/>
    <s v="-"/>
    <n v="0.75"/>
    <n v="0.4"/>
    <n v="0.4"/>
    <s v="Quadrimestral"/>
    <s v="sem meta para comparação"/>
    <s v="sem meta para comparação"/>
  </r>
  <r>
    <s v="0473"/>
    <s v="Gestão Tributária "/>
    <s v="20010"/>
    <s v="SEFAZ"/>
    <s v="5643"/>
    <s v="Monitoramento do Fluxo de Mercadorias"/>
    <s v="i0475"/>
    <s v="Evolução do Crédito Fiscal recuperado pela Barreira"/>
    <s v="A evolução do crédito fiscal recuperado pela barreira."/>
    <s v="[(Crédito Fiscal recuperado pela Barreira no período atual t - Crédito Fiscal recuperado pela Barreira no período t-1) /Crédito Fiscal recuperado pela Barreira no período t-1]*100"/>
    <s v="Percentual"/>
    <s v="Anual"/>
    <x v="43"/>
    <x v="363"/>
    <x v="468"/>
    <s v="Crescimento"/>
    <n v="0.01"/>
    <n v="0.1"/>
    <m/>
    <m/>
    <m/>
    <m/>
    <m/>
    <m/>
    <m/>
    <m/>
    <m/>
    <m/>
    <m/>
    <s v="-"/>
    <n v="0.1"/>
    <n v="0.1"/>
    <n v="0.1"/>
    <s v="Anual"/>
    <s v="-"/>
    <s v="-"/>
  </r>
  <r>
    <s v="0473"/>
    <s v="Gestão Tributária "/>
    <s v="20010"/>
    <s v="SEFAZ"/>
    <s v="5644"/>
    <s v="Gestão de Processos Tributários Integrados"/>
    <s v="i0476"/>
    <s v="Arrecadação posterior ao projeto"/>
    <s v="O indicador mensura a arrecadação posterior ao Projeto em relação à arrecadação anterior ao projeto."/>
    <s v="[(Arrecadação posterior ao projeto / Arrecadação anterior ao projeto)-1]*100"/>
    <s v="Percentual"/>
    <s v="1 ano após a conclusão do projeto"/>
    <x v="43"/>
    <x v="364"/>
    <x v="469"/>
    <s v="Crescimento"/>
    <n v="0.01"/>
    <n v="0.03"/>
    <m/>
    <m/>
    <m/>
    <m/>
    <m/>
    <m/>
    <m/>
    <m/>
    <m/>
    <m/>
    <m/>
    <n v="0"/>
    <n v="0.03"/>
    <n v="0.03"/>
    <n v="0.03"/>
    <s v="1 ano após a conclusão do projeto"/>
    <n v="0"/>
    <s v="Abaixo do Esperado"/>
  </r>
  <r>
    <s v="0482"/>
    <s v="Modernização da Gestão Fazendária, Orçamentária, Financeira e Contábil"/>
    <s v="20010"/>
    <s v="SEFAZ"/>
    <s v="5715"/>
    <s v="Modernização do SIAFE-Rio"/>
    <s v="i0477"/>
    <s v="Integrações sistêmicas - SIAFE-Rio"/>
    <s v="Apresentar as Integrações Sistêmicas como ferramentas modernas de melhoria da gestão publica, através dos recursos de tecnologia da informação atualmente disponíveis."/>
    <s v="(Número de Integrações concluídas/Total de Integrações)*100"/>
    <s v="Percentual"/>
    <s v="Anual"/>
    <x v="44"/>
    <x v="365"/>
    <x v="470"/>
    <s v="Crescimento"/>
    <s v="-"/>
    <s v="-"/>
    <m/>
    <m/>
    <m/>
    <m/>
    <m/>
    <m/>
    <m/>
    <m/>
    <m/>
    <m/>
    <m/>
    <n v="0"/>
    <s v="-"/>
    <s v="-"/>
    <s v="-"/>
    <s v="Anual"/>
    <s v="sem meta para comparação"/>
    <s v="sem meta para comparação"/>
  </r>
  <r>
    <s v="0482"/>
    <s v="Modernização da Gestão Fazendária, Orçamentária, Financeira e Contábil"/>
    <s v="20010"/>
    <s v="SEFAZ"/>
    <s v="5716"/>
    <s v="Aperfeiçoamento dos Instrumentos de Projeção de Receitas e Despesas do ERJ"/>
    <s v="i0478"/>
    <s v="Eficiência da projeção de despesa"/>
    <s v="O indicador se propõe a medir a eficiência do modelo, identificando a margem de erro na projeção das despesas."/>
    <s v="|1- (Despesa Total Liquidada/Despesa Total Projetada)|"/>
    <s v="Percentual"/>
    <s v="Anual"/>
    <x v="44"/>
    <x v="366"/>
    <x v="471"/>
    <s v="Crescimento"/>
    <s v="-"/>
    <n v="0.2"/>
    <m/>
    <m/>
    <m/>
    <m/>
    <m/>
    <m/>
    <m/>
    <m/>
    <m/>
    <m/>
    <m/>
    <n v="0"/>
    <n v="0.2"/>
    <n v="0.2"/>
    <n v="0.2"/>
    <s v="Anual"/>
    <n v="0"/>
    <s v="Abaixo do Esperado"/>
  </r>
  <r>
    <s v="0482"/>
    <s v="Modernização da Gestão Fazendária, Orçamentária, Financeira e Contábil"/>
    <s v="20010"/>
    <s v="SEFAZ"/>
    <s v="5716"/>
    <s v="Aperfeiçoamento dos Instrumentos de Projeção de Receitas e Despesas do ERJ"/>
    <s v="i0479"/>
    <s v="Eficiência da projeção de receita"/>
    <s v="O indicador se propõe a medir a eficiência do modelo, identificando a margem de erro na projeção das receitas."/>
    <s v="|1- (Receita Total Arrecadada/Receita Total Projetada)|"/>
    <s v="Percentual"/>
    <s v="Anual"/>
    <x v="44"/>
    <x v="366"/>
    <x v="472"/>
    <s v="Crescimento"/>
    <s v="-"/>
    <n v="0.05"/>
    <m/>
    <m/>
    <m/>
    <m/>
    <m/>
    <m/>
    <m/>
    <m/>
    <m/>
    <m/>
    <m/>
    <n v="0"/>
    <n v="0.05"/>
    <n v="0.05"/>
    <n v="0.05"/>
    <s v="Anual"/>
    <n v="0"/>
    <s v="Abaixo do Esperado"/>
  </r>
  <r>
    <s v="0435"/>
    <s v="Modernização Tecnológica"/>
    <s v="20010"/>
    <s v="SEFAZ"/>
    <s v="8103"/>
    <s v="Gestão de Tecnologia da Informação e Comunicação"/>
    <s v="i0480"/>
    <s v="Capacidade de entregas de produtos e serviços que suportam as áreas de negócios "/>
    <s v="Informa o conjunto de produtos e serviços demandados em relação ao conjunto de produtos e serviços entregues"/>
    <s v="(Total de P&amp;S entregues / Total de P&amp;S demandados) *100    onde P&amp;S = Produtos e Serviços"/>
    <s v="Percentual"/>
    <s v="Quadrimestral"/>
    <x v="10"/>
    <x v="367"/>
    <x v="473"/>
    <s v="Crescimento"/>
    <n v="0.3"/>
    <s v="-"/>
    <m/>
    <m/>
    <m/>
    <s v="-"/>
    <m/>
    <m/>
    <m/>
    <n v="1"/>
    <m/>
    <m/>
    <m/>
    <n v="0.4879"/>
    <n v="0.8"/>
    <n v="0.7"/>
    <n v="0.7"/>
    <s v="Quadrimestral"/>
    <s v="sem meta para comparação"/>
    <s v="sem meta para comparação"/>
  </r>
  <r>
    <s v="0435"/>
    <s v="Modernização Tecnológica"/>
    <s v="20010"/>
    <s v="SEFAZ"/>
    <s v="8103"/>
    <s v="Gestão de Tecnologia da Informação e Comunicação"/>
    <s v="i0481"/>
    <s v="Capacidade de entregas de produtos e serviços de Segurança da Informação para a proteção de dados"/>
    <s v="Informa o conjunto de produtos e serviços de Segurança da Informação demandados em relação ao conjunto de produtos e serviços de Segurança da Informação entregues."/>
    <s v="(Total de P&amp;SSeg entregues / Total de P&amp;SSeg demandados) *100    onde P&amp;SSeg = Produtos e Serviços de Segurança da Informação"/>
    <s v="Percentual"/>
    <s v="Quadrimestral"/>
    <x v="10"/>
    <x v="367"/>
    <x v="474"/>
    <s v="Crescimento"/>
    <n v="0.5"/>
    <s v="-"/>
    <m/>
    <m/>
    <m/>
    <s v="-"/>
    <m/>
    <m/>
    <m/>
    <n v="0.62719999999999998"/>
    <m/>
    <m/>
    <m/>
    <n v="1"/>
    <n v="0.75"/>
    <n v="1"/>
    <n v="1"/>
    <s v="Quadrimestral"/>
    <s v="sem meta para comparação"/>
    <s v="sem meta para comparação"/>
  </r>
  <r>
    <s v="0473"/>
    <s v="Gestão Tributária "/>
    <s v="20010"/>
    <s v="SEFAZ"/>
    <s v="A564"/>
    <s v="Promoção da Transparência Fiscal"/>
    <s v="i0482"/>
    <s v="Rankings estaduais de transparência fiscal"/>
    <s v="Os rankings estaduais de transparência fiscal avaliam os portais de transparência por meio de um checklist para aferir o cumprimento dos requisitos de abertura de informação pelos entes federativos."/>
    <s v="Posição nos Rankings Estaduais de Transparência Fiscal"/>
    <s v="Posição no ranking"/>
    <s v="n/a (cada organização avaliadora tem cronograma específico)"/>
    <x v="43"/>
    <x v="368"/>
    <x v="475"/>
    <s v="Crescimento"/>
    <s v="15º"/>
    <s v="15º"/>
    <m/>
    <m/>
    <m/>
    <m/>
    <m/>
    <m/>
    <m/>
    <m/>
    <m/>
    <m/>
    <m/>
    <s v="-"/>
    <s v="5º"/>
    <s v="5º"/>
    <s v="5º"/>
    <s v="n/a (cada organização avaliadora tem cronograma específico)"/>
    <s v="-"/>
    <s v="-"/>
  </r>
  <r>
    <s v="0476"/>
    <s v="Gestão de Pessoas no Setor Público"/>
    <s v="20010"/>
    <s v="SEFAZ"/>
    <s v="A586"/>
    <s v="Gestão Estratégica de Pessoas "/>
    <s v="i0483"/>
    <s v="Grau de desenvolvimento de competências mapeadas"/>
    <s v="O mapeamento identifica as competências necessárias para cada cargo e função.  Esse indicador permite  aproximar, identificar e desenvolver competências alinhadas às estratátégias do órgão. "/>
    <s v="Número de cargos e funções com competências definidas/Número absoluto de cargos e funções"/>
    <s v="Percentual"/>
    <s v="Anual"/>
    <x v="6"/>
    <x v="369"/>
    <x v="476"/>
    <s v="Crescimento"/>
    <s v="-"/>
    <s v="-"/>
    <m/>
    <m/>
    <m/>
    <m/>
    <m/>
    <m/>
    <m/>
    <m/>
    <m/>
    <m/>
    <m/>
    <s v="-"/>
    <s v="-"/>
    <s v="-"/>
    <s v="-"/>
    <s v="Anual"/>
    <s v="sem meta para comparação"/>
    <s v="sem meta para comparação"/>
  </r>
  <r>
    <s v="0464"/>
    <s v="Desenvolvimento Urbano e Rural"/>
    <s v="07010"/>
    <s v="SEINFRA"/>
    <s v="1830"/>
    <s v="Apoio à Urbanização de Comunidades - FEHIS"/>
    <s v="i0484"/>
    <s v="Número de famílias atendidas pelas unidades habitacionais disponibilizadas - Apoio à Urbanização de Comunidades"/>
    <s v="Dada a necessidade de se promover o acesso ao direito fundamental à moradia e a redução do déficit habitacional e/ou da inadequação das moradias no Estado do Rio de Janeiro, o indicador demonstra o número de famílias atendidas pelas unidades habitacionais disponibilizadas"/>
    <s v="Somatório do número de famílias atendidas pelas unidades habitacionais disponibilizadas"/>
    <s v="Unidade"/>
    <s v="Anual"/>
    <x v="19"/>
    <x v="370"/>
    <x v="477"/>
    <s v="Crescimento"/>
    <s v="-"/>
    <n v="0"/>
    <m/>
    <m/>
    <m/>
    <m/>
    <m/>
    <m/>
    <m/>
    <m/>
    <m/>
    <m/>
    <m/>
    <n v="0"/>
    <n v="50"/>
    <n v="50"/>
    <n v="50"/>
    <s v="Anual"/>
    <e v="#DIV/0!"/>
    <s v="Dentro do Esperado"/>
  </r>
  <r>
    <s v="0444"/>
    <s v="Prevenção e Resposta ao Risco e Recuperação de Áreas Atingidas por Catástrofes"/>
    <s v="07010"/>
    <s v="SEINFRA"/>
    <s v="3455"/>
    <s v="Recuperação da Região Serrana"/>
    <s v="i0485"/>
    <s v="Localidade com risco mitigado"/>
    <s v="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Localidades com Risco Mitigado através da intervenção da ação em tela."/>
    <s v="Somatório do número de localidades com Risco Mitigado através da ação de &quot;Recuperação da Região Serrana&quot;"/>
    <s v="Unidade"/>
    <s v="Anual"/>
    <x v="23"/>
    <x v="371"/>
    <x v="478"/>
    <s v="Crescimento"/>
    <n v="0"/>
    <s v="-"/>
    <m/>
    <m/>
    <m/>
    <m/>
    <m/>
    <m/>
    <m/>
    <m/>
    <m/>
    <m/>
    <m/>
    <n v="0"/>
    <n v="2"/>
    <n v="2"/>
    <n v="2"/>
    <s v="Anual"/>
    <s v="sem meta para comparação"/>
    <s v="sem meta para comparação"/>
  </r>
  <r>
    <s v="0444"/>
    <s v="Prevenção e Resposta ao Risco e Recuperação de Áreas Atingidas por Catástrofes"/>
    <s v="07010"/>
    <s v="SEINFRA"/>
    <s v="3455"/>
    <s v="Recuperação da Região Serrana"/>
    <s v="i0486"/>
    <s v="Número de habitantes atendidos pela ação de Recuperação da Região Serrana"/>
    <s v="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habitantes atendidos em uma determinada localidade, bem como de localidades e regiões circunvizinhas que venham ser beneficiadas, alvo da ação em tela."/>
    <s v="Somatório do número de habitantes atendidos "/>
    <s v="Unidade"/>
    <s v="Anual"/>
    <x v="23"/>
    <x v="371"/>
    <x v="479"/>
    <s v="Crescimento"/>
    <n v="0"/>
    <s v="-"/>
    <m/>
    <m/>
    <m/>
    <m/>
    <m/>
    <m/>
    <m/>
    <m/>
    <m/>
    <m/>
    <m/>
    <n v="0"/>
    <n v="3000"/>
    <n v="3000"/>
    <n v="3000"/>
    <s v="Anual"/>
    <s v="sem meta para comparação"/>
    <s v="sem meta para comparação"/>
  </r>
  <r>
    <s v="0464"/>
    <s v="Desenvolvimento Urbano e Rural"/>
    <s v="07010"/>
    <s v="SEINFRA"/>
    <s v="3461"/>
    <s v="Implantação de Projetos de Infraestrutura"/>
    <s v="i0487"/>
    <s v="Número de habitantes atendidos com a implantação de projetos de Infraestrtutura"/>
    <s v="Prover de infraestrutura localidades carentes de assistência objetivando potencializar o desenvolvimento socioeconômico sustentável e a melhoria da qualidade de vida da população por meio do acesso a serviços básicos. O indicador demonstra o nº de habitantes atendidos através da intervenção da ação em tela."/>
    <s v="Somatório do número de habitantes atendidos "/>
    <s v="Unidade"/>
    <s v="Anual"/>
    <x v="19"/>
    <x v="372"/>
    <x v="480"/>
    <s v="Crescimento"/>
    <s v="-"/>
    <n v="0"/>
    <m/>
    <m/>
    <m/>
    <m/>
    <m/>
    <m/>
    <m/>
    <m/>
    <m/>
    <m/>
    <m/>
    <n v="0"/>
    <n v="1000"/>
    <n v="1000"/>
    <n v="1000"/>
    <s v="Anual"/>
    <e v="#DIV/0!"/>
    <s v="Dentro do Esperado"/>
  </r>
  <r>
    <s v="0464"/>
    <s v="Desenvolvimento Urbano e Rural"/>
    <s v="07010"/>
    <s v="SEINFRA"/>
    <s v="3964"/>
    <s v="Assessoramento aos Municípios no Desenvolvimento de Projetos Habitacionais"/>
    <s v="i0488"/>
    <s v="Número de Municípios assessorados no desenvolvimento de projetos habitacionais"/>
    <s v="Dada a implementação do programa de assessoramento aos municípios para elaboração de seus  projetos e planos para desenvolvimento de projetos habitacionais, o indicador demonstra o número de Municípios assessorados no desenvolvimento de tais projetos."/>
    <s v="Somatório do número de Municípios assessorados no desenvolvimento de projetos habitacionais"/>
    <s v="Unidade"/>
    <s v="Anual"/>
    <x v="19"/>
    <x v="373"/>
    <x v="481"/>
    <s v="Crescimento"/>
    <s v="-"/>
    <n v="0"/>
    <m/>
    <m/>
    <m/>
    <m/>
    <m/>
    <m/>
    <m/>
    <m/>
    <m/>
    <m/>
    <m/>
    <n v="0"/>
    <n v="1"/>
    <n v="1"/>
    <n v="1"/>
    <s v="Anual"/>
    <e v="#DIV/0!"/>
    <s v="Dentro do Esperado"/>
  </r>
  <r>
    <s v="0476"/>
    <s v="Gestão de Pessoas no Setor Público"/>
    <s v="07010"/>
    <s v="SEINFRA"/>
    <s v="4585"/>
    <s v="Formação e Qualificação de Servidores"/>
    <s v="i0489"/>
    <s v="Percentual de servidores capacitados - SEINFRA"/>
    <s v="Apuração do percentual de servidores capacitados durante o ano. Tendo em vista a complexidade e o crescimento das demandas à SEINFRA faz-se necessário que seu quadro técnico esteja apto a responder de forma eficiente e eficaz às solicitações/necessidades, sempre imperiosas, que lhe são apresentadas."/>
    <s v="(Número de servidores capacitados no exercício / Ttotal de servidores da SEINFRA)*100"/>
    <s v="Percentual"/>
    <s v="Anual"/>
    <x v="6"/>
    <x v="374"/>
    <x v="482"/>
    <s v="Crescimento"/>
    <s v="-"/>
    <n v="0"/>
    <m/>
    <m/>
    <m/>
    <m/>
    <m/>
    <m/>
    <m/>
    <m/>
    <m/>
    <m/>
    <m/>
    <n v="0"/>
    <n v="0.1"/>
    <n v="0.1"/>
    <n v="0.1"/>
    <s v="Anual"/>
    <e v="#DIV/0!"/>
    <s v="Dentro do Esperado"/>
  </r>
  <r>
    <s v="0435"/>
    <s v="Modernização Tecnológica"/>
    <s v="07010"/>
    <s v="SEINFRA"/>
    <s v="4586"/>
    <s v="Modernização e Reestruturação do Parque Computacional e Softwares"/>
    <s v="i0490"/>
    <s v="Capacidade de produção/customização e/ou implantação de projetos"/>
    <s v="O indicador demonstra a capacidade de produção/customização e o/ou implantação em atendimento ao Estado e/ou aos Municípios, uma vez que os projetos serão readequados a cada demanda refletindo em celeridade na sua implantação."/>
    <s v="Somatório de projetos desenvolvidos por ano"/>
    <s v="Unidade"/>
    <s v="Anual"/>
    <x v="10"/>
    <x v="375"/>
    <x v="483"/>
    <s v="Crescimento"/>
    <s v="-"/>
    <n v="0"/>
    <m/>
    <m/>
    <m/>
    <m/>
    <m/>
    <m/>
    <m/>
    <m/>
    <m/>
    <m/>
    <m/>
    <n v="0"/>
    <n v="3"/>
    <n v="3"/>
    <n v="3"/>
    <s v="Anual"/>
    <e v="#DIV/0!"/>
    <s v="Dentro do Esperado"/>
  </r>
  <r>
    <s v="0459"/>
    <s v="Gestão da Política Habitacional e Regularização Fundiária"/>
    <s v="07010"/>
    <s v="SEINFRA"/>
    <s v="5580"/>
    <s v="Construção, Reforma e Ampliação de Unidades Habitac e Obras de Infraestrutura"/>
    <s v="i0491"/>
    <s v="Número de famílias atendidas pelas unidades habitacionais disponibilizadas - Construção, Reforma e Ampliação de Unidades Habitac e Obras de Infraestrutura"/>
    <s v="Dada a necessidade de se promover o acesso ao direito fundamental à moradia e a redução do déficit habitacional e/ou da inadequação das moradias no Estado do Rio de Janeiro, o indicador demonstra o número de famílias atendidas pelas unidades habitacionais disponibilizadas"/>
    <s v="Somatório do número de famílias atendidas pelas unidades habitacionais disponibilizadas"/>
    <s v="Unidade"/>
    <s v="Anual"/>
    <x v="9"/>
    <x v="376"/>
    <x v="484"/>
    <s v="Crescimento"/>
    <s v="-"/>
    <n v="0"/>
    <m/>
    <m/>
    <m/>
    <m/>
    <m/>
    <m/>
    <m/>
    <m/>
    <m/>
    <m/>
    <m/>
    <n v="0"/>
    <n v="200"/>
    <n v="200"/>
    <n v="200"/>
    <s v="Anual"/>
    <e v="#DIV/0!"/>
    <s v="Dentro do Esperado"/>
  </r>
  <r>
    <s v="0459"/>
    <s v="Gestão da Política Habitacional e Regularização Fundiária"/>
    <s v="07010"/>
    <s v="SEINFRA"/>
    <s v="5675"/>
    <s v="Desenvolvimento e Implantação de Projetos Habitacionais"/>
    <s v="i0492"/>
    <s v="Número de famílias atendidas pelo programa de gestão da política habitacional e regularização fundiária"/>
    <s v="Dada a necessidade de se garantir o acesso à  moradia digna pelas famílias de baixa renda, o indicador demonstra o número de famílias atendidas pelo programa de gestão da política habitacional e regularização fundiária."/>
    <s v="Somatório das famílias atendidas pelo programa de Gestão da Política Habitacional e Regularização Fundiária"/>
    <s v="Unidade"/>
    <s v="Anual"/>
    <x v="9"/>
    <x v="377"/>
    <x v="485"/>
    <s v="Crescimento"/>
    <n v="0"/>
    <n v="0"/>
    <m/>
    <m/>
    <m/>
    <m/>
    <m/>
    <m/>
    <m/>
    <m/>
    <m/>
    <m/>
    <m/>
    <n v="0"/>
    <n v="50"/>
    <n v="50"/>
    <n v="50"/>
    <s v="Anual"/>
    <e v="#DIV/0!"/>
    <s v="Dentro do Esperado"/>
  </r>
  <r>
    <s v="0459"/>
    <s v="Gestão da Política Habitacional e Regularização Fundiária"/>
    <s v="07010"/>
    <s v="SEINFRA"/>
    <s v="5676"/>
    <s v="Implantação de Infraestrutura  Habitacional"/>
    <s v="i0493"/>
    <s v="Número de habitantes atendidos por obras de infraestrutura habitacional implantada"/>
    <s v="Demonstra o nº de habitantes beneficiados por obras de infraestrutura habitacional implantada em determinada localidade."/>
    <s v="Somatório do número de  habitantes atendidos por obras de infraestrutura habitacional implantada"/>
    <s v="Unidade"/>
    <s v="Anual"/>
    <x v="9"/>
    <x v="378"/>
    <x v="486"/>
    <s v="Crescimento"/>
    <n v="0"/>
    <n v="0"/>
    <m/>
    <m/>
    <m/>
    <m/>
    <m/>
    <m/>
    <m/>
    <m/>
    <m/>
    <m/>
    <m/>
    <n v="0"/>
    <n v="5000"/>
    <n v="5000"/>
    <n v="5000"/>
    <s v="Anual"/>
    <e v="#DIV/0!"/>
    <s v="Dentro do Esperado"/>
  </r>
  <r>
    <s v="0434"/>
    <s v="Gestão do Patrimônio Imóvel"/>
    <s v="07010"/>
    <s v="SEINFRA"/>
    <s v="5702"/>
    <s v="Preservação de Equipamentos Públicos"/>
    <s v="i0494"/>
    <s v="Número de equipamentos públicos postos em situação mínima de uso"/>
    <s v="Demonstra quanto dos imóveis do ERJ, por encontrarem-se em condições insuficientes de uso, foram postos em situação mínima a serem utilizados pela Administração Pública Estadual, diferenciando-se, desta forma,  da meta física da ação que diz respeito a toda e qualquer manutenção feita nos imóveis do Estado."/>
    <s v="Somatório das unidades de equipamentos públicos postos em situação mínima de uso"/>
    <s v="Unidade"/>
    <s v="Anual"/>
    <x v="13"/>
    <x v="379"/>
    <x v="487"/>
    <s v="Crescimento"/>
    <s v="-"/>
    <n v="0"/>
    <m/>
    <m/>
    <m/>
    <m/>
    <m/>
    <m/>
    <m/>
    <m/>
    <m/>
    <m/>
    <m/>
    <n v="0"/>
    <n v="1"/>
    <n v="1"/>
    <n v="1"/>
    <s v="Anual"/>
    <e v="#DIV/0!"/>
    <s v="Dentro do Esperado"/>
  </r>
  <r>
    <s v="0464"/>
    <s v="Desenvolvimento Urbano e Rural"/>
    <s v="07010"/>
    <s v="SEINFRA"/>
    <s v="5703"/>
    <s v="Implementação do Comunidade Cidade"/>
    <s v="i0495"/>
    <s v="Número de habitantes atendidos com a implementação do Comunidade Cidade"/>
    <s v="Mitigação dos impactos provenientes do crescimento desordenado, fruto das auto construções e do espalhamento urbano, negligenciados pelo Município; a demanda social por melhorias substanciais no acesso ao saneamento e à mobilidade urbana e o compromisso assumido pelo ERJ em ampliar o acesso a serviços públicos. O indicador demonstra o nº de habitantes atendidos pela urbanização promovida em uma determinada localidade alvo da intervenção pelo Comunidade Cidade, bem como a população fronteiriça que porventura se beneficie da referida intervenção."/>
    <s v="Somatório do número de habitantes atendidos na região de implementação do Comunidade Cidade"/>
    <s v="Unidade"/>
    <s v="Anual"/>
    <x v="19"/>
    <x v="380"/>
    <x v="488"/>
    <s v="Crescimento"/>
    <s v="-"/>
    <n v="50000"/>
    <m/>
    <m/>
    <m/>
    <m/>
    <m/>
    <m/>
    <m/>
    <m/>
    <m/>
    <m/>
    <m/>
    <n v="0"/>
    <n v="50000"/>
    <n v="50000"/>
    <n v="50000"/>
    <s v="Anual"/>
    <n v="0"/>
    <s v="Abaixo do Esperado"/>
  </r>
  <r>
    <s v="0444"/>
    <s v="Prevenção e Resposta ao Risco e Recuperação de Áreas Atingidas por Catástrofes"/>
    <s v="07010"/>
    <s v="SEINFRA"/>
    <s v="5704"/>
    <s v="Plano de Apoio a Intervenções em Caso de Catástrofes"/>
    <s v="i0496"/>
    <s v="Número de habitantes atendidos por intervenção em situação de catástrofe"/>
    <s v="Somatório de habitantes atendidos por intervenção em situação de catástrofe"/>
    <s v="Dada a necessidade de o Estado intervir diretamente de modo a mitigar, ainda que temporariamente, os impactos decorrentes de catástrofes ou desastres de qualquer natureza,o indicador demonstra o número de habitantes atendidos em determinada localidade                                                            "/>
    <s v="Unidade"/>
    <s v="Anual"/>
    <x v="23"/>
    <x v="381"/>
    <x v="489"/>
    <s v="Crescimento"/>
    <s v="-"/>
    <n v="0"/>
    <m/>
    <m/>
    <m/>
    <m/>
    <m/>
    <m/>
    <m/>
    <m/>
    <m/>
    <m/>
    <m/>
    <n v="0"/>
    <n v="1000"/>
    <n v="1000"/>
    <n v="1000"/>
    <s v="Anual"/>
    <e v="#DIV/0!"/>
    <s v="Dentro do Esperado"/>
  </r>
  <r>
    <s v="0444"/>
    <s v="Prevenção e Resposta ao Risco e Recuperação de Áreas Atingidas por Catástrofes"/>
    <s v="07010"/>
    <s v="SEINFRA"/>
    <s v="5704"/>
    <s v="Plano de Apoio a Intervenções em Caso de Catástrofes"/>
    <s v="i0497"/>
    <s v="Número de localidades atendidas por intervenção em situação de catástrofe"/>
    <s v="Somatório de localidades atendidas por intervenção em situação de catástrofe"/>
    <s v="Dada a necessidade de o Estado intervir diretamente de modo a mitigar, ainda que temporariamente, os impactos decorrentes de catástrofes ou desastres de qualquer natureza, o indicador demonstra o número de localidades intervindas pelo ERJ quando da ocorrência de catástrofes/desastres."/>
    <s v="Unidade"/>
    <s v="Anual"/>
    <x v="23"/>
    <x v="381"/>
    <x v="490"/>
    <s v="Crescimento"/>
    <s v="-"/>
    <n v="0"/>
    <m/>
    <m/>
    <m/>
    <m/>
    <m/>
    <m/>
    <m/>
    <m/>
    <m/>
    <m/>
    <m/>
    <n v="0"/>
    <n v="5"/>
    <n v="5"/>
    <n v="5"/>
    <s v="Anual"/>
    <e v="#DIV/0!"/>
    <s v="Dentro do Esperado"/>
  </r>
  <r>
    <s v="0464"/>
    <s v="Desenvolvimento Urbano e Rural"/>
    <s v="07010"/>
    <s v="SEINFRA"/>
    <s v="5706"/>
    <s v="Desenvolvimento da Infraestrutura dos Municípios - Jogando Junto"/>
    <s v="i0498"/>
    <s v="Intervenções realizadas em município em parceria com o Estado"/>
    <s v="Explicita a extensão de localidades em Municípios, que, apoiados com a participação do ERJ, desenvolveram sua infraestrutura no exercício. "/>
    <s v="Somatório da extensão de localidades infraestruturada em parceria com os Municípios "/>
    <s v="Km"/>
    <s v="Anual"/>
    <x v="19"/>
    <x v="382"/>
    <x v="491"/>
    <s v="Crescimento"/>
    <s v="-"/>
    <n v="0"/>
    <m/>
    <m/>
    <m/>
    <m/>
    <m/>
    <m/>
    <m/>
    <m/>
    <m/>
    <m/>
    <m/>
    <n v="0"/>
    <n v="10"/>
    <n v="10"/>
    <n v="10"/>
    <s v="Anual"/>
    <e v="#DIV/0!"/>
    <s v="Dentro do Esperado"/>
  </r>
  <r>
    <s v="0464"/>
    <s v="Desenvolvimento Urbano e Rural"/>
    <s v="07010"/>
    <s v="SEINFRA"/>
    <s v="5706"/>
    <s v="Desenvolvimento da Infraestrutura dos Municípios - Jogando Junto"/>
    <s v="i0499"/>
    <s v="Número de habitantes atendidos com o desenvolvimento da infraestrutura dos municípios"/>
    <s v="Dada as demandas sociais e a necessidade de se buscar formas de financiar a infraestrutura do ERJ, o indicador demonstra o nº de habitantes beneficiados por projetos realizados pelo ERJ em parceria com os Municípios. "/>
    <s v="Somatório do número de habitantes atendidos "/>
    <s v="Unidade"/>
    <s v="Anual"/>
    <x v="19"/>
    <x v="382"/>
    <x v="492"/>
    <s v="Crescimento"/>
    <s v="-"/>
    <n v="0"/>
    <m/>
    <m/>
    <m/>
    <m/>
    <m/>
    <m/>
    <m/>
    <m/>
    <m/>
    <m/>
    <m/>
    <n v="0"/>
    <n v="1000"/>
    <n v="1000"/>
    <n v="1000"/>
    <s v="Anual"/>
    <e v="#DIV/0!"/>
    <s v="Dentro do Esperado"/>
  </r>
  <r>
    <s v="0464"/>
    <s v="Desenvolvimento Urbano e Rural"/>
    <s v="07010"/>
    <s v="SEINFRA"/>
    <s v="A589"/>
    <s v="Elaboração de Projeto e Viabilização de Implantação de Equipamentos Modulares"/>
    <s v="i0500"/>
    <s v="Número de habitantes atendidos pela implantação de equipamento modular"/>
    <s v="Dado o aumento das demandas da população fluminense por serviços públicos ofertados pelo Estado, o indicador demonstra o  número de habitantes atendidos pela implantação de equipamento modular, tendo em vista o nº de equipamentos modulares postos à disposição da sociedade de modo a atender suas necessidades/solicitações."/>
    <s v="Somatório de habitantes atendidos pela implantação de equipamento modular"/>
    <s v="Unidade"/>
    <s v="Anual"/>
    <x v="19"/>
    <x v="383"/>
    <x v="493"/>
    <s v="Crescimento"/>
    <s v="-"/>
    <n v="0"/>
    <m/>
    <m/>
    <m/>
    <m/>
    <m/>
    <m/>
    <m/>
    <m/>
    <m/>
    <m/>
    <m/>
    <n v="0"/>
    <n v="1000"/>
    <n v="1000"/>
    <n v="1000"/>
    <s v="Anual"/>
    <e v="#DIV/0!"/>
    <s v="Dentro do Esperado"/>
  </r>
  <r>
    <s v="0435"/>
    <s v="Modernização Tecnológica"/>
    <s v="21010"/>
    <s v="SEPLAG"/>
    <s v="5383"/>
    <s v="Implantação do Processo Administrativo Digital"/>
    <s v="i0501"/>
    <s v="Percentual de órgãos com processos administrativos integralmente migrados para meio eletrônico "/>
    <s v="Falta uma solução que permita que a administração estadual possa, em menor prazo e com baixo custo usufruir, em sua plenitude, da redução de despesas diretamente associadas à tramitação eletrônica de processos administrativos e documentos, dentre as quais a compra de papel, cartuchos e manutenção de impressora, o consumo de combustível, manutenção de veículos e contratação de motoristas para entrega e recebimento de processos físicos, custos de locação, manutenção e conservação de imóveis para operação de arquivos, gastos de pessoal e de conservação para gestão de acervo físico."/>
    <s v="(Quantidade de órgãos com processos administrativos integralmente migrados para meio eletrônico / Quantidade de órgãos)"/>
    <s v="Percentual"/>
    <s v="Anual"/>
    <x v="10"/>
    <x v="384"/>
    <x v="494"/>
    <s v="Crescimento"/>
    <s v="-"/>
    <n v="1"/>
    <m/>
    <m/>
    <m/>
    <m/>
    <m/>
    <m/>
    <m/>
    <m/>
    <m/>
    <m/>
    <m/>
    <n v="1"/>
    <n v="1"/>
    <n v="1"/>
    <n v="1"/>
    <s v="Anual"/>
    <n v="1"/>
    <s v="Dentro do Esperado"/>
  </r>
  <r>
    <s v="0434"/>
    <s v="Gestão do Patrimônio Imóvel"/>
    <s v="21010"/>
    <s v="SEPLAG"/>
    <s v="5656"/>
    <s v="Modernização e Aparelhamento do Arquivo Público "/>
    <s v="i0502"/>
    <s v="Quantidade de consultas atendidas pelo Fale Conosco do APERJ"/>
    <s v="O Arquivo Público do Estado do Rio de Janeiro desde 2016 mantém em seu site um formulário para que seu público possa falar diretamente com a Instituição, que gera número de protocolo. Quando o formulário é preenchido o responsável recebe um email com a pergunta e com um link para o formulário para atendimento. A mensuração permite verificar se o site esta atingindo o público. "/>
    <s v="Somatório do número de consultas atendidas pelo fale conosco do APERJ"/>
    <s v="Unidade"/>
    <s v="Anual"/>
    <x v="13"/>
    <x v="385"/>
    <x v="495"/>
    <s v="Crescimento"/>
    <n v="99"/>
    <n v="300"/>
    <m/>
    <m/>
    <m/>
    <m/>
    <m/>
    <m/>
    <m/>
    <m/>
    <m/>
    <m/>
    <m/>
    <n v="272"/>
    <n v="300"/>
    <n v="300"/>
    <n v="300"/>
    <s v="Anual"/>
    <n v="0.90666666666666662"/>
    <s v="Abaixo do Esperado"/>
  </r>
  <r>
    <s v="0435"/>
    <s v="Modernização Tecnológica"/>
    <s v="21010"/>
    <s v="SEPLAG"/>
    <s v="5658"/>
    <s v="Desenvolvimento de Sistemas Corporativos de Apoio à Logística"/>
    <s v="i0503"/>
    <s v="Quantidade de usuários dos sistemas corporativos de apoio à logística"/>
    <s v="Este indicador mostrará o aumento da capilaridade dos Sistemas Corporativos de Apoio à Logística nos Órgãos do Estado, na medida em que esses sistema absorvem os fluxos de informação, promovendo maior integridade e veracidade das informações estratégicas."/>
    <s v="Somatório do número de usuários ativos em todos os Sistemas Corporativos de Apoio à Logística"/>
    <s v="Unidade"/>
    <s v="Semestral"/>
    <x v="10"/>
    <x v="386"/>
    <x v="496"/>
    <s v="Crescimento"/>
    <n v="2000"/>
    <n v="2100"/>
    <m/>
    <m/>
    <m/>
    <m/>
    <m/>
    <n v="3200"/>
    <m/>
    <m/>
    <m/>
    <m/>
    <m/>
    <n v="3596"/>
    <n v="2200"/>
    <n v="2300"/>
    <n v="2400"/>
    <s v="Semestral"/>
    <n v="1.7123809523809523"/>
    <s v="Acima do Esperado"/>
  </r>
  <r>
    <s v="0434"/>
    <s v="Gestão do Patrimônio Imóvel"/>
    <s v="21010"/>
    <s v="SEPLAG"/>
    <s v="5657"/>
    <s v="Revitalização do Depósito Público "/>
    <s v="i0504"/>
    <s v="Obras e restauros realizados"/>
    <s v="Executar Obras gerais e reequipar toda sede do Depósito Público visando a integralidade dos bens e servidores, tornando o local salubre e moderno."/>
    <s v="Somatório das obras e restauros realizados"/>
    <s v="Unidade"/>
    <s v="Anual"/>
    <x v="13"/>
    <x v="387"/>
    <x v="497"/>
    <s v="Crescimento"/>
    <s v="-"/>
    <n v="1"/>
    <m/>
    <m/>
    <m/>
    <m/>
    <m/>
    <m/>
    <m/>
    <m/>
    <m/>
    <m/>
    <m/>
    <n v="1"/>
    <n v="1"/>
    <n v="1"/>
    <n v="1"/>
    <s v="Anual"/>
    <n v="1"/>
    <s v="Dentro do Esperado"/>
  </r>
  <r>
    <s v="0470"/>
    <s v="Fortalecimento da Gestão Pública"/>
    <s v="21010"/>
    <s v="SEPLAG"/>
    <s v="4506"/>
    <s v="Gestão de Documentos, Preservação da Memória do ERJ e Acesso à informação"/>
    <s v="i0505"/>
    <s v="Quantidade de acervos de valor permanente que receberam tratamento técnico"/>
    <s v="O Arquivo do Estado do Rio de Janeiro realiza tratamento técnico arquivístico dos acervos custodiados pela instituição, por captação de recursos externos e por recursos próprios, visando tornar o acervo disponível para consulta publica. A mensuração permite acompanhar o volume do acervo organizado e disponibilizado ao público."/>
    <s v="Somatório dos acervos de valor permanente que receberam tratamento técnico"/>
    <s v="Unidade"/>
    <s v="Anual"/>
    <x v="11"/>
    <x v="388"/>
    <x v="498"/>
    <s v="Crescimento"/>
    <n v="5"/>
    <n v="5"/>
    <m/>
    <m/>
    <m/>
    <m/>
    <m/>
    <m/>
    <m/>
    <m/>
    <m/>
    <m/>
    <m/>
    <n v="2.7"/>
    <n v="5"/>
    <n v="5"/>
    <n v="5"/>
    <s v="Anual"/>
    <n v="0.54"/>
    <s v="Abaixo do Esperado"/>
  </r>
  <r>
    <s v="0470"/>
    <s v="Fortalecimento da Gestão Pública"/>
    <s v="21010"/>
    <s v="SEPLAG"/>
    <s v="4506"/>
    <s v="Gestão de Documentos, Preservação da Memória do ERJ e Acesso à informação"/>
    <s v="i0506"/>
    <s v="Quantidade de órgãos aprovaram e publicaram os planos de classificação e tabelas de temporalidade"/>
    <s v="O APERJ é responsável junto com a Secretaria de Estado da Casa Civil e Governança pela implantação na Administração Estadual do Rio de Janeiro do Programa de Gestão de Documentos - PGD, que tem o objetivo de organizar a produção, tramitação e destinação dos documentos produzidos pela administração pública estadual, assegurando o acesso à informação, permitindo a eliminação daqueles que não apresentam valor secundário e garantindo a preservação dos documentos de valor permanente. Os planos de classificação e tabelas de temporalidade de documentos são os instrumentos utilizados para a gestão de documentos. Amensuração desse produto permite acompanhar a eficacia da implantação do Programa de Gestão de Documentos no Executivo Estadual. "/>
    <s v="Somatório dos órgãos que publicaram planos de classificação e tabelas de temporalidade"/>
    <s v="Unidade"/>
    <s v="Anual"/>
    <x v="11"/>
    <x v="388"/>
    <x v="499"/>
    <s v="Crescimento"/>
    <n v="0"/>
    <n v="5"/>
    <m/>
    <m/>
    <m/>
    <m/>
    <m/>
    <m/>
    <m/>
    <m/>
    <m/>
    <m/>
    <m/>
    <n v="0"/>
    <n v="5"/>
    <n v="5"/>
    <n v="5"/>
    <s v="Anual"/>
    <n v="0"/>
    <s v="Abaixo do Esperado"/>
  </r>
  <r>
    <s v="0470"/>
    <s v="Fortalecimento da Gestão Pública"/>
    <s v="21010"/>
    <s v="SEPLAG"/>
    <s v="4506"/>
    <s v="Gestão de Documentos, Preservação da Memória do ERJ e Acesso à informação"/>
    <s v="i0507"/>
    <s v="Quantidade de requisições de documentos o APERJ atendeu"/>
    <s v="O Arquivo Público do Estado do Rio de Janeiro disponibiliza os documentos públicos para consultas locais. A mensuração permite acompanhar o alcance do trabalho do APERJ e melhorar seu planejamento."/>
    <s v="Somatório do número de requisições de documentos atendidas"/>
    <s v="Unidade"/>
    <s v="Anual"/>
    <x v="11"/>
    <x v="388"/>
    <x v="500"/>
    <s v="Crescimento"/>
    <n v="1144"/>
    <n v="3000"/>
    <m/>
    <m/>
    <m/>
    <m/>
    <m/>
    <m/>
    <m/>
    <m/>
    <m/>
    <m/>
    <m/>
    <n v="257"/>
    <n v="3000"/>
    <n v="3000"/>
    <n v="3000"/>
    <s v="Anual"/>
    <n v="8.5666666666666669E-2"/>
    <s v="Abaixo do Esperado"/>
  </r>
  <r>
    <s v="0470"/>
    <s v="Fortalecimento da Gestão Pública"/>
    <s v="21010"/>
    <s v="SEPLAG"/>
    <s v="4521"/>
    <s v="Implementação das Ações do Depósito Público "/>
    <s v="i0508"/>
    <s v="Reformas e manutenções realizadas"/>
    <s v="Realizar reformas e manutenção nas estruturas físicas para evitar o risco de danos aos bens acautelados e aos servidores; Contratar serviço de manutenção preventiva e corretiva no sistemas de Incêndio, elevadores de carga,   empilhadeiras, etc."/>
    <s v="Somatório de reformas e manutenções realizadas"/>
    <s v="Unidade"/>
    <s v="Anual"/>
    <x v="11"/>
    <x v="389"/>
    <x v="501"/>
    <s v="Crescimento"/>
    <s v="-"/>
    <n v="1"/>
    <m/>
    <m/>
    <m/>
    <m/>
    <m/>
    <m/>
    <m/>
    <m/>
    <m/>
    <m/>
    <m/>
    <n v="1"/>
    <n v="1"/>
    <n v="1"/>
    <n v="1"/>
    <s v="Anual"/>
    <n v="1"/>
    <s v="Dentro do Esperado"/>
  </r>
  <r>
    <s v="0470"/>
    <s v="Fortalecimento da Gestão Pública"/>
    <s v="21010"/>
    <s v="SEPLAG"/>
    <s v="5662"/>
    <s v="Fortalecimento dos Instrumentos de Planejamento, Orçamento e Gestão"/>
    <s v="i0509"/>
    <s v="Percentual de órgãos que participaram das capacitações de orçamento"/>
    <s v="O indicador permite aferir o percentual de órgãos estaduais que tiveram servidores capacitados, considerando que o objetivo precípuo da ação é a capacitação dos servidores que compõem as redes temáticas e estão presentes em todos os órgãos."/>
    <s v="(Número de órgãos com servidores concluintes dos cursos / Número total de órgãos)* 100"/>
    <s v="Percentual"/>
    <s v="Anual"/>
    <x v="11"/>
    <x v="390"/>
    <x v="502"/>
    <s v="Crescimento"/>
    <s v="-"/>
    <n v="1"/>
    <m/>
    <m/>
    <m/>
    <m/>
    <m/>
    <m/>
    <m/>
    <m/>
    <m/>
    <m/>
    <m/>
    <n v="0"/>
    <n v="1"/>
    <n v="1"/>
    <n v="1"/>
    <s v="Anual"/>
    <n v="0"/>
    <s v="Abaixo do Esperado"/>
  </r>
  <r>
    <s v="0470"/>
    <s v="Fortalecimento da Gestão Pública"/>
    <s v="21010"/>
    <s v="SEPLAG"/>
    <s v="5662"/>
    <s v="Fortalecimento dos Instrumentos de Planejamento, Orçamento e Gestão"/>
    <s v="i0510"/>
    <s v="Percentual de órgãos que participaram das capacitações de planejamento"/>
    <s v="O indicador permite aferir o percentual de órgãos estaduais que tiveram servidores capacitados, considerando que o objetivo precípuo da ação é a capacitação dos servidores que compõem as redes temáticas e estão presentes em todos os órgãos."/>
    <s v="(Número de órgãos com servidores concluintes dos cursos / Número total de órgãos)* 100"/>
    <s v="Percentual"/>
    <s v="Anual"/>
    <x v="11"/>
    <x v="390"/>
    <x v="503"/>
    <s v="Crescimento"/>
    <s v="-"/>
    <n v="1"/>
    <m/>
    <m/>
    <m/>
    <m/>
    <m/>
    <m/>
    <m/>
    <m/>
    <m/>
    <m/>
    <m/>
    <n v="0.65849999999999997"/>
    <n v="1"/>
    <n v="1"/>
    <n v="1"/>
    <s v="Anual"/>
    <n v="0.65849999999999997"/>
    <s v="Abaixo do Esperado"/>
  </r>
  <r>
    <s v="0470"/>
    <s v="Fortalecimento da Gestão Pública"/>
    <s v="21010"/>
    <s v="SEPLAG"/>
    <s v="5662"/>
    <s v="Fortalecimento dos Instrumentos de Planejamento, Orçamento e Gestão"/>
    <s v="i0511"/>
    <s v="Percentual de órgãos que participaram das capacitações referentes à rede de gestores de investimento"/>
    <s v="O indicador permite aferir o percentual de órgãos estaduais que tiveram servidores capacitados, considerando que o objetivo precípuo da ação é a capacitação dos servidores que compõem as redes temáticas e estão presentes em todos os órgãos."/>
    <s v="(Número de órgãos com servidores concluintes dos cursos / Número total de órgãos)* 100"/>
    <s v="Percentual"/>
    <s v="Anual"/>
    <x v="11"/>
    <x v="390"/>
    <x v="504"/>
    <s v="Crescimento"/>
    <s v="-"/>
    <n v="1"/>
    <m/>
    <m/>
    <m/>
    <m/>
    <m/>
    <m/>
    <m/>
    <m/>
    <m/>
    <m/>
    <m/>
    <n v="0"/>
    <n v="1"/>
    <n v="1"/>
    <n v="1"/>
    <s v="Anual"/>
    <n v="0"/>
    <s v="Abaixo do Esperado"/>
  </r>
  <r>
    <s v="0476"/>
    <s v="Gestão de Pessoas no Setor Público"/>
    <s v="21010"/>
    <s v="SEPLAG"/>
    <s v="8365"/>
    <s v="Formação e Valorização do Servidor"/>
    <s v="i0512"/>
    <s v="Percentual de órgãos que participaram das capacitações referentes à rede de processos"/>
    <s v="O indicador permite aferir o percentual de órgãos estaduais que tiveram servidores capacitados, considerando que o objetivo precípuo da ação é a capacitação dos servidores que compõem as redes temáticas e estão presentes em todos os órgãos."/>
    <s v="(Número de órgãos com servidores concluintes dos cursos / Número total de órgãos)* 100"/>
    <s v="Percentual"/>
    <s v="Anual"/>
    <x v="6"/>
    <x v="391"/>
    <x v="505"/>
    <s v="Crescimento"/>
    <s v="-"/>
    <n v="1"/>
    <m/>
    <m/>
    <m/>
    <m/>
    <m/>
    <m/>
    <m/>
    <m/>
    <m/>
    <m/>
    <m/>
    <n v="0"/>
    <n v="1"/>
    <n v="1"/>
    <n v="1"/>
    <s v="Anual"/>
    <n v="0"/>
    <s v="Abaixo do Esperado"/>
  </r>
  <r>
    <s v="0476"/>
    <s v="Gestão de Pessoas no Setor Público"/>
    <s v="21010"/>
    <s v="SEPLAG"/>
    <s v="8365"/>
    <s v="Formação e Valorização do Servidor"/>
    <s v="i0513"/>
    <s v="Quantidade de servidores capacitados em protocolo, gestão documental e produção documental"/>
    <s v="O PGD, Programa de Gestão de Documentos do Estado do RJ, que tem o objetivo de padronizar e organizar a produção, tramitação e destinação dos documentos produzidos pela administração pública estadual, prevê manter treinamento em gestão de documento, gestão de protocolo e produção de documentos para os servidores estaduais. A medição dessa informação é necessária para acompanhar a implantação do Programa de Gestão de Documentos no Executivo Estadual."/>
    <s v="Somatório de servidores capacitados em Protocolo, Gestão Documental e Produção documental"/>
    <s v="Unidade"/>
    <s v="Anual"/>
    <x v="6"/>
    <x v="391"/>
    <x v="506"/>
    <s v="Crescimento"/>
    <n v="67"/>
    <n v="200"/>
    <m/>
    <m/>
    <m/>
    <m/>
    <m/>
    <m/>
    <m/>
    <m/>
    <m/>
    <m/>
    <m/>
    <n v="15"/>
    <n v="200"/>
    <n v="200"/>
    <n v="200"/>
    <s v="Anual"/>
    <n v="7.4999999999999997E-2"/>
    <s v="Abaixo do Esperado"/>
  </r>
  <r>
    <s v="0476"/>
    <s v="Gestão de Pessoas no Setor Público"/>
    <s v="21010"/>
    <s v="SEPLAG"/>
    <s v="8365"/>
    <s v="Formação e Valorização do Servidor"/>
    <s v="i0514"/>
    <s v="Percentual de órgãos que participaram das capacitações de logística"/>
    <s v="Conforme previsto no Decreto nº 46.050/2017, que criou a Rede Logística do Poder Executivo do Estado do Rio de Janeiro, a referida rede tem como um dos seus objetivos prover o Estado do Rio de Janeiro com servidores adequadamente capacitados e certificados. Nesse sentido, o presente indicador permite registrar o quantitativo de órgãos que participaram das capacitações promovidas pelo Órgão Central do Sistema Logístico."/>
    <s v="(Número de órgãos com servidores concluintes dos cursos / Número total de órgãos)* 100"/>
    <s v="Percentual"/>
    <s v="Quadrimestral"/>
    <x v="6"/>
    <x v="391"/>
    <x v="507"/>
    <s v="Crescimento"/>
    <n v="0.7"/>
    <n v="0.75"/>
    <m/>
    <m/>
    <m/>
    <n v="0.1"/>
    <m/>
    <m/>
    <m/>
    <n v="0.83"/>
    <m/>
    <m/>
    <m/>
    <n v="0"/>
    <n v="0.8"/>
    <n v="0.9"/>
    <n v="0.95"/>
    <s v="Quadrimestral"/>
    <n v="1.1066666666666667"/>
    <s v="Acima do Esperado"/>
  </r>
  <r>
    <s v="0470"/>
    <s v="Fortalecimento da Gestão Pública"/>
    <s v="21010"/>
    <s v="SEPLAG"/>
    <s v="A569"/>
    <s v="Aperfeiçoamento da Gestão Estratégica de Suprimentos"/>
    <s v="i0515"/>
    <s v="Percentual de órgãos que participaram das licitações do órgão central do sistema logístico"/>
    <s v="Este indicador mostrará o desempenho do Órgão Central do Sistema Logístico em aumentar a relevância das licitações realizadas, obter economias de escala, reduzir os custos de transação das contratações e aumentar o poder de barganha do Estado junto ao mercado fornecedor que decorrem das atribuições previstas no Decreto nº 42.092, de 27 de outubro de 2009, que instituiu o Sistema Logístico do Estado do Rio de Janeiro, e o Decreto nº 45.802, de 26 de outubro de 2016, que instituiu a Política Estadual de Gestão Estratégica de Suprimentos."/>
    <s v="(Número de órgãos que participaram das licitações do Órgão Central do SISLOG / Número total de órgãos)* 100"/>
    <s v="Percentual"/>
    <s v="Quadrimestral"/>
    <x v="11"/>
    <x v="392"/>
    <x v="508"/>
    <s v="Crescimento"/>
    <n v="0.9"/>
    <n v="0.91"/>
    <m/>
    <m/>
    <m/>
    <n v="0.71"/>
    <m/>
    <m/>
    <m/>
    <n v="0.75"/>
    <m/>
    <m/>
    <m/>
    <n v="9.1999999999999998E-3"/>
    <n v="0.92"/>
    <n v="0.93"/>
    <n v="0.95"/>
    <s v="Quadrimestral"/>
    <n v="0.82417582417582413"/>
    <s v="Abaixo do Esperado"/>
  </r>
  <r>
    <s v="0470"/>
    <s v="Fortalecimento da Gestão Pública"/>
    <s v="21010"/>
    <s v="SEPLAG"/>
    <s v="A570"/>
    <s v="Sistematização do Planejamento e Captação de Recursos para Investimentos"/>
    <s v="i0516"/>
    <s v="Taxa de projetos de investimento (baixo e médio riscos) orçamentariamente viabilizados"/>
    <s v="O indicador é pertinente pois mensura dois potenciais resultados da ação que se realizam de forma complementar: a ampliação do número de investimentos planejados em maior nível de detalhamento e qualidade (baixo e médio riscos) e a viabilização da realização desses investimentos através do melhor aproveitamento das fontes internas e através da captação de recursos de fontes externas."/>
    <s v="(Número de propostas de investimento integrantes do orçamento estadual / Número de propostas de investimento identificadas como de baixo e médio risco na matriz de riscos do Plano Anual de Investimentos)*100"/>
    <s v="Percentual"/>
    <s v="Anual"/>
    <x v="11"/>
    <x v="393"/>
    <x v="509"/>
    <s v="Crescimento"/>
    <s v="-"/>
    <n v="0.1"/>
    <m/>
    <m/>
    <m/>
    <m/>
    <m/>
    <m/>
    <m/>
    <m/>
    <m/>
    <m/>
    <m/>
    <n v="0.92"/>
    <n v="0.15"/>
    <n v="0.3"/>
    <n v="0.4"/>
    <s v="Anual"/>
    <n v="9.1999999999999993"/>
    <s v="Acima do Esperado"/>
  </r>
  <r>
    <s v="0470"/>
    <s v="Fortalecimento da Gestão Pública"/>
    <s v="21010"/>
    <s v="SEPLAG"/>
    <s v="A583"/>
    <s v="Implantação da Gestão por Processos"/>
    <s v="i0517"/>
    <s v="Número de processos mapeados"/>
    <s v="Promover o desenvolvimento da gestão por processos através do mapeamento de processos e do apoio a iniciativas de mapeamento."/>
    <s v="Somatório do número de processos mapeados no Sistema Eletrônico de Informação - SEI"/>
    <s v="Unidade"/>
    <s v="Anual"/>
    <x v="11"/>
    <x v="394"/>
    <x v="510"/>
    <s v="Decrescimento"/>
    <s v="-"/>
    <n v="12"/>
    <m/>
    <m/>
    <m/>
    <m/>
    <m/>
    <m/>
    <m/>
    <m/>
    <m/>
    <m/>
    <m/>
    <n v="11"/>
    <n v="12"/>
    <n v="12"/>
    <n v="10"/>
    <s v="Anual"/>
    <n v="1.0833333333333335"/>
    <s v="Acima do Esperado"/>
  </r>
  <r>
    <s v="0434"/>
    <s v="Gestão do Patrimônio Imóvel"/>
    <s v="21010"/>
    <s v="SEPLAG"/>
    <s v="4409"/>
    <s v="Conservação e Mitigação de Riscos nos Imóveis Estaduais"/>
    <s v="i0400"/>
    <s v="Taxa de mitigação de risco dos imóveis estaduais"/>
    <s v="Obtém-se a informação  sobre a atuação do órgão central nos problemas detectados nos ímóveis estaduais para mitigação dos diferentes riscos (invasão, deterioração, dano a terceiros, não destinação, depredação,etc.)._x000a_Instruções para o cálculo:_x000a_Obs.1: quando há intervenção no imóvel, o mesmo não é retirado do denominador; caso haja imóvel novo, o mesmo é incluído;_x000a_Obs.2: cada imóvel será considerado por Projeto* (e cada intervenção terá um peso no projeto). Cada imóvel poderá computar no indicador como 1 ou como 0,33 , 0,60 , 0,80 , etc.);_x000a_Obs.3: Consideram-se as intervenções demandadas pelo próprio órgão central e pelos órgãos de fiscalização e controle;"/>
    <s v="(Número de imóveis com ação de intervenção realizada / Número de imóveis com ação de intervenção demandada)"/>
    <s v="Percentual"/>
    <s v="Quadrimestral"/>
    <x v="13"/>
    <x v="395"/>
    <x v="511"/>
    <s v="Crescimento"/>
    <n v="0.05"/>
    <n v="0.1"/>
    <m/>
    <m/>
    <m/>
    <n v="8.3000000000000004E-2"/>
    <m/>
    <m/>
    <m/>
    <n v="8.3000000000000004E-2"/>
    <m/>
    <m/>
    <m/>
    <n v="0.16700000000000001"/>
    <n v="0.2"/>
    <n v="0.25"/>
    <n v="0.3"/>
    <s v="Quadrimestral"/>
    <n v="1.67"/>
    <s v="Acima do Esperado"/>
  </r>
  <r>
    <s v="0434"/>
    <s v="Gestão do Patrimônio Imóvel"/>
    <s v="21010"/>
    <s v="SEPLAG"/>
    <s v="4481"/>
    <s v="Destinação, Uso e Ocupação de Bens Imóveis Estaduais"/>
    <s v="i0401"/>
    <s v="Taxa de destinação de imóvel estadual aderente ao interesse público"/>
    <s v="Obtém-se informações sobre a efetiva destinação dos imóveis estaduais, em consonância com o interesse público._x000a_OBS: Consideram-se imóveis destinados: alienados, em processo de alienação, com recolhimento de tx. de ocupação e afetados ao serviço público. _x000a_Nas três primeiras hipóteses o interesse público contemplado é a arrecadação de valores a partir do ativo patrimonial; quanto à afetação, o interesse público contemplado é a possibilidade de ocupação para desenvolvimento de políticas públicas (saúde, cultura, educação, segurança, esporte...)."/>
    <s v="(Número de imóveis destinados / Número de imóveis da Prestação de Contas)"/>
    <s v="Percentual"/>
    <s v="Quadrimestral"/>
    <x v="13"/>
    <x v="396"/>
    <x v="512"/>
    <s v="Crescimento"/>
    <n v="0.69"/>
    <n v="0.72"/>
    <m/>
    <m/>
    <m/>
    <n v="0.77900000000000003"/>
    <m/>
    <m/>
    <m/>
    <n v="0.78800000000000003"/>
    <m/>
    <m/>
    <m/>
    <n v="0.78800000000000003"/>
    <n v="0.75"/>
    <n v="0.78"/>
    <n v="0.81"/>
    <s v="Quadrimestral"/>
    <n v="1.0944444444444446"/>
    <s v="Acima do Esperado"/>
  </r>
  <r>
    <s v="0434"/>
    <s v="Gestão do Patrimônio Imóvel"/>
    <s v="21010"/>
    <s v="SEPLAG"/>
    <s v="4481"/>
    <s v="Destinação, Uso e Ocupação de Bens Imóveis Estaduais"/>
    <s v="i0402"/>
    <s v="Taxa de monitoramento de imóveis estaduais"/>
    <s v="Obtém-se a informação  sobre a atuação do órgão central no monitoramento dos ímóveis estaduais no que se refere à avaliação, vistoria, regularização de ocupação, cobrança de encargos e contraprestações, alienação e assiduidade com as cotas de condomínio._x000a_"/>
    <s v="Tx = {(n° de laudos de avaliação realizados / n° de laudos planejados) + (n° de vistorias realizadas / n° de vistorias planejadas) + (n° de ocupações regularizadas / n° de ocupações por órgãos e entidades públicas não regularizadas) + (n° de ocupações com encargos e contraprestações cobrados / n° de ocupações com encargos e contrapretações identificados) + (n° de imóveis  ofertados para alienação / n° de imóveis identificados como passíveis de alienação) + (nº dse cotas de condomínio pagas / nº de cotas de condomínio identificadas para pagamento)} / 6"/>
    <s v="Percentual"/>
    <s v="Quadrimestral"/>
    <x v="13"/>
    <x v="396"/>
    <x v="513"/>
    <s v="Crescimento"/>
    <n v="0.63"/>
    <n v="0.57499999999999996"/>
    <m/>
    <m/>
    <m/>
    <n v="0.66500000000000004"/>
    <m/>
    <m/>
    <m/>
    <n v="0.46400000000000002"/>
    <m/>
    <m/>
    <m/>
    <n v="1.099"/>
    <n v="0.75"/>
    <n v="0.8"/>
    <n v="0.85"/>
    <s v="Quadrimestral"/>
    <n v="1.9113043478260872"/>
    <s v="Acima do Esperado"/>
  </r>
  <r>
    <s v="0434"/>
    <s v="Gestão do Patrimônio Imóvel"/>
    <s v="21010"/>
    <s v="SEPLAG"/>
    <s v="4482"/>
    <s v="Modernização da Gestão do Patrimônio Imóvel"/>
    <s v="i0403"/>
    <s v="Taxa de Compliance de Gestão das Informações dos imóveis estaduais"/>
    <s v="O indicador objetiva a mensuração do cumprimento dos requisitos necessários à efetiva gestão do patrimônio imóvel, por parte da SUBPAT e dos órgãos setoriais._x000a_Com a fórmula, obtém-se a informação sobre a confiabilidade do cadastro dos imóveis, contando também com a contribuição setorial, a fim de realizar as atribuições institucionais da SUBPAT com excelência (destinação, monitoramento, mitigação de risco, conservação e fornecimento de informações à Administração Pública e à sociedade)."/>
    <s v="((Número de imóveis com titularidade regularizada / Número de imóveis da Prestação de Contas) X 0,2) + ((N° de imóveis com cadastro validado_saneado / N° de imóveis da Prestação de Contas) X 0,7) + ((Requisitos de conformidade cumpridos pelos órgãos setoriais / Número de total de requisitos de conformidade) X 0,1)"/>
    <s v="Percentual"/>
    <s v="Quadrimestral"/>
    <x v="13"/>
    <x v="397"/>
    <x v="514"/>
    <s v="Crescimento"/>
    <n v="0.157"/>
    <n v="0.21099999999999999"/>
    <m/>
    <m/>
    <m/>
    <n v="0.224"/>
    <m/>
    <m/>
    <m/>
    <n v="0.23599999999999999"/>
    <m/>
    <m/>
    <m/>
    <n v="0.27"/>
    <n v="0.72499999999999998"/>
    <n v="0.92900000000000005"/>
    <n v="0.94099999999999995"/>
    <s v="Quadrimestral"/>
    <n v="1.2796208530805688"/>
    <s v="Acima do Esperado"/>
  </r>
  <r>
    <s v="0478"/>
    <s v="Prevenção à Violência e Combate à Criminalidade"/>
    <s v="51010"/>
    <s v="SEPM"/>
    <s v="2061"/>
    <s v="Operação Especial e Especializada da Polícia Militar "/>
    <s v="i0518"/>
    <s v="Homicídio doloso"/>
    <s v="Indica a ocorrência de homicídio provocado pela morte causada intencionalmente, ou seja, com dolo."/>
    <s v="Somatório do número de homicídios dolosos ocorridos no quadrimestre"/>
    <s v="Unidade"/>
    <s v="Quadrimestral"/>
    <x v="38"/>
    <x v="398"/>
    <x v="515"/>
    <s v="Decrescimento"/>
    <n v="1738"/>
    <n v="1304"/>
    <m/>
    <m/>
    <m/>
    <n v="1355"/>
    <m/>
    <m/>
    <m/>
    <n v="1043"/>
    <m/>
    <m/>
    <m/>
    <n v="1116"/>
    <n v="1304"/>
    <n v="1304"/>
    <n v="1304"/>
    <s v="Quadrimestral"/>
    <n v="1.2001533742331287"/>
    <s v="Acima do Esperado"/>
  </r>
  <r>
    <s v="0478"/>
    <s v="Prevenção à Violência e Combate à Criminalidade"/>
    <s v="51010"/>
    <s v="SEPM"/>
    <s v="2061"/>
    <s v="Operação Especial e Especializada da Polícia Militar "/>
    <s v="i0519"/>
    <s v="Latrocínio"/>
    <s v="É a indicação de roubo realizado a mão armada, seguido de homicídio."/>
    <s v="Somatório do número de latrocínios ocorridos no quadrimestre"/>
    <s v="Unidade"/>
    <s v="Quadrimestral"/>
    <x v="38"/>
    <x v="398"/>
    <x v="516"/>
    <s v="Decrescimento"/>
    <n v="55"/>
    <n v="47"/>
    <m/>
    <m/>
    <m/>
    <n v="31"/>
    <m/>
    <m/>
    <m/>
    <n v="26"/>
    <m/>
    <m/>
    <m/>
    <n v="28"/>
    <n v="47"/>
    <n v="47"/>
    <n v="47"/>
    <s v="Quadrimestral"/>
    <n v="1.4468085106382977"/>
    <s v="Acima do Esperado"/>
  </r>
  <r>
    <s v="0478"/>
    <s v="Prevenção à Violência e Combate à Criminalidade"/>
    <s v="51010"/>
    <s v="SEPM"/>
    <s v="2061"/>
    <s v="Operação Especial e Especializada da Polícia Militar "/>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398"/>
    <x v="517"/>
    <s v="Crescimento"/>
    <s v="-"/>
    <n v="0.75"/>
    <m/>
    <m/>
    <m/>
    <m/>
    <m/>
    <m/>
    <m/>
    <m/>
    <m/>
    <m/>
    <m/>
    <n v="1"/>
    <n v="0.75"/>
    <n v="0.75"/>
    <n v="0.75"/>
    <s v="Anual"/>
    <n v="1.3333333333333333"/>
    <s v="Acima do Esperado"/>
  </r>
  <r>
    <s v="0478"/>
    <s v="Prevenção à Violência e Combate à Criminalidade"/>
    <s v="51010"/>
    <s v="SEPM"/>
    <s v="2061"/>
    <s v="Operação Especial e Especializada da Polícia Militar "/>
    <s v="i0521"/>
    <s v="Roubo de carga"/>
    <s v="Indica o número de ocorrências de roubo de carga."/>
    <s v="Somatório do número de roubo de carga no quadrimestre"/>
    <s v="Unidade"/>
    <s v="Quadrimestral"/>
    <x v="38"/>
    <x v="398"/>
    <x v="518"/>
    <s v="Decrescimento"/>
    <n v="3397"/>
    <n v="2887"/>
    <m/>
    <m/>
    <m/>
    <n v="1698"/>
    <m/>
    <m/>
    <m/>
    <n v="1819"/>
    <m/>
    <m/>
    <m/>
    <n v="1471"/>
    <n v="2887"/>
    <n v="2887"/>
    <n v="2887"/>
    <s v="Quadrimestral"/>
    <n v="1.4904745410460687"/>
    <s v="Acima do Esperado"/>
  </r>
  <r>
    <s v="0478"/>
    <s v="Prevenção à Violência e Combate à Criminalidade"/>
    <s v="51010"/>
    <s v="SEPM"/>
    <s v="2061"/>
    <s v="Operação Especial e Especializada da Polícia Militar "/>
    <s v="i0522"/>
    <s v="Roubo de rua"/>
    <s v="Indica o número de ocorrências de roubo de de rua."/>
    <s v="Somatório do número de roubos de rua ocorridos no quadrimestre"/>
    <s v="Unidade"/>
    <s v="Quadrimestral"/>
    <x v="38"/>
    <x v="398"/>
    <x v="519"/>
    <s v="Decrescimento"/>
    <n v="55134"/>
    <n v="49620"/>
    <m/>
    <m/>
    <m/>
    <n v="29622"/>
    <m/>
    <m/>
    <m/>
    <n v="19652"/>
    <m/>
    <m/>
    <m/>
    <n v="22793"/>
    <n v="49620"/>
    <n v="49620"/>
    <n v="49620"/>
    <s v="Quadrimestral"/>
    <n v="1.603950020153164"/>
    <s v="Acima do Esperado"/>
  </r>
  <r>
    <s v="0478"/>
    <s v="Prevenção à Violência e Combate à Criminalidade"/>
    <s v="51010"/>
    <s v="SEPM"/>
    <s v="2061"/>
    <s v="Operação Especial e Especializada da Polícia Militar "/>
    <s v="i0523"/>
    <s v="Roubo de veículo"/>
    <s v="Indica o número de ocorrências de roubo de veículo."/>
    <s v="Somatório do número de roubo de veículo no quadrimestre"/>
    <s v="Unidade"/>
    <s v="Quadrimestral"/>
    <x v="38"/>
    <x v="398"/>
    <x v="520"/>
    <s v="Decrescimento"/>
    <n v="18481"/>
    <n v="14785"/>
    <m/>
    <m/>
    <m/>
    <n v="10468"/>
    <m/>
    <m/>
    <m/>
    <n v="6941"/>
    <m/>
    <m/>
    <m/>
    <n v="8024"/>
    <n v="14785"/>
    <n v="14785"/>
    <n v="14785"/>
    <s v="Quadrimestral"/>
    <n v="1.5305377071356103"/>
    <s v="Acima do Esperado"/>
  </r>
  <r>
    <s v="0478"/>
    <s v="Prevenção à Violência e Combate à Criminalidade"/>
    <s v="51010"/>
    <s v="SEPM"/>
    <s v="2062"/>
    <s v="Manutenção da Polícia Pacificadora "/>
    <s v="i0518"/>
    <s v="Homicídio doloso"/>
    <s v="Indica a ocorrência de homicídio provocado pela morte causada intencionalmente, ou seja, com dolo."/>
    <s v="Somatório do número de homicídios dolosos ocorridos no quadrimestre"/>
    <s v="Unidade"/>
    <s v="Quadrimestral"/>
    <x v="38"/>
    <x v="399"/>
    <x v="515"/>
    <s v="Decrescimento"/>
    <n v="1738"/>
    <n v="1304"/>
    <m/>
    <m/>
    <m/>
    <n v="1355"/>
    <m/>
    <m/>
    <m/>
    <n v="1043"/>
    <m/>
    <m/>
    <m/>
    <n v="1116"/>
    <n v="1304"/>
    <n v="1304"/>
    <n v="1304"/>
    <s v="Quadrimestral"/>
    <n v="1.2001533742331287"/>
    <s v="Acima do Esperado"/>
  </r>
  <r>
    <s v="0478"/>
    <s v="Prevenção à Violência e Combate à Criminalidade"/>
    <s v="51010"/>
    <s v="SEPM"/>
    <s v="2062"/>
    <s v="Manutenção da Polícia Pacificadora "/>
    <s v="i0519"/>
    <s v="Latrocínio"/>
    <s v="É a indicação de roubo realizado a mão armada, seguido de homicídio."/>
    <s v="Somatório do número de latrocínios ocorridos no quadrimestre"/>
    <s v="Unidade"/>
    <s v="Quadrimestral"/>
    <x v="38"/>
    <x v="399"/>
    <x v="516"/>
    <s v="Decrescimento"/>
    <n v="55"/>
    <n v="47"/>
    <m/>
    <m/>
    <m/>
    <n v="31"/>
    <m/>
    <m/>
    <m/>
    <n v="26"/>
    <m/>
    <m/>
    <m/>
    <n v="28"/>
    <n v="47"/>
    <n v="47"/>
    <n v="47"/>
    <s v="Quadrimestral"/>
    <n v="1.4468085106382977"/>
    <s v="Acima do Esperado"/>
  </r>
  <r>
    <s v="0478"/>
    <s v="Prevenção à Violência e Combate à Criminalidade"/>
    <s v="51010"/>
    <s v="SEPM"/>
    <s v="2062"/>
    <s v="Manutenção da Polícia Pacificadora "/>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399"/>
    <x v="517"/>
    <s v="Crescimento"/>
    <s v="-"/>
    <n v="0.75"/>
    <m/>
    <m/>
    <m/>
    <m/>
    <m/>
    <m/>
    <m/>
    <m/>
    <m/>
    <m/>
    <m/>
    <n v="1"/>
    <n v="0.75"/>
    <n v="0.75"/>
    <n v="0.75"/>
    <s v="Anual"/>
    <n v="1.3333333333333333"/>
    <s v="Acima do Esperado"/>
  </r>
  <r>
    <s v="0478"/>
    <s v="Prevenção à Violência e Combate à Criminalidade"/>
    <s v="51010"/>
    <s v="SEPM"/>
    <s v="2062"/>
    <s v="Manutenção da Polícia Pacificadora "/>
    <s v="i0521"/>
    <s v="Roubo de carga"/>
    <s v="Indica o número de ocorrências de roubo de carga."/>
    <s v="Somatório do número de roubo de carga no quadrimestre"/>
    <s v="Unidade"/>
    <s v="Quadrimestral"/>
    <x v="38"/>
    <x v="399"/>
    <x v="518"/>
    <s v="Decrescimento"/>
    <n v="3397"/>
    <n v="2887"/>
    <m/>
    <m/>
    <m/>
    <n v="1698"/>
    <m/>
    <m/>
    <m/>
    <n v="1819"/>
    <m/>
    <m/>
    <m/>
    <n v="1471"/>
    <n v="2887"/>
    <n v="2887"/>
    <n v="2887"/>
    <s v="Quadrimestral"/>
    <n v="1.4904745410460687"/>
    <s v="Acima do Esperado"/>
  </r>
  <r>
    <s v="0478"/>
    <s v="Prevenção à Violência e Combate à Criminalidade"/>
    <s v="51010"/>
    <s v="SEPM"/>
    <s v="2062"/>
    <s v="Manutenção da Polícia Pacificadora "/>
    <s v="i0522"/>
    <s v="Roubo de rua"/>
    <s v="Indica o número de ocorrências de roubo de de rua."/>
    <s v="Somatório do número de roubos de rua ocorridos no quadrimestre"/>
    <s v="Unidade"/>
    <s v="Quadrimestral"/>
    <x v="38"/>
    <x v="399"/>
    <x v="519"/>
    <s v="Decrescimento"/>
    <n v="55134"/>
    <n v="49620"/>
    <m/>
    <m/>
    <m/>
    <n v="29622"/>
    <m/>
    <m/>
    <m/>
    <n v="19652"/>
    <m/>
    <m/>
    <m/>
    <n v="22793"/>
    <n v="49620"/>
    <n v="49620"/>
    <n v="49620"/>
    <s v="Quadrimestral"/>
    <n v="1.603950020153164"/>
    <s v="Acima do Esperado"/>
  </r>
  <r>
    <s v="0478"/>
    <s v="Prevenção à Violência e Combate à Criminalidade"/>
    <s v="51010"/>
    <s v="SEPM"/>
    <s v="2062"/>
    <s v="Manutenção da Polícia Pacificadora "/>
    <s v="i0523"/>
    <s v="Roubo de veículo"/>
    <s v="Indica o número de ocorrências de roubo de veículo."/>
    <s v="Somatório do número de roubo de veículo no quadrimestre"/>
    <s v="Unidade"/>
    <s v="Quadrimestral"/>
    <x v="38"/>
    <x v="399"/>
    <x v="520"/>
    <s v="Decrescimento"/>
    <n v="18481"/>
    <n v="14785"/>
    <m/>
    <m/>
    <m/>
    <n v="10468"/>
    <m/>
    <m/>
    <m/>
    <n v="6941"/>
    <m/>
    <m/>
    <m/>
    <n v="8024"/>
    <n v="14785"/>
    <n v="14785"/>
    <n v="14785"/>
    <s v="Quadrimestral"/>
    <n v="1.5305377071356103"/>
    <s v="Acima do Esperado"/>
  </r>
  <r>
    <s v="0478"/>
    <s v="Prevenção à Violência e Combate à Criminalidade"/>
    <s v="51010"/>
    <s v="SEPM"/>
    <s v="2878"/>
    <s v="Gestão da Frota da Polícia Militar"/>
    <s v="i0518"/>
    <s v="Homicídio doloso"/>
    <s v="Indica a ocorrência de homicídio provocado pela morte causada intencionalmente, ou seja, com dolo."/>
    <s v="Somatório do número de homicídios dolosos ocorridos no quadrimestre"/>
    <s v="Unidade"/>
    <s v="Quadrimestral"/>
    <x v="38"/>
    <x v="400"/>
    <x v="515"/>
    <s v="Decrescimento"/>
    <n v="1738"/>
    <n v="1304"/>
    <m/>
    <m/>
    <m/>
    <n v="1355"/>
    <m/>
    <m/>
    <m/>
    <n v="1043"/>
    <m/>
    <m/>
    <m/>
    <n v="1116"/>
    <n v="1304"/>
    <n v="1304"/>
    <n v="1304"/>
    <s v="Quadrimestral"/>
    <n v="1.2001533742331287"/>
    <s v="Acima do Esperado"/>
  </r>
  <r>
    <s v="0478"/>
    <s v="Prevenção à Violência e Combate à Criminalidade"/>
    <s v="51010"/>
    <s v="SEPM"/>
    <s v="2878"/>
    <s v="Gestão da Frota da Polícia Militar"/>
    <s v="i0519"/>
    <s v="Latrocínio"/>
    <s v="É a indicação de roubo realizado a mão armada, seguido de homicídio."/>
    <s v="Somatório do número de latrocínios ocorridos no quadrimestre"/>
    <s v="Unidade"/>
    <s v="Quadrimestral"/>
    <x v="38"/>
    <x v="400"/>
    <x v="516"/>
    <s v="Decrescimento"/>
    <n v="55"/>
    <n v="47"/>
    <m/>
    <m/>
    <m/>
    <n v="31"/>
    <m/>
    <m/>
    <m/>
    <n v="26"/>
    <m/>
    <m/>
    <m/>
    <n v="28"/>
    <n v="47"/>
    <n v="47"/>
    <n v="47"/>
    <s v="Quadrimestral"/>
    <n v="1.4468085106382977"/>
    <s v="Acima do Esperado"/>
  </r>
  <r>
    <s v="0478"/>
    <s v="Prevenção à Violência e Combate à Criminalidade"/>
    <s v="51010"/>
    <s v="SEPM"/>
    <s v="2878"/>
    <s v="Gestão da Frota da Polícia Militar"/>
    <s v="i0524"/>
    <s v="Percentual de viaturas operacionais em emprego operacional"/>
    <s v="Indica o percentual de viaturas operacionais em pleno emprego operacional."/>
    <s v="(Número de viaturas em plena atividade / Total de viaturas existentes na SEPM)*100"/>
    <s v="Percentual"/>
    <s v="Quadrimestral"/>
    <x v="38"/>
    <x v="400"/>
    <x v="521"/>
    <s v="Crescimento"/>
    <s v="-"/>
    <n v="0.6"/>
    <m/>
    <m/>
    <m/>
    <n v="0.47"/>
    <m/>
    <m/>
    <m/>
    <n v="0.44"/>
    <m/>
    <m/>
    <m/>
    <n v="0.43"/>
    <m/>
    <m/>
    <m/>
    <s v="Quadrimestral"/>
    <n v="0.78333333333333333"/>
    <s v="Abaixo do Esperado"/>
  </r>
  <r>
    <s v="0478"/>
    <s v="Prevenção à Violência e Combate à Criminalidade"/>
    <s v="51010"/>
    <s v="SEPM"/>
    <s v="2878"/>
    <s v="Gestão da Frota da Polícia Militar"/>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400"/>
    <x v="517"/>
    <s v="Crescimento"/>
    <s v="-"/>
    <n v="0.75"/>
    <m/>
    <m/>
    <m/>
    <m/>
    <m/>
    <m/>
    <m/>
    <m/>
    <m/>
    <m/>
    <m/>
    <n v="1"/>
    <n v="0.75"/>
    <n v="0.75"/>
    <n v="0.75"/>
    <s v="Anual"/>
    <n v="1.3333333333333333"/>
    <s v="Acima do Esperado"/>
  </r>
  <r>
    <s v="0478"/>
    <s v="Prevenção à Violência e Combate à Criminalidade"/>
    <s v="51010"/>
    <s v="SEPM"/>
    <s v="2878"/>
    <s v="Gestão da Frota da Polícia Militar"/>
    <s v="i0521"/>
    <s v="Roubo de carga"/>
    <s v="Indica o número de ocorrências de roubo de carga."/>
    <s v="Somatório do número de roubo de carga no quadrimestre"/>
    <s v="Unidade"/>
    <s v="Quadrimestral"/>
    <x v="38"/>
    <x v="400"/>
    <x v="518"/>
    <s v="Decrescimento"/>
    <n v="3397"/>
    <n v="2887"/>
    <m/>
    <m/>
    <m/>
    <n v="1698"/>
    <m/>
    <m/>
    <m/>
    <n v="1819"/>
    <m/>
    <m/>
    <m/>
    <n v="1471"/>
    <n v="2887"/>
    <n v="2887"/>
    <n v="2887"/>
    <s v="Quadrimestral"/>
    <n v="1.4904745410460687"/>
    <s v="Acima do Esperado"/>
  </r>
  <r>
    <s v="0478"/>
    <s v="Prevenção à Violência e Combate à Criminalidade"/>
    <s v="51010"/>
    <s v="SEPM"/>
    <s v="2878"/>
    <s v="Gestão da Frota da Polícia Militar"/>
    <s v="i0522"/>
    <s v="Roubo de rua"/>
    <s v="Indica o número de ocorrências de roubo de de rua."/>
    <s v="Somatório do número de roubos de rua ocorridos no quadrimestre"/>
    <s v="Unidade"/>
    <s v="Quadrimestral"/>
    <x v="38"/>
    <x v="400"/>
    <x v="519"/>
    <s v="Decrescimento"/>
    <n v="55134"/>
    <n v="49620"/>
    <m/>
    <m/>
    <m/>
    <n v="29622"/>
    <m/>
    <m/>
    <m/>
    <n v="19652"/>
    <m/>
    <m/>
    <m/>
    <n v="22793"/>
    <n v="49620"/>
    <n v="49620"/>
    <n v="49620"/>
    <s v="Quadrimestral"/>
    <n v="1.603950020153164"/>
    <s v="Acima do Esperado"/>
  </r>
  <r>
    <s v="0478"/>
    <s v="Prevenção à Violência e Combate à Criminalidade"/>
    <s v="51010"/>
    <s v="SEPM"/>
    <s v="2878"/>
    <s v="Gestão da Frota da Polícia Militar"/>
    <s v="i0523"/>
    <s v="Roubo de veículo"/>
    <s v="Indica o número de ocorrências de roubo de veículo."/>
    <s v="Somatório do número de roubo de veículo no quadrimestre"/>
    <s v="Unidade"/>
    <s v="Quadrimestral"/>
    <x v="38"/>
    <x v="400"/>
    <x v="520"/>
    <s v="Decrescimento"/>
    <n v="18481"/>
    <n v="14785"/>
    <m/>
    <m/>
    <m/>
    <n v="10468"/>
    <m/>
    <m/>
    <m/>
    <n v="6941"/>
    <m/>
    <m/>
    <m/>
    <n v="8024"/>
    <n v="14785"/>
    <n v="14785"/>
    <n v="14785"/>
    <s v="Quadrimestral"/>
    <n v="1.5305377071356103"/>
    <s v="Acima do Esperado"/>
  </r>
  <r>
    <s v="0478"/>
    <s v="Prevenção à Violência e Combate à Criminalidade"/>
    <s v="51010"/>
    <s v="SEPM"/>
    <s v="4446"/>
    <s v="Operacionalização do Centro Integrado de Comando e Controle"/>
    <s v="i0518"/>
    <s v="Homicídio doloso"/>
    <s v="Indica a ocorrência de homicídio provocado pela morte causada intencionalmente, ou seja, com dolo."/>
    <s v="Somatório do número de homicídios dolosos ocorridos no quadrimestre"/>
    <s v="Unidade"/>
    <s v="Quadrimestral"/>
    <x v="38"/>
    <x v="401"/>
    <x v="515"/>
    <s v="Decrescimento"/>
    <n v="1738"/>
    <n v="1304"/>
    <m/>
    <m/>
    <m/>
    <n v="1355"/>
    <m/>
    <m/>
    <m/>
    <n v="1043"/>
    <m/>
    <m/>
    <m/>
    <n v="1116"/>
    <n v="1304"/>
    <n v="1304"/>
    <n v="1304"/>
    <s v="Quadrimestral"/>
    <n v="1.2001533742331287"/>
    <s v="Acima do Esperado"/>
  </r>
  <r>
    <s v="0478"/>
    <s v="Prevenção à Violência e Combate à Criminalidade"/>
    <s v="51010"/>
    <s v="SEPM"/>
    <s v="4446"/>
    <s v="Operacionalização do Centro Integrado de Comando e Controle"/>
    <s v="i0519"/>
    <s v="Latrocínio"/>
    <s v="É a indicação de roubo realizado a mão armada, seguido de homicídio."/>
    <s v="Somatório do número de latrocínios ocorridos no quadrimestre"/>
    <s v="Unidade"/>
    <s v="Quadrimestral"/>
    <x v="38"/>
    <x v="401"/>
    <x v="516"/>
    <s v="Decrescimento"/>
    <n v="55"/>
    <n v="47"/>
    <m/>
    <m/>
    <m/>
    <n v="31"/>
    <m/>
    <m/>
    <m/>
    <n v="26"/>
    <m/>
    <m/>
    <m/>
    <n v="28"/>
    <n v="47"/>
    <n v="47"/>
    <n v="47"/>
    <s v="Quadrimestral"/>
    <n v="1.4468085106382977"/>
    <s v="Acima do Esperado"/>
  </r>
  <r>
    <s v="0478"/>
    <s v="Prevenção à Violência e Combate à Criminalidade"/>
    <s v="51010"/>
    <s v="SEPM"/>
    <s v="4446"/>
    <s v="Operacionalização do Centro Integrado de Comando e Controle"/>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401"/>
    <x v="517"/>
    <s v="Crescimento"/>
    <s v="-"/>
    <n v="0.75"/>
    <m/>
    <m/>
    <m/>
    <m/>
    <m/>
    <m/>
    <m/>
    <m/>
    <m/>
    <m/>
    <m/>
    <n v="1"/>
    <n v="0.75"/>
    <n v="0.75"/>
    <n v="0.75"/>
    <s v="Anual"/>
    <n v="1.3333333333333333"/>
    <s v="Acima do Esperado"/>
  </r>
  <r>
    <s v="0478"/>
    <s v="Prevenção à Violência e Combate à Criminalidade"/>
    <s v="51010"/>
    <s v="SEPM"/>
    <s v="4446"/>
    <s v="Operacionalização do Centro Integrado de Comando e Controle"/>
    <s v="i0521"/>
    <s v="Roubo de carga"/>
    <s v="Indica o número de ocorrências de roubo de carga."/>
    <s v="Somatório do número de roubo de carga no quadrimestre"/>
    <s v="Unidade"/>
    <s v="Quadrimestral"/>
    <x v="38"/>
    <x v="401"/>
    <x v="518"/>
    <s v="Decrescimento"/>
    <n v="3397"/>
    <n v="2887"/>
    <m/>
    <m/>
    <m/>
    <n v="1698"/>
    <m/>
    <m/>
    <m/>
    <n v="1819"/>
    <m/>
    <m/>
    <m/>
    <n v="1471"/>
    <n v="2887"/>
    <n v="2887"/>
    <n v="2887"/>
    <s v="Quadrimestral"/>
    <n v="1.4904745410460687"/>
    <s v="Acima do Esperado"/>
  </r>
  <r>
    <s v="0478"/>
    <s v="Prevenção à Violência e Combate à Criminalidade"/>
    <s v="51010"/>
    <s v="SEPM"/>
    <s v="4446"/>
    <s v="Operacionalização do Centro Integrado de Comando e Controle"/>
    <s v="i0522"/>
    <s v="Roubo de rua"/>
    <s v="Indica o número de ocorrências de roubo de de rua."/>
    <s v="Somatório do número de roubos de rua ocorridos no quadrimestre"/>
    <s v="Unidade"/>
    <s v="Quadrimestral"/>
    <x v="38"/>
    <x v="401"/>
    <x v="519"/>
    <s v="Decrescimento"/>
    <n v="55134"/>
    <n v="49620"/>
    <m/>
    <m/>
    <m/>
    <n v="29622"/>
    <m/>
    <m/>
    <m/>
    <n v="19652"/>
    <m/>
    <m/>
    <m/>
    <n v="22793"/>
    <n v="49620"/>
    <n v="49620"/>
    <n v="49620"/>
    <s v="Quadrimestral"/>
    <n v="1.603950020153164"/>
    <s v="Acima do Esperado"/>
  </r>
  <r>
    <s v="0478"/>
    <s v="Prevenção à Violência e Combate à Criminalidade"/>
    <s v="51010"/>
    <s v="SEPM"/>
    <s v="4446"/>
    <s v="Operacionalização do Centro Integrado de Comando e Controle"/>
    <s v="i0523"/>
    <s v="Roubo de veículo"/>
    <s v="Indica o número de ocorrências de roubo de veículo."/>
    <s v="Somatório do número de roubo de veículo no quadrimestre"/>
    <s v="Unidade"/>
    <s v="Quadrimestral"/>
    <x v="38"/>
    <x v="401"/>
    <x v="520"/>
    <s v="Decrescimento"/>
    <n v="18481"/>
    <n v="14785"/>
    <m/>
    <m/>
    <m/>
    <n v="10468"/>
    <m/>
    <m/>
    <m/>
    <n v="6941"/>
    <m/>
    <m/>
    <m/>
    <n v="8024"/>
    <n v="14785"/>
    <n v="14785"/>
    <n v="14785"/>
    <s v="Quadrimestral"/>
    <n v="1.5305377071356103"/>
    <s v="Acima do Esperado"/>
  </r>
  <r>
    <s v="0478"/>
    <s v="Prevenção à Violência e Combate à Criminalidade"/>
    <s v="51010"/>
    <s v="SEPM"/>
    <s v="4446"/>
    <s v="Operacionalização do Centro Integrado de Comando e Controle"/>
    <s v="i0525"/>
    <s v="Tempo de acionamento do serviço 190"/>
    <s v="Faz a indicação do tempo de atendimento do serviço 190 e a chegada do policial militar ao local do fato indicado no aludido serviço."/>
    <s v="Cronometragem entre o acionamento do serviço 190 e a chegada ao local do fato"/>
    <s v="Hora, minuto e segundo"/>
    <s v="Quadrimestral"/>
    <x v="38"/>
    <x v="401"/>
    <x v="522"/>
    <s v="Decrescimento"/>
    <n v="36.31"/>
    <n v="35.049999999999997"/>
    <m/>
    <m/>
    <m/>
    <n v="35.229999999999997"/>
    <m/>
    <m/>
    <m/>
    <n v="31.27"/>
    <m/>
    <m/>
    <m/>
    <n v="32.24"/>
    <n v="35.049999999999997"/>
    <n v="35.049999999999997"/>
    <n v="35.049999999999997"/>
    <s v="Quadrimestral"/>
    <n v="1.107845934379458"/>
    <s v="Acima do Esperado"/>
  </r>
  <r>
    <s v="0478"/>
    <s v="Prevenção à Violência e Combate à Criminalidade"/>
    <s v="51010"/>
    <s v="SEPM"/>
    <s v="5519"/>
    <s v="Gestão e Operacionalização da Polícia Militar - TAC"/>
    <s v="i0518"/>
    <s v="Homicídio doloso"/>
    <s v="Indica a ocorrência de homicídio provocado pela morte causada intencionalmente, ou seja, com dolo."/>
    <s v="Somatório do número de homicídios dolosos ocorridos no quadrimestre"/>
    <s v="Unidade"/>
    <s v="Quadrimestral"/>
    <x v="38"/>
    <x v="402"/>
    <x v="515"/>
    <s v="Decrescimento"/>
    <n v="1738"/>
    <n v="1304"/>
    <m/>
    <m/>
    <m/>
    <n v="1355"/>
    <m/>
    <m/>
    <m/>
    <n v="1043"/>
    <m/>
    <m/>
    <m/>
    <n v="1116"/>
    <n v="1304"/>
    <n v="1304"/>
    <n v="1304"/>
    <s v="Quadrimestral"/>
    <n v="1.2001533742331287"/>
    <s v="Acima do Esperado"/>
  </r>
  <r>
    <s v="0478"/>
    <s v="Prevenção à Violência e Combate à Criminalidade"/>
    <s v="51010"/>
    <s v="SEPM"/>
    <s v="5519"/>
    <s v="Gestão e Operacionalização da Polícia Militar - TAC"/>
    <s v="i0519"/>
    <s v="Latrocínio"/>
    <s v="É a indicação de roubo realizado a mão armada, seguido de homicídio."/>
    <s v="Somatório do número de latrocínios ocorridos no quadrimestre"/>
    <s v="Unidade"/>
    <s v="Quadrimestral"/>
    <x v="38"/>
    <x v="402"/>
    <x v="516"/>
    <s v="Decrescimento"/>
    <n v="55"/>
    <n v="47"/>
    <m/>
    <m/>
    <m/>
    <n v="31"/>
    <m/>
    <m/>
    <m/>
    <n v="26"/>
    <m/>
    <m/>
    <m/>
    <n v="28"/>
    <n v="47"/>
    <n v="47"/>
    <n v="47"/>
    <s v="Quadrimestral"/>
    <n v="1.4468085106382977"/>
    <s v="Acima do Esperado"/>
  </r>
  <r>
    <s v="0478"/>
    <s v="Prevenção à Violência e Combate à Criminalidade"/>
    <s v="51010"/>
    <s v="SEPM"/>
    <s v="5519"/>
    <s v="Gestão e Operacionalização da Polícia Militar - TAC"/>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402"/>
    <x v="517"/>
    <s v="Crescimento"/>
    <s v="-"/>
    <n v="0.75"/>
    <m/>
    <m/>
    <m/>
    <m/>
    <m/>
    <m/>
    <m/>
    <m/>
    <m/>
    <m/>
    <m/>
    <n v="1"/>
    <n v="0.75"/>
    <n v="0.75"/>
    <n v="0.75"/>
    <s v="Anual"/>
    <n v="1.3333333333333333"/>
    <s v="Acima do Esperado"/>
  </r>
  <r>
    <s v="0478"/>
    <s v="Prevenção à Violência e Combate à Criminalidade"/>
    <s v="51010"/>
    <s v="SEPM"/>
    <s v="5519"/>
    <s v="Gestão e Operacionalização da Polícia Militar - TAC"/>
    <s v="i0521"/>
    <s v="Roubo de carga"/>
    <s v="Indica o número de ocorrências de roubo de carga."/>
    <s v="Somatório do número de roubo de carga no quadrimestre"/>
    <s v="Unidade"/>
    <s v="Quadrimestral"/>
    <x v="38"/>
    <x v="402"/>
    <x v="518"/>
    <s v="Decrescimento"/>
    <n v="3397"/>
    <n v="2887"/>
    <m/>
    <m/>
    <m/>
    <n v="1698"/>
    <m/>
    <m/>
    <m/>
    <n v="1819"/>
    <m/>
    <m/>
    <m/>
    <n v="1471"/>
    <n v="2887"/>
    <n v="2887"/>
    <n v="2887"/>
    <s v="Quadrimestral"/>
    <n v="1.4904745410460687"/>
    <s v="Acima do Esperado"/>
  </r>
  <r>
    <s v="0478"/>
    <s v="Prevenção à Violência e Combate à Criminalidade"/>
    <s v="51010"/>
    <s v="SEPM"/>
    <s v="5519"/>
    <s v="Gestão e Operacionalização da Polícia Militar - TAC"/>
    <s v="i0522"/>
    <s v="Roubo de rua"/>
    <s v="Indica o número de ocorrências de roubo de de rua."/>
    <s v="Somatório do número de roubos de rua ocorridos no quadrimestre"/>
    <s v="Unidade"/>
    <s v="Quadrimestral"/>
    <x v="38"/>
    <x v="402"/>
    <x v="519"/>
    <s v="Decrescimento"/>
    <n v="55134"/>
    <n v="49620"/>
    <m/>
    <m/>
    <m/>
    <n v="29622"/>
    <m/>
    <m/>
    <m/>
    <n v="19652"/>
    <m/>
    <m/>
    <m/>
    <n v="22793"/>
    <n v="49620"/>
    <n v="49620"/>
    <n v="49620"/>
    <s v="Quadrimestral"/>
    <n v="1.603950020153164"/>
    <s v="Acima do Esperado"/>
  </r>
  <r>
    <s v="0478"/>
    <s v="Prevenção à Violência e Combate à Criminalidade"/>
    <s v="51010"/>
    <s v="SEPM"/>
    <s v="5519"/>
    <s v="Gestão e Operacionalização da Polícia Militar - TAC"/>
    <s v="i0523"/>
    <s v="Roubo de veículo"/>
    <s v="Indica o número de ocorrências de roubo de veículo."/>
    <s v="Somatório do número de roubo de veículo no quadrimestre"/>
    <s v="Unidade"/>
    <s v="Quadrimestral"/>
    <x v="38"/>
    <x v="402"/>
    <x v="520"/>
    <s v="Decrescimento"/>
    <n v="18481"/>
    <n v="14785"/>
    <m/>
    <m/>
    <m/>
    <n v="10468"/>
    <m/>
    <m/>
    <m/>
    <n v="6941"/>
    <m/>
    <m/>
    <m/>
    <n v="8024"/>
    <n v="14785"/>
    <n v="14785"/>
    <n v="14785"/>
    <s v="Quadrimestral"/>
    <n v="1.5305377071356103"/>
    <s v="Acima do Esperado"/>
  </r>
  <r>
    <s v="0478"/>
    <s v="Prevenção à Violência e Combate à Criminalidade"/>
    <s v="51010"/>
    <s v="SEPM"/>
    <s v="5612"/>
    <s v="Gestão Logística da Polícia Militar"/>
    <s v="i0518"/>
    <s v="Homicídio doloso"/>
    <s v="Indica a ocorrência de homicídio provocado pela morte causada intencionalmente, ou seja, com dolo."/>
    <s v="Somatório do número de homicídios dolosos ocorridos no quadrimestre"/>
    <s v="Unidade"/>
    <s v="Quadrimestral"/>
    <x v="38"/>
    <x v="403"/>
    <x v="515"/>
    <s v="Decrescimento"/>
    <n v="1738"/>
    <n v="1304"/>
    <m/>
    <m/>
    <m/>
    <n v="1355"/>
    <m/>
    <m/>
    <m/>
    <n v="1043"/>
    <m/>
    <m/>
    <m/>
    <n v="1116"/>
    <n v="1304"/>
    <n v="1304"/>
    <n v="1304"/>
    <s v="Quadrimestral"/>
    <n v="1.2001533742331287"/>
    <s v="Acima do Esperado"/>
  </r>
  <r>
    <s v="0478"/>
    <s v="Prevenção à Violência e Combate à Criminalidade"/>
    <s v="51010"/>
    <s v="SEPM"/>
    <s v="5612"/>
    <s v="Gestão Logística da Polícia Militar"/>
    <s v="i0519"/>
    <s v="Latrocínio"/>
    <s v="É a indicação de roubo realizado a mão armada, seguido de homicídio."/>
    <s v="Somatório do número de latrocínios ocorridos no quadrimestre"/>
    <s v="Unidade"/>
    <s v="Quadrimestral"/>
    <x v="38"/>
    <x v="403"/>
    <x v="516"/>
    <s v="Decrescimento"/>
    <n v="55"/>
    <n v="47"/>
    <m/>
    <m/>
    <m/>
    <n v="31"/>
    <m/>
    <m/>
    <m/>
    <n v="26"/>
    <m/>
    <m/>
    <m/>
    <n v="28"/>
    <n v="47"/>
    <n v="47"/>
    <n v="47"/>
    <s v="Quadrimestral"/>
    <n v="1.4468085106382977"/>
    <s v="Acima do Esperado"/>
  </r>
  <r>
    <s v="0478"/>
    <s v="Prevenção à Violência e Combate à Criminalidade"/>
    <s v="51010"/>
    <s v="SEPM"/>
    <s v="5612"/>
    <s v="Gestão Logística da Polícia Militar"/>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38"/>
    <x v="403"/>
    <x v="517"/>
    <s v="Crescimento"/>
    <s v="-"/>
    <n v="0.75"/>
    <m/>
    <m/>
    <m/>
    <m/>
    <m/>
    <m/>
    <m/>
    <m/>
    <m/>
    <m/>
    <m/>
    <n v="1"/>
    <n v="0.75"/>
    <n v="0.75"/>
    <n v="0.75"/>
    <s v="Anual"/>
    <n v="1.3333333333333333"/>
    <s v="Acima do Esperado"/>
  </r>
  <r>
    <s v="0478"/>
    <s v="Prevenção à Violência e Combate à Criminalidade"/>
    <s v="51010"/>
    <s v="SEPM"/>
    <s v="5612"/>
    <s v="Gestão Logística da Polícia Militar"/>
    <s v="i0521"/>
    <s v="Roubo de carga"/>
    <s v="Indica o número de ocorrências de roubo de carga."/>
    <s v="Somatório do número de roubo de carga no quadrimestre"/>
    <s v="Unidade"/>
    <s v="Quadrimestral"/>
    <x v="38"/>
    <x v="403"/>
    <x v="518"/>
    <s v="Decrescimento"/>
    <n v="3397"/>
    <n v="2887"/>
    <m/>
    <m/>
    <m/>
    <n v="1698"/>
    <m/>
    <m/>
    <m/>
    <n v="1819"/>
    <m/>
    <m/>
    <m/>
    <n v="1471"/>
    <n v="2887"/>
    <n v="2887"/>
    <n v="2887"/>
    <s v="Quadrimestral"/>
    <n v="1.4904745410460687"/>
    <s v="Acima do Esperado"/>
  </r>
  <r>
    <s v="0478"/>
    <s v="Prevenção à Violência e Combate à Criminalidade"/>
    <s v="51010"/>
    <s v="SEPM"/>
    <s v="5612"/>
    <s v="Gestão Logística da Polícia Militar"/>
    <s v="i0522"/>
    <s v="Roubo de rua"/>
    <s v="Indica o número de ocorrências de roubo de de rua."/>
    <s v="Somatório do número de roubos de rua ocorridos no quadrimestre"/>
    <s v="Unidade"/>
    <s v="Quadrimestral"/>
    <x v="38"/>
    <x v="403"/>
    <x v="519"/>
    <s v="Decrescimento"/>
    <n v="55134"/>
    <n v="49620"/>
    <m/>
    <m/>
    <m/>
    <n v="29622"/>
    <m/>
    <m/>
    <m/>
    <n v="19652"/>
    <m/>
    <m/>
    <m/>
    <n v="22793"/>
    <n v="49620"/>
    <n v="49620"/>
    <n v="49620"/>
    <s v="Quadrimestral"/>
    <n v="1.603950020153164"/>
    <s v="Acima do Esperado"/>
  </r>
  <r>
    <s v="0478"/>
    <s v="Prevenção à Violência e Combate à Criminalidade"/>
    <s v="51010"/>
    <s v="SEPM"/>
    <s v="5612"/>
    <s v="Gestão Logística da Polícia Militar"/>
    <s v="i0523"/>
    <s v="Roubo de veículo"/>
    <s v="Indica o número de ocorrências de roubo de veículo."/>
    <s v="Somatório do número de roubo de veículo no quadrimestre"/>
    <s v="Unidade"/>
    <s v="Quadrimestral"/>
    <x v="38"/>
    <x v="403"/>
    <x v="520"/>
    <s v="Decrescimento"/>
    <n v="18481"/>
    <n v="14785"/>
    <m/>
    <m/>
    <m/>
    <n v="10468"/>
    <m/>
    <m/>
    <m/>
    <n v="6941"/>
    <m/>
    <m/>
    <m/>
    <n v="8024"/>
    <n v="14785"/>
    <n v="14785"/>
    <n v="14785"/>
    <s v="Quadrimestral"/>
    <n v="1.5305377071356103"/>
    <s v="Acima do Esperado"/>
  </r>
  <r>
    <s v="0476"/>
    <s v="Gestão de Pessoas no Setor Público"/>
    <s v="51010"/>
    <s v="SEPM"/>
    <s v="5708"/>
    <s v="Valorização e Capacitação dos Policiais Militares"/>
    <s v="i0526"/>
    <s v="Policial Militar em serviço vitimado fatalmente"/>
    <s v="Indica o número de ocorrências de Policiais Militares vitimado fatalmente."/>
    <s v="Somatório do número de Policiais Militares que foram vitimados fatalmente no quadrimestre"/>
    <s v="Unidade"/>
    <s v="Quadrimestral"/>
    <x v="6"/>
    <x v="404"/>
    <x v="523"/>
    <s v="Decrescimento"/>
    <n v="23"/>
    <n v="16"/>
    <m/>
    <m/>
    <m/>
    <n v="5"/>
    <m/>
    <m/>
    <m/>
    <n v="4"/>
    <m/>
    <m/>
    <m/>
    <n v="4"/>
    <n v="16"/>
    <n v="16"/>
    <n v="16"/>
    <s v="Anual"/>
    <n v="1.1875"/>
    <s v="Acima do Esperado"/>
  </r>
  <r>
    <s v="0479"/>
    <s v="Segurança no Trânsito"/>
    <s v="51010"/>
    <s v="SEPM"/>
    <s v="8286"/>
    <s v="Apoio à Polícia Militar Para Segurança no Trânsito"/>
    <s v="i0520"/>
    <s v="Recurso destinado às despesas classificadas como investimento na SEPM"/>
    <s v="Indica a utilização do recurso destinado ao Investimento. O invetimento refere-se a compra de armas, equipmaneto de proteção individual, veículos, entre outras despesas classificadas como &quot;investimento&quot;"/>
    <s v="(Somatório de recursos destinados às despesas classificadas como investimento na SEPM / Total de recursos da SEPM)*100"/>
    <s v="Percentual"/>
    <s v="Anual"/>
    <x v="20"/>
    <x v="405"/>
    <x v="517"/>
    <s v="Crescimento"/>
    <s v="-"/>
    <n v="0.75"/>
    <m/>
    <m/>
    <m/>
    <m/>
    <m/>
    <m/>
    <m/>
    <m/>
    <m/>
    <m/>
    <m/>
    <n v="1"/>
    <n v="0.75"/>
    <n v="0.75"/>
    <n v="0.75"/>
    <s v="Anual"/>
    <n v="1.3333333333333333"/>
    <s v="Acima do Esperado"/>
  </r>
  <r>
    <s v="0479"/>
    <s v="Segurança no Trânsito"/>
    <s v="51010"/>
    <s v="SEPM"/>
    <s v="8286"/>
    <s v="Apoio à Polícia Militar Para Segurança no Trânsito"/>
    <s v="i0521"/>
    <s v="Roubo de carga"/>
    <s v="Indica o número de ocorrências de roubo de carga."/>
    <s v="Somatório do número de roubo de carga no quadrimestre"/>
    <s v="Unidade"/>
    <s v="Quadrimestral"/>
    <x v="20"/>
    <x v="405"/>
    <x v="518"/>
    <s v="Decrescimento"/>
    <n v="3397"/>
    <n v="2887"/>
    <m/>
    <m/>
    <m/>
    <n v="1698"/>
    <m/>
    <m/>
    <m/>
    <n v="1819"/>
    <m/>
    <m/>
    <m/>
    <n v="1471"/>
    <n v="2887"/>
    <n v="2887"/>
    <n v="2887"/>
    <s v="Quadrimestral"/>
    <n v="1.4904745410460687"/>
    <s v="Acima do Esperado"/>
  </r>
  <r>
    <s v="0479"/>
    <s v="Segurança no Trânsito"/>
    <s v="51010"/>
    <s v="SEPM"/>
    <s v="8286"/>
    <s v="Apoio à Polícia Militar Para Segurança no Trânsito"/>
    <s v="i0523"/>
    <s v="Roubo de veículo"/>
    <s v="Indica o número de ocorrências de roubo de veículo."/>
    <s v="Somatório do número de roubo de veículo no quadrimestre"/>
    <s v="Unidade"/>
    <s v="Quadrimestral"/>
    <x v="20"/>
    <x v="405"/>
    <x v="520"/>
    <s v="Decrescimento"/>
    <n v="18481"/>
    <n v="14785"/>
    <m/>
    <m/>
    <m/>
    <n v="10468"/>
    <m/>
    <m/>
    <m/>
    <n v="6941"/>
    <m/>
    <m/>
    <m/>
    <n v="8024"/>
    <n v="14785"/>
    <n v="14785"/>
    <n v="14785"/>
    <s v="Quadrimestral"/>
    <n v="1.5305377071356103"/>
    <s v="Acima do Esperado"/>
  </r>
  <r>
    <s v="0476"/>
    <s v="Gestão de Pessoas no Setor Público"/>
    <s v="52010"/>
    <s v="SEPOL"/>
    <s v="1031"/>
    <s v="Capacitação e Treinamento de Policiais Civis"/>
    <s v="i0527"/>
    <s v="Quantidade de policiais civis empossados"/>
    <s v="Apurar a quantidade de policiais empossados para exercer as funções institucionais da Polícia Civil."/>
    <s v="Somatório do número de policiais empossados"/>
    <s v="Unidade"/>
    <s v="Anual"/>
    <x v="6"/>
    <x v="406"/>
    <x v="524"/>
    <s v="Crescimento"/>
    <s v="-"/>
    <n v="1000"/>
    <m/>
    <m/>
    <m/>
    <m/>
    <m/>
    <m/>
    <m/>
    <m/>
    <m/>
    <m/>
    <m/>
    <n v="0"/>
    <n v="1000"/>
    <n v="1000"/>
    <n v="1000"/>
    <s v="Anual"/>
    <n v="0"/>
    <s v="Abaixo do Esperado"/>
  </r>
  <r>
    <s v="0478"/>
    <s v="Prevenção à Violência e Combate à Criminalidade"/>
    <s v="52010"/>
    <s v="SEPOL"/>
    <s v="1382"/>
    <s v="Modernização da Polícia Civil"/>
    <s v="i0528"/>
    <s v="Redução do número de policiais civis mortos e feridos em serviço"/>
    <s v="O indicador tem como objetivo acompanhar a redução do número de policiais mortos e feridos em serviço, a partir da ação de modernização da Polícia Civil com a aquisição de melhores equipamentos e equipamentos de segurança. Dessa forma, o policial civil terá mais segurança no desempenho de suas atividades."/>
    <s v="[(Quantidade de policiais civis mortos e feridos em serviço em t-1 - Quantidade de policiais civis mortos e feridos em serviço em t) / t]*100 "/>
    <s v="Percentual"/>
    <s v="Anual"/>
    <x v="38"/>
    <x v="407"/>
    <x v="525"/>
    <s v="Decrescimento"/>
    <s v="-"/>
    <n v="0.05"/>
    <m/>
    <m/>
    <m/>
    <m/>
    <m/>
    <m/>
    <m/>
    <m/>
    <m/>
    <m/>
    <m/>
    <n v="0.02"/>
    <n v="0.05"/>
    <n v="0.05"/>
    <n v="0.05"/>
    <s v="Anual"/>
    <n v="1.6"/>
    <s v="Acima do Esperado"/>
  </r>
  <r>
    <s v="0476"/>
    <s v="Gestão de Pessoas no Setor Público"/>
    <s v="52010"/>
    <s v="SEPOL"/>
    <s v="2001"/>
    <s v="Modernização e Fortalecimento do Sistema de Saúde da Polícia Civil"/>
    <s v="i0529"/>
    <s v="Percentual de licenças médicas de policiais civis"/>
    <s v="O indicador acompanha a redução percentual de licenças médias como resultado da melhorar na prestação de serviços de saúde do policial civil. Com isso, o policial civil deverá ter uma maior qualidade de vida, diminuindo o número de licenças. "/>
    <s v="[(Quantidade de licenças médicas de policiais civis no ano t - Qtde de licenças médicas de policiais civis no ano t-1) / Qtde de licenças médicas de policiais civiss no ano t-1]*100 "/>
    <s v="Percentual"/>
    <s v="Semestral"/>
    <x v="6"/>
    <x v="408"/>
    <x v="526"/>
    <s v="Decrescimento"/>
    <s v="-"/>
    <n v="-0.05"/>
    <m/>
    <m/>
    <m/>
    <m/>
    <m/>
    <n v="0.01"/>
    <m/>
    <m/>
    <m/>
    <m/>
    <m/>
    <n v="-0.03"/>
    <n v="-0.05"/>
    <n v="-0.05"/>
    <n v="-0.05"/>
    <s v="Semestral"/>
    <n v="1.4"/>
    <s v="Acima do Esperado"/>
  </r>
  <r>
    <s v="0478"/>
    <s v="Prevenção à Violência e Combate à Criminalidade"/>
    <s v="52010"/>
    <s v="SEPOL"/>
    <s v="2046"/>
    <s v="Inteligência e Segurança da Informação"/>
    <s v="i0530"/>
    <s v="Aumento do número de relatórios de inteligência produzidos pela SEPOL"/>
    <s v="A melhora nos sistemas de inteligência e segurança da informação possibilitarão o aumento no número de relatórios de inteligência produzidos."/>
    <s v="[(Quantidade de relatórios de inteligência produzidos no ano t - Qtde de relatórios de inteligência produzidos no ano t-1) / Qtde de relatórios de inteligência produzidos no ano t-1]*100 "/>
    <s v="Percentual"/>
    <s v="Semestral"/>
    <x v="38"/>
    <x v="409"/>
    <x v="527"/>
    <s v="Crescimento"/>
    <s v="-"/>
    <n v="0.01"/>
    <m/>
    <m/>
    <m/>
    <m/>
    <m/>
    <n v="0.01"/>
    <m/>
    <m/>
    <m/>
    <m/>
    <m/>
    <n v="0.01"/>
    <n v="0.01"/>
    <n v="0.01"/>
    <n v="0.01"/>
    <s v="Semestral"/>
    <n v="1"/>
    <s v="Dentro do Esperado"/>
  </r>
  <r>
    <s v="0478"/>
    <s v="Prevenção à Violência e Combate à Criminalidade"/>
    <s v="52010"/>
    <s v="SEPOL"/>
    <s v="2055"/>
    <s v="Operacionalização da Polícia Civil"/>
    <s v="i0531"/>
    <s v="Produtividade policial operacional"/>
    <s v="Com o policial mais valorizado o mesmo deve desempenhar sua atividade de forma melhor, aumentando a quantidade do seu trabalho operacional."/>
    <s v="[(Quantidade de trabalho operacional no ano t - Quantidade de trabalho operacional no ano t-1) / Quantidade de trabalho operacional no ano t-1]*100 "/>
    <s v="Percentual"/>
    <s v="Anual"/>
    <x v="38"/>
    <x v="410"/>
    <x v="528"/>
    <s v="Crescimento"/>
    <s v="-"/>
    <n v="0.01"/>
    <m/>
    <m/>
    <m/>
    <m/>
    <m/>
    <m/>
    <m/>
    <m/>
    <m/>
    <m/>
    <m/>
    <n v="0.01"/>
    <n v="0.01"/>
    <n v="0.01"/>
    <n v="0.01"/>
    <s v="Anual"/>
    <n v="1"/>
    <s v="Dentro do Esperado"/>
  </r>
  <r>
    <s v="0478"/>
    <s v="Prevenção à Violência e Combate à Criminalidade"/>
    <s v="52010"/>
    <s v="SEPOL"/>
    <s v="4570"/>
    <s v="Fortalecimento da Imagem Institucional da Secretaria da Polícia Civil"/>
    <s v="i0532"/>
    <s v="Aumento do número de seguidores nas redes sociais"/>
    <s v="A melhora na imagem institucional da SEPOL possibilitará maior interesse da sociedade via redes sociais."/>
    <s v="[(Quantidade de seguidores nas redes sociais no ano t - Qtde de seguidores nas redes sociais no ano t-1) / Qtde de seguidores nas redes sociais no ano t-1]*100 "/>
    <s v="Percentual"/>
    <s v="Semestral"/>
    <x v="38"/>
    <x v="411"/>
    <x v="529"/>
    <s v="Crescimento"/>
    <s v="-"/>
    <n v="0.01"/>
    <m/>
    <m/>
    <m/>
    <m/>
    <m/>
    <n v="0.01"/>
    <m/>
    <m/>
    <m/>
    <m/>
    <m/>
    <n v="0.01"/>
    <n v="0.01"/>
    <n v="0.01"/>
    <n v="0.01"/>
    <s v="Semestral"/>
    <n v="1"/>
    <s v="Dentro do Esperado"/>
  </r>
  <r>
    <s v="0478"/>
    <s v="Prevenção à Violência e Combate à Criminalidade"/>
    <s v="52010"/>
    <s v="SEPOL"/>
    <s v="4571"/>
    <s v="Combate à Corrupção e à Lavagem de Dinheiro"/>
    <s v="i0533"/>
    <s v="Número de CPF's e CNPJ's sob análise no DGCCOR"/>
    <s v="O indicador apura o número de CPF's e CNPJ's sob análise pelo Departamento Geral de Combate a Corrupção e ao Crime Organizado."/>
    <s v="Somatório do número de CPF's e CNPJ's sob análise no DGCCOR no ano"/>
    <s v="Unidade"/>
    <s v="Semestral"/>
    <x v="38"/>
    <x v="412"/>
    <x v="530"/>
    <s v="Crescimento"/>
    <s v="-"/>
    <n v="5"/>
    <m/>
    <m/>
    <m/>
    <m/>
    <m/>
    <n v="20"/>
    <m/>
    <m/>
    <m/>
    <m/>
    <m/>
    <n v="15"/>
    <n v="5"/>
    <n v="5"/>
    <n v="5"/>
    <s v="Semestral"/>
    <n v="4"/>
    <s v="Acima do Esperado"/>
  </r>
  <r>
    <s v="0478"/>
    <s v="Prevenção à Violência e Combate à Criminalidade"/>
    <s v="52010"/>
    <s v="SEPOL"/>
    <s v="4572"/>
    <s v="Apoio à Realização de Grandes Eventos"/>
    <s v="i0534"/>
    <s v="Apoios realizados ao juizado do torcedor e a grandes eventos"/>
    <s v="A melhora na estrutura móvel possibilitará maior presença da SEPOL nos grandes eventos."/>
    <s v="(Quantidade de apoios ao juizado do torcedor e grandes eventos / Qtde de eventos que contem com o juizado do torcedor e grandes eventos)*100 "/>
    <s v="Percentual"/>
    <s v="Anual"/>
    <x v="38"/>
    <x v="413"/>
    <x v="531"/>
    <s v="Crescimento"/>
    <s v="-"/>
    <n v="1"/>
    <m/>
    <m/>
    <m/>
    <m/>
    <m/>
    <m/>
    <m/>
    <m/>
    <m/>
    <m/>
    <m/>
    <n v="0.7"/>
    <n v="1"/>
    <n v="1"/>
    <n v="1"/>
    <s v="Anual"/>
    <n v="0.7"/>
    <s v="Abaixo do Esperado"/>
  </r>
  <r>
    <s v="0478"/>
    <s v="Prevenção à Violência e Combate à Criminalidade"/>
    <s v="52010"/>
    <s v="SEPOL"/>
    <s v="4579"/>
    <s v="Reestruturação e Manutenção das Unidades da Polícia Civil"/>
    <s v="i0535"/>
    <s v="Acompanhamento das críticas à SEPOL"/>
    <s v="O indicador tem como objetivo acompanhar a redução do número de críticas à SEPOL através da melhoria das estruturas das unidades da polícia civil. Essa ação faz com que serviços de melhor qualidade e conforto sejam prestados à sociedade."/>
    <s v="[(Número de críticas no ano t - Número de críticas no ano t-1) / Número de críticas no ano t-1]*100"/>
    <s v="Percentual"/>
    <s v="Anual"/>
    <x v="38"/>
    <x v="414"/>
    <x v="532"/>
    <s v="Crescimento"/>
    <s v="-"/>
    <n v="-0.05"/>
    <m/>
    <m/>
    <m/>
    <m/>
    <m/>
    <m/>
    <m/>
    <m/>
    <m/>
    <m/>
    <m/>
    <n v="-0.05"/>
    <n v="-0.05"/>
    <n v="-0.05"/>
    <n v="-0.05"/>
    <s v="Anual"/>
    <n v="1"/>
    <s v="Dentro do Esperado"/>
  </r>
  <r>
    <s v="0478"/>
    <s v="Prevenção à Violência e Combate à Criminalidade"/>
    <s v="52010"/>
    <s v="SEPOL"/>
    <s v="4583"/>
    <s v="Reaparelhamento da Polícia Civil"/>
    <s v="i0536"/>
    <s v="Produtividade policial investigativa"/>
    <s v="Com o policial mais valorizado o mesmo deve desempenhar sua atividade fim de forma melhor, aumentando a quantidade de autorias criminosas elucidadas e prisões e capturas de natureza criminal."/>
    <s v="[(Quantidade de autorias criminais elucidadas no ano t - Quantidade de autorias criminais elucidadas no ano t-1) / Quantidade de autorias criminais elucidadas no ano t-1]*100 "/>
    <s v="Percentual"/>
    <s v="Anual"/>
    <x v="38"/>
    <x v="415"/>
    <x v="533"/>
    <s v="Crescimento"/>
    <s v="-"/>
    <n v="0.01"/>
    <m/>
    <m/>
    <m/>
    <m/>
    <m/>
    <m/>
    <m/>
    <m/>
    <m/>
    <m/>
    <m/>
    <n v="0.01"/>
    <n v="0.01"/>
    <n v="0.01"/>
    <n v="0.01"/>
    <s v="Anual"/>
    <n v="1"/>
    <s v="Dentro do Esperado"/>
  </r>
  <r>
    <s v="0478"/>
    <s v="Prevenção à Violência e Combate à Criminalidade"/>
    <s v="52010"/>
    <s v="SEPOL"/>
    <s v="5696"/>
    <s v="Gestão do Sistema Integrado de Metas/SEPOL"/>
    <s v="i0537"/>
    <s v="Alcance das metas dos índices do Sistema Integrado de Metas (SIM)"/>
    <s v="Verificar o percentual de metas do SIM alcançado."/>
    <s v="(Número de metas alcançadas/Total de metas propostas)*100"/>
    <s v="Percentual"/>
    <s v="Semestral"/>
    <x v="38"/>
    <x v="416"/>
    <x v="534"/>
    <s v="Crescimento"/>
    <s v="-"/>
    <n v="1"/>
    <m/>
    <m/>
    <m/>
    <m/>
    <m/>
    <n v="0.01"/>
    <m/>
    <m/>
    <m/>
    <m/>
    <m/>
    <n v="0.8"/>
    <n v="1"/>
    <n v="1"/>
    <n v="1"/>
    <s v="Semestral"/>
    <n v="0.8"/>
    <s v="Abaixo do Esperado"/>
  </r>
  <r>
    <s v="0478"/>
    <s v="Prevenção à Violência e Combate à Criminalidade"/>
    <s v="52010"/>
    <s v="SEPOL"/>
    <s v="5699"/>
    <s v="Educação sobre Segurança Pública"/>
    <s v="i0538"/>
    <s v="Ampliação das ações educacionais em segurança para o público externo"/>
    <s v="As ações educativas de segurança são importante ferramenta de prevença na área de segurança."/>
    <s v="[(Quantidade de ações educacionais em segurança no ano t - Qtde de ações educacionais em segurança no ano t-1) / Qtde de ações educacionais em segurança no ano t-1]*100 "/>
    <s v="Percentual"/>
    <s v="Semestral"/>
    <x v="38"/>
    <x v="417"/>
    <x v="535"/>
    <s v="Crescimento"/>
    <s v="-"/>
    <n v="0.01"/>
    <m/>
    <m/>
    <m/>
    <m/>
    <m/>
    <n v="0.01"/>
    <m/>
    <m/>
    <m/>
    <m/>
    <m/>
    <n v="0.01"/>
    <n v="0.01"/>
    <n v="0.01"/>
    <n v="0.01"/>
    <s v="Semestral"/>
    <n v="1"/>
    <s v="Dentro do Esperado"/>
  </r>
  <r>
    <s v="0476"/>
    <s v="Gestão de Pessoas no Setor Público"/>
    <s v="52010"/>
    <s v="SEPOL"/>
    <s v="5701"/>
    <s v="Valorização do Policial Civil"/>
    <s v="i0536"/>
    <s v="Produtividade policial investigativa"/>
    <s v="Com o policial mais valorizado o mesmo deve desempenhar sua atividade fim de forma melhor, aumentando a quantidade de autorias criminosas elucidadas e prisões e capturas de natureza criminal."/>
    <s v="[(Quantidade de autorias criminais elucidadas no ano t - Quantidade de autorias criminais elucidadas no ano t-1) / Quantidade de autorias criminais elucidadas no ano t-1]*100 "/>
    <s v="Percentual"/>
    <s v="Anual"/>
    <x v="6"/>
    <x v="418"/>
    <x v="533"/>
    <s v="Crescimento"/>
    <s v="-"/>
    <n v="0.01"/>
    <m/>
    <m/>
    <m/>
    <m/>
    <m/>
    <m/>
    <m/>
    <m/>
    <m/>
    <m/>
    <m/>
    <n v="0.01"/>
    <n v="0.01"/>
    <n v="0.01"/>
    <n v="0.01"/>
    <s v="Anual"/>
    <n v="1"/>
    <s v="Dentro do Esperado"/>
  </r>
  <r>
    <s v="0478"/>
    <s v="Prevenção à Violência e Combate à Criminalidade"/>
    <s v="52010"/>
    <s v="SEPOL"/>
    <s v="8060"/>
    <s v="Gestão da Frota da Polícia Civil"/>
    <s v="i0539"/>
    <s v="Número de operações realizadas"/>
    <s v="A Polícia Civil com mais e melhores veículos possui condições de realizar as operações necessárias."/>
    <s v="[(Quantidade de operações realizadas no ano t - Qtde de operações realizadas no ano t-1) / Qtde de operações realizadas no ano t-1]*100 "/>
    <s v="Percentual"/>
    <s v="Anual"/>
    <x v="38"/>
    <x v="419"/>
    <x v="536"/>
    <s v="Crescimento"/>
    <s v="-"/>
    <n v="0.01"/>
    <m/>
    <m/>
    <m/>
    <m/>
    <m/>
    <m/>
    <m/>
    <m/>
    <m/>
    <m/>
    <m/>
    <n v="0.01"/>
    <n v="0.01"/>
    <n v="0.01"/>
    <n v="0.01"/>
    <s v="Anual"/>
    <n v="1"/>
    <s v="Dentro do Esperado"/>
  </r>
  <r>
    <s v="0478"/>
    <s v="Prevenção à Violência e Combate à Criminalidade"/>
    <s v="52010"/>
    <s v="SEPOL"/>
    <s v="8250"/>
    <s v="Operacionalização da Polícia Técnico-Científica"/>
    <s v="i0540"/>
    <s v="Percentual de laudos periciais da polícia técnico-científica realizados"/>
    <s v="Melhores condições no ambiente de trabalho da polícia técnico-científica possibilitarão o aumento na quantidade de laudos realizados."/>
    <s v="[(Quantidade de laudos periciais realizados no ano t / Qtde de laudos periciais solicitados no ano t)*100 "/>
    <s v="Percentual"/>
    <s v="Anual"/>
    <x v="38"/>
    <x v="420"/>
    <x v="537"/>
    <s v="Crescimento"/>
    <s v="-"/>
    <n v="1"/>
    <m/>
    <m/>
    <m/>
    <m/>
    <m/>
    <m/>
    <m/>
    <m/>
    <m/>
    <m/>
    <m/>
    <n v="0.8"/>
    <n v="1"/>
    <n v="1"/>
    <n v="1"/>
    <s v="Anual"/>
    <n v="0.8"/>
    <s v="Abaixo do Esperado"/>
  </r>
  <r>
    <s v="0478"/>
    <s v="Prevenção à Violência e Combate à Criminalidade"/>
    <s v="52010"/>
    <s v="SEPOL"/>
    <s v="A514"/>
    <s v="Transparência e Controle das Informações"/>
    <s v="i0541"/>
    <s v="Respostas a demandas recebidas"/>
    <s v="Com a implantação da ouvidoria da polícia civil haverá uma melhora no atendimento as demandas recebidas."/>
    <s v="(Quantidade de respostas a demandas recebidas/Quantidade de demandas recebidas)*100"/>
    <s v="Percentual"/>
    <s v="Anual"/>
    <x v="38"/>
    <x v="421"/>
    <x v="538"/>
    <s v="Crescimento"/>
    <s v="-"/>
    <n v="1"/>
    <m/>
    <m/>
    <m/>
    <m/>
    <m/>
    <m/>
    <m/>
    <m/>
    <m/>
    <m/>
    <m/>
    <n v="0.95"/>
    <n v="1"/>
    <n v="1"/>
    <n v="1"/>
    <s v="Anual"/>
    <n v="0.95"/>
    <s v="Abaixo do Esperado"/>
  </r>
  <r>
    <s v="0454"/>
    <s v="Coordenação Federativa e Desenvolvimento Territorial"/>
    <s v="54010"/>
    <s v="SERGB"/>
    <s v="4584"/>
    <s v="Estímulo à Captação de Recursos para o Estado do Rio de Janeiro"/>
    <s v="i0542"/>
    <s v="Demandas para captação de recursos federais atendidas"/>
    <s v="O indicador objetiva acompanhar o quantitativo de demandas de apoio recebidas e concluídas pela Secretaria, permitindo o mapeamento das Prefeituras e dos órgãos estaduais contemplados, bem como de suas necessidades. Isso facilitará a realização de melhorias e ajustes quanto ao planejamento e à organização de futuras capacitações e eventos."/>
    <s v="Total de demandas atendidas / Total de demandas recebidas"/>
    <s v="Percentual"/>
    <s v="Semestral "/>
    <x v="14"/>
    <x v="422"/>
    <x v="539"/>
    <s v="Crescimento"/>
    <s v="-"/>
    <n v="0.9"/>
    <m/>
    <m/>
    <m/>
    <m/>
    <m/>
    <s v="-"/>
    <m/>
    <m/>
    <m/>
    <m/>
    <m/>
    <n v="1"/>
    <n v="0.9"/>
    <n v="0.9"/>
    <n v="0.9"/>
    <s v="Semestral "/>
    <n v="1.1111111111111112"/>
    <s v="Acima do Esperado"/>
  </r>
  <r>
    <s v="0454"/>
    <s v="Coordenação Federativa e Desenvolvimento Territorial"/>
    <s v="54010"/>
    <s v="SERGB"/>
    <s v="4584"/>
    <s v="Estímulo à Captação de Recursos para o Estado do Rio de Janeiro"/>
    <s v="i0543"/>
    <s v="Recursos federais captados para o estado do Rio de Janeiro"/>
    <s v="O indicador objetiva acompanhar o desenvolvimento da atividade finalística da Secretaria, que é a obtenção de recursos provenientes do Governo Federal para a implementação de políticas públicas no Estado do Rio de Janeiro."/>
    <s v="Valor dos recursos federais captados (R$) / semestre"/>
    <s v="R$"/>
    <s v="Semestral "/>
    <x v="14"/>
    <x v="422"/>
    <x v="540"/>
    <s v="Crescimento"/>
    <s v="-"/>
    <s v="-"/>
    <m/>
    <m/>
    <m/>
    <m/>
    <m/>
    <s v="-"/>
    <m/>
    <m/>
    <m/>
    <m/>
    <m/>
    <n v="53279924.979999997"/>
    <s v="-"/>
    <s v="-"/>
    <s v="-"/>
    <s v="Semestral "/>
    <s v="sem meta para comparação"/>
    <s v="sem meta para comparação"/>
  </r>
  <r>
    <s v="0462"/>
    <s v="Assistência Farmacêutica"/>
    <s v="29010"/>
    <s v="SES"/>
    <s v="2714"/>
    <s v="Assistência Farmacêutica Básica"/>
    <s v="i0544"/>
    <s v="Número de municípios que receberam o cofinanciamento da Assistência Farmacêutica na Atenção Básica"/>
    <s v="Cofinanciar 92 municípios na aquisição de medicamentos e insumos do Componente Básico da Assistência Farmacêutica."/>
    <s v="(Número de municípios cofinanciados na aquisição de medicamentos e insumos do Componente Básico da Assistência Farmacêutica/ Número total de municípios no ERJ)*100"/>
    <s v="Percentual"/>
    <s v="Quadrimestral"/>
    <x v="45"/>
    <x v="423"/>
    <x v="541"/>
    <s v="Crescimento"/>
    <s v="-"/>
    <s v="-"/>
    <m/>
    <m/>
    <m/>
    <n v="0.75"/>
    <m/>
    <m/>
    <m/>
    <n v="1"/>
    <m/>
    <m/>
    <m/>
    <n v="1"/>
    <s v="-"/>
    <s v="-"/>
    <s v="-"/>
    <s v="Quadrimestral"/>
    <s v="sem meta para comparação"/>
    <s v="sem meta para comparação"/>
  </r>
  <r>
    <s v="0461"/>
    <s v="Atenção à Saúde"/>
    <s v="29010"/>
    <s v="SES"/>
    <s v="2721"/>
    <s v="Realização de Tratamento Fora de Domicílio - TFD"/>
    <s v="i0545"/>
    <s v="Proporção de pedidos de Tratamento Fora de Domicílio - TFD atendidos"/>
    <s v="O indicador apresenta a proporção de pedidos de TFD atendidos em tempo oportuno dentre os pedidos solicitados"/>
    <s v="(Número de pedidos de TFD atendidos em tempo oportuno / Número total de pedidos de TFD)*100"/>
    <s v="Percentual"/>
    <s v="Quadrimestral"/>
    <x v="31"/>
    <x v="424"/>
    <x v="542"/>
    <s v="Crescimento"/>
    <n v="1"/>
    <n v="1"/>
    <m/>
    <m/>
    <m/>
    <n v="0.93"/>
    <m/>
    <m/>
    <m/>
    <n v="1"/>
    <m/>
    <m/>
    <m/>
    <n v="0.94"/>
    <n v="1"/>
    <n v="1"/>
    <n v="1"/>
    <s v="Quadrimestral"/>
    <n v="1"/>
    <s v="Dentro do Esperado"/>
  </r>
  <r>
    <s v="0468"/>
    <s v="Vigilância em Saúde"/>
    <s v="29010"/>
    <s v="SES"/>
    <s v="2729"/>
    <s v="Fortalecimento do Sistema Estadual de Vigilância Sanitária"/>
    <s v="i0546"/>
    <s v="Proporção da realização das ações externas de vigilância sanitária"/>
    <s v="A proporção de realização das ações de vigilância sanitária realizadas expressam, parcialmente, o desempenho do componente estadual da vigilância sanitária do Rio de Janeiro"/>
    <s v="(Total de ordens de serviço realizadas/Total das ordens de serviço registradas no sistema Sisprog)*100"/>
    <s v="Percentual"/>
    <s v="Quadrimestral"/>
    <x v="46"/>
    <x v="425"/>
    <x v="543"/>
    <s v="Crescimento"/>
    <n v="0.77610000000000001"/>
    <s v="&gt;=70%"/>
    <m/>
    <m/>
    <m/>
    <n v="0.26"/>
    <m/>
    <m/>
    <m/>
    <n v="0.42"/>
    <m/>
    <m/>
    <m/>
    <n v="0.54"/>
    <s v="&gt;=70%"/>
    <s v="&gt;=70%"/>
    <s v="&gt;=70%"/>
    <s v="Quadrimestral"/>
    <n v="0.77142857142857157"/>
    <s v="Abaixo do Esperado"/>
  </r>
  <r>
    <s v="0468"/>
    <s v="Vigilância em Saúde"/>
    <s v="29010"/>
    <s v="SES"/>
    <s v="2731"/>
    <s v="Vigilância Laboratorial de Interesse da Saúde Pública"/>
    <s v="i0547"/>
    <s v="Percentual de amostras processadas pelo Laboratório Central de Saúde Pública (LACEN) "/>
    <s v="O indicador expressa a dinâmica de operação do LACEN no que concerne à vigilância laboratorial em Saúde Pública, em âmbito estadual."/>
    <s v="(Número de amostras processadas/Número total de amostras enviadas ao Lacen)*100"/>
    <s v="Percentual"/>
    <s v="Anual"/>
    <x v="46"/>
    <x v="426"/>
    <x v="544"/>
    <s v="Crescimento"/>
    <n v="0.85"/>
    <s v="&gt;=80%"/>
    <m/>
    <m/>
    <m/>
    <m/>
    <m/>
    <m/>
    <m/>
    <m/>
    <m/>
    <m/>
    <m/>
    <n v="1"/>
    <s v="&gt;=80%"/>
    <s v="&gt;=80%"/>
    <s v="&gt;=80%"/>
    <s v="Anual"/>
    <n v="1.25"/>
    <s v="Acima do Esperado"/>
  </r>
  <r>
    <s v="0468"/>
    <s v="Vigilância em Saúde"/>
    <s v="29010"/>
    <s v="SES"/>
    <s v="2732"/>
    <s v="Realização de Ações de Vigilância Epidemiológica"/>
    <s v="i0548"/>
    <s v="Número de ações de apoio aos municípios em vigilância epidemiológica, ambiental e promoção da saúde"/>
    <s v="O indicador expressa a capilarização das ações da vigilância estadual em saúde, considerando a regionalização e descentralização das ações e serviços públicos de saúde."/>
    <s v="Somatório das ações de apoio em vigilância epidemiológica, ambiental e promoção da saúde realizadas pela vigilância em saúde estadual junto aos municípios."/>
    <s v="Unidade"/>
    <s v="Anual"/>
    <x v="46"/>
    <x v="427"/>
    <x v="545"/>
    <s v="Crescimento"/>
    <n v="430"/>
    <n v="435"/>
    <m/>
    <m/>
    <m/>
    <m/>
    <m/>
    <m/>
    <m/>
    <m/>
    <m/>
    <m/>
    <m/>
    <n v="822"/>
    <n v="435"/>
    <n v="435"/>
    <n v="435"/>
    <s v="Anual"/>
    <n v="1.8896551724137931"/>
    <s v="Acima do Esperado"/>
  </r>
  <r>
    <s v="0468"/>
    <s v="Vigilância em Saúde"/>
    <s v="29010"/>
    <s v="SES"/>
    <s v="2733"/>
    <s v="Realização de Ações de Promoção da Saúde e Prevenção de Doenças e Agravos"/>
    <s v="i0548"/>
    <s v="Número de ações de apoio aos municípios em vigilância epidemiológica, ambiental e promoção da saúde"/>
    <s v="O indicador expressa a capilarização das ações da vigilância estadual em saúde, considerando a regionalização e descentralização das ações e serviços públicos de saúde."/>
    <s v="Somatório das ações de apoio em vigilância epidemiológica, ambiental e promoção da saúde realizadas pela vigilância em saúde estadual junto aos municípios."/>
    <s v="Unidade"/>
    <s v="Anual"/>
    <x v="46"/>
    <x v="428"/>
    <x v="545"/>
    <s v="Crescimento"/>
    <n v="430"/>
    <n v="435"/>
    <m/>
    <m/>
    <m/>
    <m/>
    <m/>
    <m/>
    <m/>
    <m/>
    <m/>
    <m/>
    <m/>
    <n v="822"/>
    <n v="435"/>
    <n v="435"/>
    <n v="435"/>
    <s v="Anual"/>
    <n v="1.8896551724137931"/>
    <s v="Acima do Esperado"/>
  </r>
  <r>
    <s v="0468"/>
    <s v="Vigilância em Saúde"/>
    <s v="29010"/>
    <s v="SES"/>
    <s v="2736"/>
    <s v="Realização de Ações de Vigilância Ambiental"/>
    <s v="i0548"/>
    <s v="Número de ações de apoio aos municípios em vigilância epidemiológica, ambiental e promoção da saúde"/>
    <s v="O indicador expressa a capilarização das ações da vigilância estadual em saúde, considerando a regionalização e descentralização das ações e serviços públicos de saúde."/>
    <s v="Somatório das ações de apoio em vigilância epidemiológica, ambiental e promoção da saúde realizadas pela vigilância em saúde estadual junto aos municípios."/>
    <s v="Unidade"/>
    <s v="Anual"/>
    <x v="46"/>
    <x v="429"/>
    <x v="545"/>
    <s v="Crescimento"/>
    <n v="430"/>
    <n v="435"/>
    <m/>
    <m/>
    <m/>
    <m/>
    <m/>
    <m/>
    <m/>
    <m/>
    <m/>
    <m/>
    <m/>
    <n v="822"/>
    <n v="435"/>
    <n v="435"/>
    <n v="435"/>
    <s v="Anual"/>
    <n v="1.8896551724137931"/>
    <s v="Acima do Esperado"/>
  </r>
  <r>
    <s v="0454"/>
    <s v="Coordenação Federativa e Desenvolvimento Territorial"/>
    <s v="29010"/>
    <s v="SES"/>
    <s v="2742"/>
    <s v="Apoio às UPAS 24 Horas Municipalizadas"/>
    <s v="i0549"/>
    <s v="Média de atendimentos médicos realizados nas UPAs 24h municipalizadas apoiadas"/>
    <s v="O indicador apresenta a média de atendimentos médicos realizados nas UPAs municipalizadas apoiadas financeiramente"/>
    <s v="Número de atendimentos médicos realizados / Número de UPAs 24h municipalizadas apoiadas"/>
    <s v="Unidade"/>
    <s v="Anual"/>
    <x v="14"/>
    <x v="430"/>
    <x v="546"/>
    <s v="Crescimento"/>
    <n v="2800000"/>
    <n v="2800000"/>
    <m/>
    <m/>
    <m/>
    <m/>
    <m/>
    <m/>
    <m/>
    <m/>
    <m/>
    <m/>
    <m/>
    <n v="28994"/>
    <n v="2800000"/>
    <n v="2800000"/>
    <n v="2800000"/>
    <s v="Anual"/>
    <n v="1.0355E-2"/>
    <s v="Abaixo do Esperado"/>
  </r>
  <r>
    <s v="0461"/>
    <s v="Atenção à Saúde"/>
    <s v="29010"/>
    <s v="SES"/>
    <s v="2744"/>
    <s v="Assistência Pré-hospitalar Móvel de Urgência e Emergência - SAMU 192"/>
    <s v="i0550"/>
    <s v="Proporção de cobertura do Serviço Atendimento Móvel de Urgências - SAMU 192"/>
    <s v="A meta do indicador específico é aumentar a cobertura do serviço de Atendimento Móvel de Urgência (SAMU 192) habilitado pelo ministério da saúde no municípios do Estado do Rio de Janeiro."/>
    <s v="(Número de municípios com SAMU habilitado/ Total de municípios do estado)*100"/>
    <s v="Percentual"/>
    <s v="Anual"/>
    <x v="31"/>
    <x v="431"/>
    <x v="547"/>
    <s v="Crescimento"/>
    <n v="0.51"/>
    <n v="0.60869565217391308"/>
    <m/>
    <m/>
    <m/>
    <m/>
    <m/>
    <m/>
    <m/>
    <m/>
    <m/>
    <m/>
    <m/>
    <n v="0.51090000000000002"/>
    <n v="0.70652173913043481"/>
    <n v="0.80434782608695654"/>
    <n v="0.90217391304347827"/>
    <s v="Anual"/>
    <n v="0.8393357142857143"/>
    <s v="Abaixo do Esperado"/>
  </r>
  <r>
    <s v="0454"/>
    <s v="Coordenação Federativa e Desenvolvimento Territorial"/>
    <s v="29010"/>
    <s v="SES"/>
    <s v="2751"/>
    <s v="Qualificação do Planejamento do SUS "/>
    <s v="i0551"/>
    <s v="Proporção de municípios capacitados nos eventos de planejamento em saúde"/>
    <s v="Representa o quanto o estado tem conseguido transmitir a importância do planejamento em saúde, e seus instrumentos oficiais. Esse processo visa o fortalecimento do planejamento em saúde dos municípios, um dos principais pilares da gestão, e pretende contribuir para a melhorar o gerenciamento dos projetos oferecidos à sociedade."/>
    <s v="(Número de municípios participantes nos eventos / Total de municípios do estado)*100"/>
    <s v="Percentual"/>
    <s v="Quadrimestral"/>
    <x v="14"/>
    <x v="432"/>
    <x v="548"/>
    <s v="Crescimento"/>
    <n v="0.7"/>
    <n v="0.25"/>
    <m/>
    <m/>
    <m/>
    <n v="5.3999999999999999E-2"/>
    <m/>
    <m/>
    <m/>
    <n v="0.16"/>
    <m/>
    <m/>
    <m/>
    <n v="1"/>
    <n v="0.25"/>
    <n v="0.25"/>
    <n v="0.25"/>
    <s v="Quadrimestral"/>
    <n v="4"/>
    <s v="Acima do Esperado"/>
  </r>
  <r>
    <s v="0461"/>
    <s v="Atenção à Saúde"/>
    <s v="29010"/>
    <s v="SES"/>
    <s v="2894"/>
    <s v="Realização de Resgate Aéreo para Urgência/Emergência em Saúde"/>
    <s v="i0552"/>
    <s v="Uso de transporte aéreo em ações de saúde"/>
    <s v="O indicador contabiliza os resgates aéreos médicos, transporte inter-hospitalar adulto e neonatal, salvamentos no mar, matas e florestas, transporte de órgãos vitais para transplante e outros."/>
    <s v="Somatório das ações do grupamento de operações aéreas realizadas pelo CBMERJ"/>
    <s v="Unidade"/>
    <s v="Anual"/>
    <x v="31"/>
    <x v="433"/>
    <x v="549"/>
    <s v="Crescimento"/>
    <n v="1000"/>
    <n v="1000"/>
    <m/>
    <m/>
    <m/>
    <m/>
    <m/>
    <m/>
    <m/>
    <m/>
    <m/>
    <m/>
    <m/>
    <s v="-"/>
    <n v="1000"/>
    <n v="1000"/>
    <n v="1000"/>
    <s v="Anual"/>
    <s v="-"/>
    <s v="-"/>
  </r>
  <r>
    <s v="0466"/>
    <s v="Prevenção ao Uso de Drogas"/>
    <s v="29010"/>
    <s v="SES"/>
    <s v="2920"/>
    <s v="Prevenção ao Uso de Drogas nas Escolas"/>
    <s v="i0553"/>
    <s v="Número de municípios contemplados pelas ações de prevenção ao uso de drogas"/>
    <s v="A aferição desse indicador é importante para identificar abrangência territorial das ações de prevenção do uso abusivo de alcool e drogas.  "/>
    <s v="Somatório dos Municípios alcançados pelas ações de prevenção ao uso de drogas"/>
    <s v="Unidade"/>
    <s v="Quadrimestral"/>
    <x v="47"/>
    <x v="434"/>
    <x v="550"/>
    <s v="Crescimento"/>
    <n v="17"/>
    <n v="20"/>
    <m/>
    <m/>
    <m/>
    <n v="0"/>
    <m/>
    <m/>
    <m/>
    <s v="-"/>
    <m/>
    <m/>
    <m/>
    <s v="-"/>
    <n v="20"/>
    <n v="20"/>
    <n v="20"/>
    <s v="Anual"/>
    <s v="-"/>
    <s v="-"/>
  </r>
  <r>
    <s v="0466"/>
    <s v="Prevenção ao Uso de Drogas"/>
    <s v="29010"/>
    <s v="SES"/>
    <s v="2921"/>
    <s v="Fomento à Prevenção, ao Acolhimento e à Reinserção Social do Usuário de Drogas"/>
    <s v="i0554"/>
    <s v="Percentual de municípios apoiados tecnicamente para ações voltadas ao usuário de drogas e seus familiares"/>
    <s v="O indicador é relevante para identificar o avanço das ações de prevenção, acolhimento e reiserção social ao usuário de drogas e seus familiares nos municípios do estado do Rio de Janeiro."/>
    <s v="(Número de municípios apoiados / Total de municípios do estado)*100"/>
    <s v="Percentual"/>
    <s v="Quadrimestral"/>
    <x v="47"/>
    <x v="435"/>
    <x v="551"/>
    <s v="Crescimento"/>
    <n v="0.18"/>
    <n v="0.2"/>
    <m/>
    <m/>
    <m/>
    <n v="0.12"/>
    <m/>
    <m/>
    <m/>
    <s v="-"/>
    <m/>
    <m/>
    <m/>
    <s v="-"/>
    <n v="0.2"/>
    <n v="0.2"/>
    <n v="0.2"/>
    <s v="Quadrimestral"/>
    <s v="-"/>
    <s v="-"/>
  </r>
  <r>
    <s v="0461"/>
    <s v="Atenção à Saúde"/>
    <s v="29010"/>
    <s v="SES"/>
    <s v="2956"/>
    <s v="Realização de Teste de Triagem Neonatal"/>
    <s v="i0555"/>
    <s v="Cobertura Programa Estadual de Triagem Neonatal (PTN)"/>
    <s v="Estima a abrangência do Programa Estadual de Triagem Neonatal (teste do pezinho), ampliando o diagnóstico precoce das doenças contempladas."/>
    <s v="(Número de recém-nascidos com testagem realizada pelo PTN / Número de nascidos vivos no mesmo período)*100"/>
    <s v="Percentual"/>
    <s v="Anual"/>
    <x v="31"/>
    <x v="436"/>
    <x v="552"/>
    <s v="Crescimento"/>
    <n v="0.75"/>
    <n v="0.85"/>
    <m/>
    <m/>
    <m/>
    <m/>
    <m/>
    <m/>
    <m/>
    <m/>
    <m/>
    <m/>
    <m/>
    <n v="0.74"/>
    <n v="0.85"/>
    <n v="0.85"/>
    <n v="0.85"/>
    <s v="Anual"/>
    <n v="0.87058823529411766"/>
    <s v="Abaixo do Esperado"/>
  </r>
  <r>
    <s v="0440"/>
    <s v="Desenvolvimento Científico, Tecnológico e Inovativo"/>
    <s v="29010"/>
    <s v="SES"/>
    <s v="4525"/>
    <s v="Apoio à Pesquisa e Inovação em Saúde"/>
    <s v="i0556"/>
    <s v="Número de produções acadêmicas e/ou técnicas realizadas relacionadas às pesquisas fomentadas"/>
    <s v="O apoio a pesquisas em saúde, atendendo às questões éticas implicadas, contribui para a identificação de demandas no âmbito do Estado do Rio de Janeiro e consequente orientação de políticas públicas e inovação na área. "/>
    <s v="Somatório de produções acadêmicas e/ou técnicas realizadas"/>
    <s v="Unidade"/>
    <s v="Anual"/>
    <x v="5"/>
    <x v="437"/>
    <x v="553"/>
    <s v="Crescimento"/>
    <n v="0"/>
    <n v="4"/>
    <m/>
    <m/>
    <m/>
    <m/>
    <m/>
    <m/>
    <m/>
    <m/>
    <m/>
    <m/>
    <m/>
    <n v="0"/>
    <n v="4"/>
    <n v="4"/>
    <n v="4"/>
    <s v="Anual"/>
    <n v="0"/>
    <s v="Abaixo do Esperado"/>
  </r>
  <r>
    <s v="0445"/>
    <s v="Geração de Emprego e Renda e Formação para o Mercado de Trabalho"/>
    <s v="29010"/>
    <s v="SES"/>
    <s v="4526"/>
    <s v="Apoio à Formação Profissional em Saúde "/>
    <s v="i0557"/>
    <s v="Percentual de residentes que concluiram a residência "/>
    <s v="A  formação de profissionais de saúde para o SUS é essencial para provimento de mão de obra adequada para os serviços de saúde."/>
    <s v="(Número de residentes que concluíram a residência / Número de residentes matriculados no ano de referência daquela turma)*100"/>
    <s v="Percentual"/>
    <s v="Anual"/>
    <x v="25"/>
    <x v="438"/>
    <x v="554"/>
    <s v="Crescimento"/>
    <n v="0.89"/>
    <n v="0.9"/>
    <m/>
    <m/>
    <m/>
    <m/>
    <m/>
    <m/>
    <m/>
    <m/>
    <m/>
    <m/>
    <m/>
    <s v="-"/>
    <n v="0.9"/>
    <n v="0.9"/>
    <n v="0.9"/>
    <s v="Anual"/>
    <s v="-"/>
    <s v="-"/>
  </r>
  <r>
    <s v="0461"/>
    <s v="Atenção à Saúde"/>
    <s v="29010"/>
    <s v="SES"/>
    <s v="4528"/>
    <s v="Assistência em Unidade de Tratamento Intensivo"/>
    <s v="i0558"/>
    <s v="Ampliação de leitos de UTI disponíveis no SUS"/>
    <s v="O indicador mede a ampliação na quantidade de vagas existentes de leitos em Unidade de Terapia Intensiva nas unidades executoras desse procedimento ao longo de cada ano de vigência do PPA."/>
    <s v="Somatório de Leitos para UTI em dez do ano T"/>
    <s v="Unidade"/>
    <s v="Anual"/>
    <x v="31"/>
    <x v="439"/>
    <x v="555"/>
    <s v="Crescimento"/>
    <n v="250"/>
    <n v="384"/>
    <m/>
    <m/>
    <m/>
    <m/>
    <m/>
    <m/>
    <m/>
    <m/>
    <m/>
    <m/>
    <m/>
    <n v="62"/>
    <n v="518"/>
    <n v="652"/>
    <n v="785"/>
    <s v="Anual"/>
    <n v="0.16145833333333334"/>
    <s v="Abaixo do Esperado"/>
  </r>
  <r>
    <s v="0454"/>
    <s v="Coordenação Federativa e Desenvolvimento Territorial"/>
    <s v="29010"/>
    <s v="SES"/>
    <s v="4529"/>
    <s v="Apoio à Assistência Oftalmológica de Alta Complexidade"/>
    <s v="i0559"/>
    <s v="Proporção de cirurgias de catarata realizadas"/>
    <s v="O indicador apresenta a proporção de cirurgias de catarata realizadas anualmente na unidade contratada._x000a_A meta leva em consideração o absenteísmo dos pacientes às cirurgias marcadas."/>
    <s v="(Número de cirúrgias de catarata realizadas/ Número de cirurgias de catarata contratualizadas anualmente)*100"/>
    <s v="Percentual"/>
    <s v="Anual"/>
    <x v="14"/>
    <x v="440"/>
    <x v="556"/>
    <s v="Decrescimento"/>
    <n v="0"/>
    <n v="0.85"/>
    <m/>
    <m/>
    <m/>
    <m/>
    <m/>
    <m/>
    <m/>
    <m/>
    <m/>
    <m/>
    <m/>
    <s v="-"/>
    <n v="0.85"/>
    <n v="0.85"/>
    <n v="0.85"/>
    <s v="Anual"/>
    <s v="-"/>
    <s v="-"/>
  </r>
  <r>
    <s v="0454"/>
    <s v="Coordenação Federativa e Desenvolvimento Territorial"/>
    <s v="29010"/>
    <s v="SES"/>
    <s v="4530"/>
    <s v=" Apoio à Qualificação da Rede de Terapia Renal Substitutiva - RTRS"/>
    <s v="i0560"/>
    <s v="Ampliação de vagas para terapia renal substitutiva"/>
    <s v="O indicador mede a ampliação na quantidade de vagas existentes para Terapia Renal Substitutiva nas unidades executoras desse grupo  de procedimentos ao longo de cada ano cujo cofinanciamento é executado."/>
    <s v="[(Número de vagas para TRS em dez de 2020/ Número de vagas para TRS em jan de 2020)-1]*100"/>
    <s v="Percentual"/>
    <s v="Anual"/>
    <x v="14"/>
    <x v="441"/>
    <x v="557"/>
    <s v="Crescimento"/>
    <s v="-"/>
    <s v="-"/>
    <m/>
    <m/>
    <m/>
    <m/>
    <m/>
    <m/>
    <m/>
    <m/>
    <m/>
    <m/>
    <m/>
    <s v="-"/>
    <s v="-"/>
    <s v="-"/>
    <s v="-"/>
    <s v="Anual"/>
    <s v="sem meta para comparação"/>
    <s v="sem meta para comparação"/>
  </r>
  <r>
    <s v="0467"/>
    <s v="Segurança Alimentar e Nutricional"/>
    <s v="29010"/>
    <s v="SES"/>
    <s v="4539"/>
    <s v="Alimentação, Vigilância, Promoção e Organização da Atenção Nutricional"/>
    <s v="i0561"/>
    <s v="Percentual de cobertura do SISVAN "/>
    <s v="O SISVAN monitora o estado nutricional da população. Com isso, podemos avaliar e propor ações no âmbito do SUS que possam promover, prevenir e tratar grupos com baixo peso ou excesso de peso ( sobrepeso e obesidade). Isso se faz importante, pois,  tanto o Brasil quanto o estado do Rio de Janeiro possui prevalências crescentes de excesso de peso, e ainda mantem prevalências de baixo peso o que é indicador de dificuldade de acesso à alimentos. O baixo peso e o excesso de peso configuram processos de insegurança alimentar e nutricional que precisam ser enfrentados com ações intrasetoriais e intersetoriais em todos os níveis federativos. Além disso, houve um decréscimo na cobertura nos últimos anos, mesmo com o quadro descrito."/>
    <s v="(Total de indivíduos acompanhados pelo SISVAN (estado nutricional) em todas as fases do curso de vida / Total de população residente do estado)*100"/>
    <s v="Percentual"/>
    <s v="Anual"/>
    <x v="2"/>
    <x v="442"/>
    <x v="558"/>
    <s v="Crescimento"/>
    <n v="8.6099999999999996E-2"/>
    <n v="9.01E-2"/>
    <m/>
    <m/>
    <m/>
    <m/>
    <m/>
    <m/>
    <m/>
    <m/>
    <m/>
    <m/>
    <m/>
    <n v="5.0900000000000001E-2"/>
    <n v="9.4299999999999995E-2"/>
    <n v="9.8699999999999996E-2"/>
    <n v="0.1033"/>
    <s v="Anual"/>
    <n v="0.56492785793562705"/>
    <s v="Abaixo do Esperado"/>
  </r>
  <r>
    <s v="0454"/>
    <s v="Coordenação Federativa e Desenvolvimento Territorial"/>
    <s v="29010"/>
    <s v="SES"/>
    <s v="4587"/>
    <s v="Fortalecimento das Ações de Controle e Avaliação"/>
    <s v="i0562"/>
    <s v="Proporção de regiões de saúde com evento para fortalecimento das ações de controle e avaliação realizado"/>
    <s v="Esse indicador permite monitorar a proporção de regiões de saúde aonde a SES conseguiu realizar evento para fortalecimento das ações de controle e avaliação com seus respectivos municípios, legitimando e fortalecendo essas ações no território estadual. Ao final dos quatro anos, espera-se que a SES tenha realizado pelo menos um evento para o fortalecimento das ações de controle e avaliação em cada região de saúde do estado."/>
    <s v="(Número de eventos realizados em determinada região de saúde/ Número total de regiões de saúde)*100"/>
    <s v="Percentual"/>
    <s v="Anual"/>
    <x v="14"/>
    <x v="443"/>
    <x v="559"/>
    <s v="Crescimento"/>
    <s v="-"/>
    <n v="0.25"/>
    <m/>
    <m/>
    <m/>
    <m/>
    <m/>
    <m/>
    <m/>
    <m/>
    <m/>
    <m/>
    <m/>
    <n v="0.55000000000000004"/>
    <n v="0.25"/>
    <n v="0.25"/>
    <n v="0.25"/>
    <s v="Anual"/>
    <n v="2.2000000000000002"/>
    <s v="Acima do Esperado"/>
  </r>
  <r>
    <s v="0466"/>
    <s v="Prevenção ao Uso de Drogas"/>
    <s v="29010"/>
    <s v="SES"/>
    <s v="8063"/>
    <s v="Proteção Especial a Usuários de Drogas"/>
    <s v="i0563"/>
    <s v="Número de pessoas atendidas pelas ações de acolhimento, de capacitações e oficinas da Subsecretaria de Prevenção à Dependência Química"/>
    <s v="Essa informação visa identificar o número de pessoas que a Política Nacional de Drogas tem alcançado no estado do Rio de Janeiro."/>
    <s v="Somatório de pessoas atendidas em cada ação de acolhimento, capacitação e oficina da Subsecretaria de Prevenção à Dependência Química"/>
    <s v="Unidade"/>
    <s v="Quadrimestral"/>
    <x v="47"/>
    <x v="444"/>
    <x v="560"/>
    <s v="Crescimento"/>
    <n v="1900"/>
    <n v="4145"/>
    <m/>
    <m/>
    <m/>
    <n v="40"/>
    <m/>
    <m/>
    <m/>
    <s v="-"/>
    <m/>
    <m/>
    <m/>
    <s v="-"/>
    <n v="4145"/>
    <n v="4145"/>
    <n v="4145"/>
    <s v="Anual"/>
    <s v="-"/>
    <s v="-"/>
  </r>
  <r>
    <s v="0454"/>
    <s v="Coordenação Federativa e Desenvolvimento Territorial"/>
    <s v="29010"/>
    <s v="SES"/>
    <s v="8106"/>
    <s v="Apoio à Rede de Atenção Psicossocial do Estado do Rio de Janeiro - RAPS   "/>
    <s v="i0564"/>
    <s v="Cofinanciamento da Rede de Atenção Psicossocial (RAPS) junto aos municípios"/>
    <s v="O indicador busca avaliar a capacidade da Secretaria de Estado de Saúde em apoiar ações de Saúde Mental de base territorial e comunitária dos municípios."/>
    <s v="Somatório de municípios com RAPS cofinanciadas"/>
    <s v="Unidade"/>
    <s v="Anual"/>
    <x v="14"/>
    <x v="445"/>
    <x v="561"/>
    <s v="Crescimento"/>
    <s v="-"/>
    <n v="88"/>
    <m/>
    <m/>
    <m/>
    <m/>
    <m/>
    <m/>
    <m/>
    <m/>
    <m/>
    <m/>
    <m/>
    <n v="87"/>
    <n v="88"/>
    <n v="88"/>
    <n v="88"/>
    <s v="Anual"/>
    <n v="0.98863636363636365"/>
    <s v="Abaixo do Esperado"/>
  </r>
  <r>
    <s v="0466"/>
    <s v="Prevenção ao Uso de Drogas"/>
    <s v="29010"/>
    <s v="SES"/>
    <s v="8281"/>
    <s v="Promoção da Cidadania"/>
    <s v="i0565"/>
    <s v="Usuários e familiares encaminhados para ações de cidadania"/>
    <s v="Monitorar esse indicador é importante para avaliar o trabalho realizado na Subsecretaria para a reinserção social do usuário. "/>
    <s v="Somatório do número de usuários e de familiares encaminhados para escolas, retirada de documentos, cursos profissionalizantes e para inserção no mercado de trabalho."/>
    <s v="Unidade"/>
    <s v="Quadrimestral"/>
    <x v="47"/>
    <x v="446"/>
    <x v="562"/>
    <s v="Decrescimento"/>
    <s v="-"/>
    <n v="411"/>
    <m/>
    <m/>
    <m/>
    <n v="0"/>
    <m/>
    <m/>
    <m/>
    <s v="-"/>
    <m/>
    <m/>
    <m/>
    <s v="-"/>
    <n v="411"/>
    <n v="411"/>
    <n v="411"/>
    <s v="Anual"/>
    <s v="-"/>
    <s v="-"/>
  </r>
  <r>
    <s v="0476"/>
    <s v="Gestão de Pessoas no Setor Público"/>
    <s v="29010"/>
    <s v="SES"/>
    <s v="8321"/>
    <s v="Promoção da Educação em Saúde "/>
    <s v="i0566"/>
    <s v="Percentual de ações educativas avaliadas positivamente quanto a contribuição do seu conteúdo aos processos de trabalho dos profissionais envolvidos."/>
    <s v="Serão consideradas ações que contribuiram aos processos de trabalho dos profisisonais, aquelas que foram avaliadas positivamente por pelo menos 70%  dos profisisonais que participaram da ação._x000a_Nas ações educativas é mais importante considerar o quanto o conteúdo foi relevante aos profissionais e se contribuiu aos processos de trabalho em saúde, independente do número de participantes e da carga horária da ação educativa."/>
    <s v="(Número de ações avaliadas positivamente/ Número de ações realizadas)*100"/>
    <s v="Percentual"/>
    <s v="Anual"/>
    <x v="6"/>
    <x v="447"/>
    <x v="563"/>
    <s v="Crescimento"/>
    <n v="0"/>
    <n v="1"/>
    <m/>
    <m/>
    <m/>
    <m/>
    <m/>
    <m/>
    <m/>
    <m/>
    <m/>
    <m/>
    <m/>
    <s v="-"/>
    <n v="1"/>
    <n v="1"/>
    <n v="1"/>
    <s v="Anual"/>
    <s v="-"/>
    <s v="-"/>
  </r>
  <r>
    <s v="0457"/>
    <s v="Fortalecimento da Participação Popular e do Controle Social"/>
    <s v="29010"/>
    <s v="SES"/>
    <s v="8322"/>
    <s v="Fortalecimento da Política de Gestão Estratégica e Participativa "/>
    <s v="i0567"/>
    <s v="Percentual de auditorias realizadas em unidades próprias da SES"/>
    <s v="Indicador visa aferir o percentual de auditorias realizadas nas Unidades Próprias da SES, quanto aos aspectos assitenciais, de infraestrutura e administrativo-financeiro, utilizando o Sistema Informatizado de Auditoria do Sistema Único de Saúde (SISAUD/SUS). "/>
    <s v="(Número de Unidades Próprias Auditadas / Número de Unidades Próprias existentes)*100"/>
    <s v="Percentual"/>
    <s v="Quadrimestral"/>
    <x v="37"/>
    <x v="448"/>
    <x v="564"/>
    <s v="Crescimento"/>
    <n v="0.25"/>
    <n v="0.25"/>
    <m/>
    <m/>
    <m/>
    <n v="9.5000000000000001E-2"/>
    <m/>
    <m/>
    <m/>
    <n v="1.1999999999999999E-3"/>
    <m/>
    <m/>
    <m/>
    <n v="8.0000000000000004E-4"/>
    <n v="0.25"/>
    <n v="0.25"/>
    <n v="0.25"/>
    <s v="Quadrimestral"/>
    <n v="0.38"/>
    <s v="Abaixo do Esperado"/>
  </r>
  <r>
    <s v="0457"/>
    <s v="Fortalecimento da Participação Popular e do Controle Social"/>
    <s v="29010"/>
    <s v="SES"/>
    <s v="8322"/>
    <s v="Fortalecimento da Política de Gestão Estratégica e Participativa "/>
    <s v="i0568"/>
    <s v="Percentual de municípios articulados com as políticas de participação e equidade"/>
    <s v="As políticas participativas são um dos pilares estruturantes das ações de saúde, e os grupos em situação de vulnerabilidade são os que mais necessitam ser alcançados. Portanto, o acompanhamento deste indicador visa avaliar o apoio estadual aos municípios em ações que visam equidade."/>
    <s v="(Número de municípios articulados com as políticas de participação e equidade/ Total de municípios do estado)*100"/>
    <s v="Percentual"/>
    <s v="Anual"/>
    <x v="37"/>
    <x v="448"/>
    <x v="565"/>
    <s v="Crescimento"/>
    <n v="0.125"/>
    <n v="0.6522"/>
    <m/>
    <m/>
    <m/>
    <m/>
    <m/>
    <m/>
    <m/>
    <m/>
    <m/>
    <m/>
    <m/>
    <n v="0.65"/>
    <n v="0.6522"/>
    <n v="0.6522"/>
    <n v="0.6522"/>
    <s v="Anual"/>
    <n v="0.99662680159460293"/>
    <s v="Abaixo do Esperado"/>
  </r>
  <r>
    <s v="0470"/>
    <s v="Fortalecimento da Gestão Pública"/>
    <s v="29010"/>
    <s v="SES"/>
    <s v="8325"/>
    <s v="Melhoria da Gestão do Serviço de Saúde"/>
    <s v="i0569"/>
    <s v="Percentual de unidades de saúde da Secretaria de Estado de Saúde com certificação em boas práticas de gestão"/>
    <s v="A medição deste resultado traduz-se na validação da realização de ciclos de autoavaliação da gestão, a partir das informações geradas na aplicação das ferramentas de Gestão/Qualidade, sendo de extrema relevância para avaliação da efetividade das ações implementadas pela Assessoria Técnica da Qualidade. "/>
    <s v="(Número de Unidades que obtiveram certificação no ano / Total de Unidades da SES do estado do RJ)*100"/>
    <s v="Percentual"/>
    <s v="Anual"/>
    <x v="11"/>
    <x v="449"/>
    <x v="566"/>
    <s v="Crescimento"/>
    <n v="0.18"/>
    <n v="0.18"/>
    <m/>
    <m/>
    <m/>
    <m/>
    <m/>
    <m/>
    <m/>
    <m/>
    <m/>
    <m/>
    <m/>
    <n v="0.90739999999999998"/>
    <n v="0.36"/>
    <n v="0.54"/>
    <n v="0.7"/>
    <s v="Anual"/>
    <n v="5.0411111111111113"/>
    <s v="Acima do Esperado"/>
  </r>
  <r>
    <s v="0454"/>
    <s v="Coordenação Federativa e Desenvolvimento Territorial"/>
    <s v="29010"/>
    <s v="SES"/>
    <s v="8327"/>
    <s v="Fomento à Expansão e à Qualificação da Atenção Primária nos Municípios"/>
    <s v="i0570"/>
    <s v="Cobertura populacional estimada pelas equipes de atenção primária à saúde"/>
    <s v="O indicador é pactuado pelos municípios, estado e governo federal no âmbito do SUS. Seu objetivo é estimar a capacidade da administração pública de ofertar acesso na Atenção Primária à Saúde."/>
    <s v="[(Nº de eSF x 3.450 + (Nº eAB + Nº eSF equivalente ) em determinado local e período x 3.000) / Estimativa da população do ano anterior)*100"/>
    <s v="Percentual"/>
    <s v="Quadrimestral"/>
    <x v="14"/>
    <x v="450"/>
    <x v="567"/>
    <s v="Crescimento"/>
    <n v="0.63580000000000003"/>
    <s v="&gt;=65%"/>
    <m/>
    <m/>
    <m/>
    <n v="0.60599999999999998"/>
    <m/>
    <m/>
    <m/>
    <n v="0.59530000000000005"/>
    <m/>
    <m/>
    <m/>
    <n v="0.60209999999999997"/>
    <s v="&gt;=65%"/>
    <s v="&gt;=65%"/>
    <s v="&gt;=65%"/>
    <s v="Quadrimestral"/>
    <n v="0.93230769230769228"/>
    <s v="Abaixo do Esperado"/>
  </r>
  <r>
    <s v="0454"/>
    <s v="Coordenação Federativa e Desenvolvimento Territorial"/>
    <s v="29010"/>
    <s v="SES"/>
    <s v="8327"/>
    <s v="Fomento à Expansão e à Qualificação da Atenção Primária nos Municípios"/>
    <s v="i0571"/>
    <s v="Razão entre consultas médicas na atenção primária e estimativa de população coberta pela Estratégia Saúde da Família"/>
    <s v="Este indicador tem como objetivo estimar o acesso à APS a partir da capacidade de oferta de consultas médicas."/>
    <s v="Número total de Consultas Médicas na APS/ Estimativa de população coberta pela ESF"/>
    <s v="Razão"/>
    <s v="Quadrimestral"/>
    <x v="14"/>
    <x v="450"/>
    <x v="568"/>
    <s v="Crescimento"/>
    <n v="0.78"/>
    <s v="-"/>
    <m/>
    <m/>
    <m/>
    <n v="0.34"/>
    <m/>
    <m/>
    <m/>
    <n v="0.34"/>
    <m/>
    <m/>
    <m/>
    <n v="0.4"/>
    <s v="-"/>
    <s v="-"/>
    <s v="-"/>
    <s v="Quadrimestral"/>
    <s v="sem meta para comparação"/>
    <s v="sem meta para comparação"/>
  </r>
  <r>
    <s v="0454"/>
    <s v="Coordenação Federativa e Desenvolvimento Territorial"/>
    <s v="29010"/>
    <s v="SES"/>
    <s v="8330"/>
    <s v="Apoio à Saúde da Mulher, Materna e Infantil"/>
    <s v="i0572"/>
    <s v="Percentual de partos normais"/>
    <s v="Proporção de parto normal no SUS e na saúde suplementar"/>
    <s v="(Número de Nascidos Vivos por Parto Normal / Número de Partos Totais no mesmo período)*100"/>
    <s v="Percentual"/>
    <s v="Trimestral"/>
    <x v="14"/>
    <x v="451"/>
    <x v="569"/>
    <s v="Crescimento"/>
    <n v="0.42799999999999999"/>
    <s v="&gt;=46,50%"/>
    <m/>
    <m/>
    <n v="0.42599999999999999"/>
    <m/>
    <m/>
    <n v="0.41199999999999998"/>
    <m/>
    <m/>
    <s v="-"/>
    <m/>
    <m/>
    <n v="0.40300000000000002"/>
    <s v="&gt;=46,50%"/>
    <s v="&gt;=46,50%"/>
    <s v="&gt;=46,50%"/>
    <s v="Trimestral"/>
    <n v="0.92608695652173911"/>
    <s v="Abaixo do Esperado"/>
  </r>
  <r>
    <s v="0461"/>
    <s v="Atenção à Saúde"/>
    <s v="29010"/>
    <s v="SES"/>
    <s v="8331"/>
    <s v="Operacionalização das UPAs 24h Estaduais "/>
    <s v="i0573"/>
    <s v="Média de atendimentos realizados nas UPAS 24h estaduais "/>
    <s v="O indicador apresenta a média de atendimentos médicos realizados nas UPAS 24 estaduais."/>
    <s v="Número de atendimento médico adulto realizado + número de atendimento médico pediátrico realizado / Número de UPAS 24h estaduais operacionalizadas"/>
    <s v="Média"/>
    <s v="Quadrimestral"/>
    <x v="31"/>
    <x v="452"/>
    <x v="570"/>
    <s v="Crescimento"/>
    <s v="-"/>
    <n v="86666"/>
    <m/>
    <m/>
    <m/>
    <n v="27454"/>
    <m/>
    <m/>
    <m/>
    <n v="16847"/>
    <m/>
    <m/>
    <m/>
    <n v="24791"/>
    <n v="86666"/>
    <n v="86666"/>
    <n v="86666"/>
    <s v="Anual"/>
    <n v="0.79722151708859301"/>
    <s v="Abaixo do Esperado"/>
  </r>
  <r>
    <s v="0454"/>
    <s v="Coordenação Federativa e Desenvolvimento Territorial"/>
    <s v="29010"/>
    <s v="SES"/>
    <s v="8332"/>
    <s v="Apoio à Assistência de Alta Complexidade em Cardiologia"/>
    <s v="i0574"/>
    <s v="Abrangência do cofinanciamento do extra teto para cirurgia cardiovascular de alta complexidade"/>
    <s v="O indicador apresenta a quantidade de cirurgias cardiovasculares de alta complexidade realizadas nos municípios cofinanciados (que apresentam oferta desse tipo de serviço)"/>
    <s v="Número de cirurgias cardiovasculares de alta complexidade realizadas cofinanciadas"/>
    <s v="Unidade"/>
    <s v="Anual"/>
    <x v="14"/>
    <x v="453"/>
    <x v="571"/>
    <s v="Crescimento"/>
    <n v="250"/>
    <n v="250"/>
    <m/>
    <m/>
    <m/>
    <m/>
    <m/>
    <m/>
    <m/>
    <m/>
    <m/>
    <m/>
    <m/>
    <s v="-"/>
    <n v="250"/>
    <n v="250"/>
    <n v="250"/>
    <s v="Anual"/>
    <s v="-"/>
    <s v="-"/>
  </r>
  <r>
    <s v="0461"/>
    <s v="Atenção à Saúde"/>
    <s v="29010"/>
    <s v="SES"/>
    <s v="8333"/>
    <s v="Assistência à Obesidade Mórbida por Cirurgia Bariátrica e Cirurgia Reparadora"/>
    <s v="i0575"/>
    <s v="Proporção de acompanhamentos completos de cirurgia bariátrica"/>
    <s v="O indicador apresenta a proporção de acompanhamentos completos em cirurgia bariátrica"/>
    <s v="(Número de acompanhamentos ambulatoriais realizados / Número de cirurgias marcadas)*100"/>
    <s v="Percentual"/>
    <s v="Quadrimestral"/>
    <x v="31"/>
    <x v="454"/>
    <x v="572"/>
    <s v="Crescimento"/>
    <s v="-"/>
    <n v="1"/>
    <m/>
    <m/>
    <m/>
    <n v="0.98750000000000004"/>
    <m/>
    <m/>
    <m/>
    <n v="0"/>
    <m/>
    <m/>
    <m/>
    <s v="-"/>
    <n v="1"/>
    <n v="1"/>
    <n v="1"/>
    <s v="Quadrimestral"/>
    <s v="-"/>
    <s v="-"/>
  </r>
  <r>
    <s v="0454"/>
    <s v="Coordenação Federativa e Desenvolvimento Territorial"/>
    <s v="29010"/>
    <s v="SES"/>
    <s v="8334"/>
    <s v="Apoio à Assistência Oncológica "/>
    <s v="i0576"/>
    <s v="Proporção de acesso à radioterapia"/>
    <s v="O indicador apresenta a porporção de pessoas que conseguiram acessar o procedimento de radioterapia dentro do universo das que solicitaram acesso a esse procedimento por meio do Sistema Estadual de Regulação"/>
    <s v="(Número de pessoas que acessaram radioterapia/ Número de pessoas que solicitaram acesso a radioterapia)*100"/>
    <s v="Percentual"/>
    <s v="Anual"/>
    <x v="14"/>
    <x v="455"/>
    <x v="573"/>
    <s v="Crescimento"/>
    <n v="0"/>
    <n v="1"/>
    <m/>
    <m/>
    <m/>
    <m/>
    <m/>
    <m/>
    <m/>
    <m/>
    <m/>
    <m/>
    <m/>
    <n v="1"/>
    <n v="1"/>
    <n v="1"/>
    <n v="1"/>
    <s v="Anual"/>
    <n v="1"/>
    <s v="Dentro do Esperado"/>
  </r>
  <r>
    <s v="0461"/>
    <s v="Atenção à Saúde"/>
    <s v="29010"/>
    <s v="SES"/>
    <s v="8340"/>
    <s v="Atendimento a Litígios em Saúde"/>
    <s v="i0577"/>
    <s v="Percentual de demandas judiciais em saúde atendidas no ano"/>
    <s v="Este indicador visa acompanhar a capacidade da SES em atender às demandas judiciais em saúde."/>
    <s v="(Número de demandas judiciais atendidas/Número de demandas judiciais ingressadas em juízo)*100"/>
    <s v="Percentual"/>
    <s v="Quadrimestral"/>
    <x v="31"/>
    <x v="456"/>
    <x v="574"/>
    <s v="Crescimento"/>
    <n v="0.76600000000000001"/>
    <n v="1"/>
    <m/>
    <m/>
    <m/>
    <n v="7.5700000000000003E-2"/>
    <m/>
    <m/>
    <m/>
    <n v="6.5600000000000006E-2"/>
    <m/>
    <m/>
    <m/>
    <n v="7.0699999999999999E-2"/>
    <n v="1"/>
    <n v="1"/>
    <n v="1"/>
    <s v="Quadrimestral"/>
    <n v="7.5700000000000003E-2"/>
    <s v="Abaixo do Esperado"/>
  </r>
  <r>
    <s v="0461"/>
    <s v="Atenção à Saúde"/>
    <s v="29010"/>
    <s v="SES"/>
    <s v="8341"/>
    <s v="Assistência Ambulatorial e Hospitalar "/>
    <s v="i0578"/>
    <s v="Número de internações hospitalares em unidades geridas pela Secretaria de Estado de Saúde de forma direta ou por meio de contratualização com Organização Social de Saúde"/>
    <s v="Retrata a produção de internações hospitalares das unidades estaduais, que constituem como uma das principais atividades fins das mesmas."/>
    <s v="Somatório de internações hospitalares aprovadas nas unidades geridas pela Secretaria de Estado de Saúde de forma direta ou por meio de contratualização com Organização Social de Saúde . "/>
    <s v="Unidade"/>
    <s v="Quadrimestral"/>
    <x v="31"/>
    <x v="457"/>
    <x v="575"/>
    <s v="Decrescimento"/>
    <n v="96800"/>
    <n v="97000"/>
    <m/>
    <m/>
    <m/>
    <s v="-"/>
    <m/>
    <m/>
    <m/>
    <s v="-"/>
    <m/>
    <m/>
    <m/>
    <s v="-"/>
    <n v="97000"/>
    <n v="97000"/>
    <n v="97000"/>
    <s v="Anual"/>
    <s v="-"/>
    <s v="-"/>
  </r>
  <r>
    <s v="0461"/>
    <s v="Atenção à Saúde"/>
    <s v="29010"/>
    <s v="SES"/>
    <s v="8343"/>
    <s v="Realização de Exames de Imagem para Apoio Diagnóstico e Qualificação do Cuidado"/>
    <s v="i0579"/>
    <s v="Proporção de exames realizados no centro de diagnóstico por imagem"/>
    <s v="O indicador apresenta a proporção de exames realizados pelo Centro de Diagnóstico por Imagem do total de exames marcados"/>
    <s v="(Número de exames realizados no Centro de Diagnóstico por Imagem / Número de exames marcados)*100"/>
    <s v="Percentual"/>
    <s v="Anual"/>
    <x v="31"/>
    <x v="458"/>
    <x v="576"/>
    <s v="Crescimento"/>
    <n v="0.97699999999999998"/>
    <n v="1"/>
    <m/>
    <m/>
    <m/>
    <m/>
    <m/>
    <m/>
    <m/>
    <m/>
    <m/>
    <m/>
    <m/>
    <n v="1"/>
    <n v="1"/>
    <n v="1"/>
    <n v="1"/>
    <s v="Anual"/>
    <n v="1"/>
    <s v="Dentro do Esperado"/>
  </r>
  <r>
    <s v="0461"/>
    <s v="Atenção à Saúde"/>
    <s v="29010"/>
    <s v="SES"/>
    <s v="8343"/>
    <s v="Realização de Exames de Imagem para Apoio Diagnóstico e Qualificação do Cuidado"/>
    <s v="i0580"/>
    <s v="Proporção de regiões de saúde atendidas pelas unidades móveis de exames de imagem"/>
    <s v="O indicador permite acompanhar as regiões do estado com atendimentos pelas unidades móveis de exames de imagem."/>
    <s v="(Número de regiões atendidas pelas unidades móveis de exames de imagem / Número de regiões de saúde do estado)*100"/>
    <s v="Percentual"/>
    <s v="Anual"/>
    <x v="31"/>
    <x v="458"/>
    <x v="577"/>
    <s v="Crescimento"/>
    <n v="1"/>
    <n v="1"/>
    <m/>
    <m/>
    <m/>
    <m/>
    <m/>
    <m/>
    <m/>
    <m/>
    <m/>
    <m/>
    <m/>
    <n v="1"/>
    <n v="1"/>
    <n v="1"/>
    <n v="1"/>
    <s v="Anual"/>
    <n v="1"/>
    <s v="Dentro do Esperado"/>
  </r>
  <r>
    <s v="0454"/>
    <s v="Coordenação Federativa e Desenvolvimento Territorial"/>
    <s v="29010"/>
    <s v="SES"/>
    <s v="A527"/>
    <s v="Apoio à Rede de Atenção às Urgências e Emergências em Saúde - RUE"/>
    <s v="i0581"/>
    <s v="Regiões de saúde com Plano de Ação Regional (PAR) da Rede de Atenção às Urgências e Emergências (RUE) implantado"/>
    <s v="Plano de Ação Regional (PAR) da Rede de Atenção às Urgências e Emergências (RUE) implantado sendo publicado pelo Ministério da Saúde."/>
    <s v="Somatório de regiões de saúde com PAR RUE implantado"/>
    <s v="Unidade"/>
    <s v="Anual"/>
    <x v="14"/>
    <x v="459"/>
    <x v="578"/>
    <s v="Crescimento"/>
    <n v="6"/>
    <n v="6"/>
    <m/>
    <m/>
    <m/>
    <m/>
    <m/>
    <m/>
    <m/>
    <m/>
    <m/>
    <m/>
    <m/>
    <s v="-"/>
    <n v="7"/>
    <n v="8"/>
    <n v="9"/>
    <s v="Anual"/>
    <s v="-"/>
    <s v="-"/>
  </r>
  <r>
    <s v="0471"/>
    <s v="Gestão das Unidades de Atendimento ao Cidadão"/>
    <n v="30010"/>
    <s v="SETRAB"/>
    <s v="5509"/>
    <s v="Gestão de Unidade de Atendimento da Casa do Trabalhador"/>
    <s v="i0582"/>
    <s v="Trabalhador Assistido"/>
    <s v="Número absoluto de trabalhadores atendidos, qualificados e/ou orientados nas unidades das Casas do Trabalhador. "/>
    <s v="Somatório do número de pessoas cadastradas nas Casas do Trabalhador, seja para cursos, oficinas, palestras, treinamentos e/ou orientadas para qualquer tipo de serviço"/>
    <s v="Unidade"/>
    <s v="Mensal"/>
    <x v="21"/>
    <x v="460"/>
    <x v="579"/>
    <s v="Crescimento"/>
    <n v="2210"/>
    <n v="680"/>
    <n v="190"/>
    <n v="140"/>
    <n v="170"/>
    <n v="0"/>
    <n v="0"/>
    <n v="0"/>
    <n v="48"/>
    <n v="232"/>
    <n v="562"/>
    <n v="795"/>
    <n v="656"/>
    <n v="562"/>
    <n v="5280"/>
    <n v="5280"/>
    <n v="5280"/>
    <s v="Anual"/>
    <n v="4.9338235294117645"/>
    <s v="Acima do Esperado"/>
  </r>
  <r>
    <s v="0471"/>
    <s v="Gestão das Unidades de Atendimento ao Cidadão"/>
    <n v="30010"/>
    <s v="SETRAB"/>
    <s v="5509"/>
    <s v="Gestão de Unidade de Atendimento da Casa do Trabalhador"/>
    <s v="-"/>
    <s v="Taxa de eficiência da Qualificação"/>
    <s v="Relação como resultado da efetividade da ação de Qualificação"/>
    <s v="Total de trabalhadores alocados no mercado de trabalho / Total de trabalhadores qualificados"/>
    <s v="Percentual"/>
    <s v="Mensal"/>
    <x v="21"/>
    <x v="460"/>
    <x v="580"/>
    <s v="Crescimento"/>
    <s v="-"/>
    <s v="-"/>
    <m/>
    <m/>
    <n v="0"/>
    <m/>
    <m/>
    <m/>
    <m/>
    <m/>
    <m/>
    <n v="0"/>
    <n v="0"/>
    <n v="0.13"/>
    <n v="0.5"/>
    <n v="0.5"/>
    <n v="0.5"/>
    <s v="Mensal"/>
    <s v="sem meta para comparação"/>
    <s v="sem meta para comparação"/>
  </r>
  <r>
    <s v="0471"/>
    <s v="Gestão das Unidades de Atendimento ao Cidadão"/>
    <n v="30010"/>
    <s v="SETRAB"/>
    <s v="5649"/>
    <s v="Gestão das Unidades de Atendimento da Casa da Inclusão"/>
    <s v="i0583"/>
    <s v="Taxa de aproveitamento de vagas ofertadas por trabalhadores PCD ou reabilitados"/>
    <s v="Relação como resultado da efetividade da ação de aproveitamento das vagas ofertadas"/>
    <s v="Total de trabalhadores PCD ou de reabilitados alocados no mercado de trabalho / Total de vagas ofertadas"/>
    <s v="Percentual"/>
    <s v="Mensal"/>
    <x v="21"/>
    <x v="461"/>
    <x v="581"/>
    <s v="Crescimento"/>
    <n v="0.01"/>
    <s v="-"/>
    <n v="5.0000000000000001E-3"/>
    <n v="0.03"/>
    <n v="0.15"/>
    <n v="0"/>
    <n v="0"/>
    <n v="0"/>
    <n v="0"/>
    <n v="0"/>
    <n v="0"/>
    <n v="0"/>
    <n v="0"/>
    <n v="0"/>
    <n v="0.1"/>
    <n v="0.1"/>
    <n v="0.1"/>
    <s v="Mensal"/>
    <s v="sem meta para comparação"/>
    <s v="sem meta para comparação"/>
  </r>
  <r>
    <s v="0471"/>
    <s v="Gestão das Unidades de Atendimento ao Cidadão"/>
    <n v="30010"/>
    <s v="SETRAB"/>
    <s v="5670"/>
    <s v="Implantação e Gestão do Posto Avançado de Trabalho e Inovação"/>
    <s v="i0584"/>
    <s v="Número de atendimento no Posto Avançado de Trabalho e Inovação - PATI"/>
    <s v="Indicador que contabiliza a quantidade de atendimentos realizados nas unidades do PATI."/>
    <s v="Somatório de atendimentos realizados"/>
    <s v="Unidade"/>
    <s v="Mensal"/>
    <x v="21"/>
    <x v="462"/>
    <x v="582"/>
    <s v="Crescimento"/>
    <s v="-"/>
    <n v="8000"/>
    <n v="0"/>
    <n v="0"/>
    <n v="0"/>
    <n v="0"/>
    <n v="0"/>
    <n v="0"/>
    <n v="0"/>
    <n v="26"/>
    <n v="214"/>
    <n v="123"/>
    <n v="203"/>
    <n v="214"/>
    <n v="16000"/>
    <n v="24000"/>
    <n v="48000"/>
    <s v="Anual"/>
    <n v="9.7500000000000003E-2"/>
    <s v="Abaixo do Esperado"/>
  </r>
  <r>
    <s v="0445"/>
    <s v="Geração de Emprego e Renda e Formação para o Mercado de Trabalho"/>
    <n v="30010"/>
    <s v="SETRAB"/>
    <s v="5671"/>
    <s v="Geração de Emprego e Renda para a Juventude - Geração Futuro"/>
    <s v="i0585"/>
    <s v="Taxa de aproveitamento de vagas ofertadas"/>
    <s v="Relação como resultado da efetividade da ação de aproveitamento das vagas ofertadas"/>
    <s v="Total de jovens alocados no mercado de trabalho  / Total de vagas ofertadas"/>
    <s v="Percentual"/>
    <s v="Mensal"/>
    <x v="25"/>
    <x v="463"/>
    <x v="583"/>
    <s v="Crescimento"/>
    <n v="0.59"/>
    <s v="-"/>
    <n v="0.25"/>
    <n v="0.08"/>
    <n v="0"/>
    <n v="0"/>
    <n v="0"/>
    <n v="0"/>
    <n v="0"/>
    <n v="0.14000000000000001"/>
    <n v="0.5"/>
    <n v="0.55000000000000004"/>
    <n v="0"/>
    <n v="0.5"/>
    <n v="0.6"/>
    <n v="0.6"/>
    <n v="0.6"/>
    <s v="Mensal"/>
    <s v="sem meta para comparação"/>
    <s v="sem meta para comparação"/>
  </r>
  <r>
    <s v="0445"/>
    <s v="Geração de Emprego e Renda e Formação para o Mercado de Trabalho"/>
    <n v="30010"/>
    <s v="SETRAB"/>
    <s v="5671"/>
    <s v="Geração de Emprego e Renda para a Juventude - Geração Futuro"/>
    <s v="i0586"/>
    <s v="Taxa de eficiência da seleção de jovens"/>
    <s v="Relação como resultado de efetividade da seleção de jovens"/>
    <s v="Total de jovens alocados no mercado de trabalho / total de jovens encaminhados"/>
    <s v="Percentual"/>
    <s v="Mensal"/>
    <x v="25"/>
    <x v="463"/>
    <x v="584"/>
    <s v="Crescimento"/>
    <n v="0.21"/>
    <s v="-"/>
    <n v="1"/>
    <n v="0.67"/>
    <n v="0.75"/>
    <n v="0"/>
    <n v="0"/>
    <n v="0"/>
    <n v="0"/>
    <n v="1"/>
    <n v="0.5"/>
    <n v="0.4"/>
    <n v="0"/>
    <n v="0.5"/>
    <n v="0.3"/>
    <n v="0.3"/>
    <n v="0.3"/>
    <s v="Mensal"/>
    <s v="sem meta para comparação"/>
    <s v="sem meta para comparação"/>
  </r>
  <r>
    <s v="0445"/>
    <s v="Geração de Emprego e Renda e Formação para o Mercado de Trabalho"/>
    <n v="30010"/>
    <s v="SETRAB"/>
    <s v="8258"/>
    <s v="Articulação das Políticas de Emprego, Trabalho e Renda"/>
    <s v="i0587"/>
    <s v="Número de iniciativas de ECOSOL com o apoio da SETRAB"/>
    <s v="Mensuração do universo de iniciativas identificadas e fomentadas e apioadas pela equipe tecnica da economia solidária. "/>
    <s v="Somatório de iniciativas apoiadas pela SETRAB"/>
    <s v="Unidade"/>
    <s v="Mensal"/>
    <x v="25"/>
    <x v="464"/>
    <x v="585"/>
    <s v="Crescimento"/>
    <s v="-"/>
    <s v="-"/>
    <n v="0"/>
    <n v="0"/>
    <n v="0"/>
    <n v="0"/>
    <n v="0"/>
    <n v="0"/>
    <n v="0"/>
    <n v="0"/>
    <n v="0"/>
    <n v="3"/>
    <n v="3"/>
    <n v="0"/>
    <n v="10"/>
    <n v="10"/>
    <n v="10"/>
    <s v="Anual"/>
    <s v="sem meta para comparação"/>
    <s v="sem meta para comparação"/>
  </r>
  <r>
    <s v="0445"/>
    <s v="Geração de Emprego e Renda e Formação para o Mercado de Trabalho"/>
    <n v="30010"/>
    <s v="SETRAB"/>
    <s v="8260"/>
    <s v="Qualificação Social Profissional"/>
    <s v="i0588"/>
    <s v="Taxa de aproveitamento das vagas de Qualificação Profissional"/>
    <s v="Relação como resultado da efetividade da ação de aproveitamento das vagas de Qualificação Profissional"/>
    <s v="Total de pessoas qualificadas / Total de inscritos"/>
    <s v="Percentual"/>
    <s v="Mensal"/>
    <x v="25"/>
    <x v="465"/>
    <x v="586"/>
    <s v="Crescimento"/>
    <n v="0.88"/>
    <s v="-"/>
    <n v="0"/>
    <n v="0"/>
    <n v="0"/>
    <n v="0"/>
    <n v="0"/>
    <n v="0"/>
    <n v="0"/>
    <n v="0"/>
    <n v="0"/>
    <n v="0.88"/>
    <n v="0.64"/>
    <n v="0"/>
    <n v="0.7"/>
    <n v="0.7"/>
    <n v="0.7"/>
    <s v="Mensal"/>
    <s v="sem meta para comparação"/>
    <s v="sem meta para comparação"/>
  </r>
  <r>
    <s v="0445"/>
    <s v="Geração de Emprego e Renda e Formação para o Mercado de Trabalho"/>
    <n v="30010"/>
    <s v="SETRAB"/>
    <s v="8260"/>
    <s v="Qualificação Social Profissional"/>
    <s v="i0589"/>
    <s v="Taxa de eficiência da Qualificação Profissional"/>
    <s v="Relação como resultado da efetividade da ação de Qualificação"/>
    <s v="Total de pessoas alocadas no mercado de trabalho / Total de pessoas qualificadas"/>
    <s v="Percentual"/>
    <s v="Mensal"/>
    <x v="25"/>
    <x v="465"/>
    <x v="587"/>
    <s v="Crescimento"/>
    <s v="-"/>
    <s v="-"/>
    <n v="0"/>
    <n v="0"/>
    <n v="0"/>
    <n v="0"/>
    <n v="0"/>
    <n v="0"/>
    <n v="0"/>
    <n v="0"/>
    <n v="0"/>
    <n v="0"/>
    <n v="0"/>
    <n v="0"/>
    <n v="0.5"/>
    <n v="0.5"/>
    <n v="0.5"/>
    <s v="Mensal"/>
    <s v="sem meta para comparação"/>
    <s v="sem meta para comparação"/>
  </r>
  <r>
    <s v="0471"/>
    <s v="Gestão das Unidades de Atendimento ao Cidadão"/>
    <n v="30010"/>
    <s v="SETRAB"/>
    <s v="8262"/>
    <s v="Gestão Operacional dos Postos SINE/RJ"/>
    <s v="i0590"/>
    <s v="Carteiras de trabalho requeridas"/>
    <s v="Número de carteiras requeridas através da nossa rede atendimento. Sua mediação representa uma visão da abrangência da nossa capacidade de atendimento e referência comparativa com demais executores da ação ( SRTb e Prefeituras)"/>
    <s v="Somatório do número absoluto de carteiras requeridas"/>
    <s v="Unidade"/>
    <s v="Mensal"/>
    <x v="21"/>
    <x v="466"/>
    <x v="588"/>
    <s v="Decrescimento"/>
    <n v="100158"/>
    <s v="-"/>
    <n v="7096"/>
    <n v="5097"/>
    <n v="2918"/>
    <n v="0"/>
    <n v="0"/>
    <n v="0"/>
    <n v="0"/>
    <n v="0"/>
    <n v="0"/>
    <n v="0"/>
    <n v="0"/>
    <n v="0"/>
    <n v="20031"/>
    <n v="16024"/>
    <n v="12819"/>
    <s v="Anual"/>
    <s v="sem meta para comparação"/>
    <s v="sem meta para comparação"/>
  </r>
  <r>
    <s v="0471"/>
    <s v="Gestão das Unidades de Atendimento ao Cidadão"/>
    <n v="30010"/>
    <s v="SETRAB"/>
    <s v="8262"/>
    <s v="Gestão Operacional dos Postos SINE/RJ"/>
    <s v="i0591"/>
    <s v="Número de trabalhadores encaminhados"/>
    <s v="Indicador que contabiliza a quantidade de encaminhamentos realizados pelas unidades SINE , sendo relevante para medir o esforço de aproveitamento das vagas disponibilizadas"/>
    <s v="Somatório do número de pessoas encaminhadas"/>
    <s v="Unidade"/>
    <s v="Mensal"/>
    <x v="21"/>
    <x v="466"/>
    <x v="589"/>
    <s v="Crescimento"/>
    <n v="52248"/>
    <s v="-"/>
    <n v="5605"/>
    <n v="4611"/>
    <n v="4033"/>
    <n v="318"/>
    <n v="484"/>
    <n v="670"/>
    <n v="1671"/>
    <n v="1785"/>
    <n v="3072"/>
    <n v="3952"/>
    <n v="2812"/>
    <n v="3072"/>
    <n v="15225"/>
    <n v="16745"/>
    <n v="18420"/>
    <s v="Anual"/>
    <s v="sem meta para comparação"/>
    <s v="sem meta para comparação"/>
  </r>
  <r>
    <s v="0471"/>
    <s v="Gestão das Unidades de Atendimento ao Cidadão"/>
    <n v="30010"/>
    <s v="SETRAB"/>
    <s v="8262"/>
    <s v="Gestão Operacional dos Postos SINE/RJ"/>
    <s v="i0592"/>
    <s v="Número de vagas captadas "/>
    <s v="Número de vagas captadas pelas centrais de captação de vagas, que mede em números absolutos  a capacidade de relacionamento e atração das demandas de emprego do setor produtivo formal."/>
    <s v="Somatório do número de vagas captadas pela  rede"/>
    <s v="Unidade"/>
    <s v="Mensal"/>
    <x v="21"/>
    <x v="466"/>
    <x v="590"/>
    <s v="Crescimento"/>
    <n v="44142"/>
    <n v="49365"/>
    <n v="2896"/>
    <n v="2837"/>
    <n v="2677"/>
    <n v="459"/>
    <n v="474"/>
    <n v="708"/>
    <n v="1518"/>
    <n v="995"/>
    <n v="1777"/>
    <n v="2448"/>
    <n v="1907"/>
    <n v="908"/>
    <n v="49365"/>
    <n v="49365"/>
    <n v="49365"/>
    <s v="Anual"/>
    <n v="0.39712346804416082"/>
    <s v="Abaixo do Esperado"/>
  </r>
  <r>
    <s v="0471"/>
    <s v="Gestão das Unidades de Atendimento ao Cidadão"/>
    <n v="30010"/>
    <s v="SETRAB"/>
    <s v="8262"/>
    <s v="Gestão Operacional dos Postos SINE/RJ"/>
    <s v="i0593"/>
    <s v="Pessoas atendidas em ações itinerantes da unidade móvel do SINE-RJ"/>
    <s v="Quantidade de pessoas atendidas (considerando agendamento e emissão de carteira de trabalho, agendamento e requerimento de seguro-desemprego, encaminhamento de intermediação mão-de-obra) nas ações relativas ao Programa SINE e outros serviços do âmbito SETRAB realizados fora das unidades de atendimento padrão. Relevante na perspectiva de identificação de áreas com demanda reprimida ou descoberta pelas nossas ações. "/>
    <s v="Somatório do número de pessoas atendidas nos eventos da unidade MÓVEL do SINE-RJ"/>
    <s v="Unidade"/>
    <s v="Mensal"/>
    <x v="21"/>
    <x v="466"/>
    <x v="591"/>
    <s v="Crescimento"/>
    <n v="17961"/>
    <n v="1346"/>
    <n v="64"/>
    <n v="0"/>
    <n v="88"/>
    <n v="0"/>
    <n v="0"/>
    <n v="0"/>
    <n v="0"/>
    <n v="0"/>
    <n v="0"/>
    <n v="0"/>
    <n v="0"/>
    <n v="0"/>
    <n v="1875"/>
    <n v="2025"/>
    <n v="2175"/>
    <s v="Anual"/>
    <n v="0.11292719167904904"/>
    <s v="Abaixo do Esperado"/>
  </r>
  <r>
    <s v="0471"/>
    <s v="Gestão das Unidades de Atendimento ao Cidadão"/>
    <n v="30010"/>
    <s v="SETRAB"/>
    <s v="8262"/>
    <s v="Gestão Operacional dos Postos SINE/RJ"/>
    <s v="i0594"/>
    <s v="Segurados do benefício seguro-desemprego realocados no mercado de trabalho por intermédio do SINE-RJ "/>
    <s v="Quantidade de requerentes do benefício do Seguro- Desemprego para os quais efetivamos recolocação no mercado de trabalho. O indicador é mediação da premissa de priorização desse público no encaminhamento ao mercado de trabalho. "/>
    <s v="Somatório do número de segurados do benefício Seguro-Desemprego realocados no mercado de trabalho por intermédio do SINE-RJ "/>
    <s v="Unidade"/>
    <s v="Mensal"/>
    <x v="21"/>
    <x v="466"/>
    <x v="592"/>
    <s v="Crescimento"/>
    <n v="984"/>
    <s v="-"/>
    <n v="28"/>
    <n v="21"/>
    <n v="73"/>
    <n v="1"/>
    <n v="3"/>
    <n v="18"/>
    <n v="13"/>
    <n v="72"/>
    <n v="107"/>
    <n v="179"/>
    <n v="17"/>
    <n v="107"/>
    <n v="1191"/>
    <n v="1191"/>
    <n v="1191"/>
    <s v="Anual"/>
    <s v="sem meta para comparação"/>
    <s v="sem meta para comparação"/>
  </r>
  <r>
    <s v="0471"/>
    <s v="Gestão das Unidades de Atendimento ao Cidadão"/>
    <n v="30010"/>
    <s v="SETRAB"/>
    <s v="8262"/>
    <s v="Gestão Operacional dos Postos SINE/RJ"/>
    <s v="i0595"/>
    <s v="Taxa de aproveitamento pleno de vagas "/>
    <s v="Relação como principal medidor da efetividade da ação de Intermediação de mão-de-obra, considerando que dimensiona, a partir do recurso &quot; vagas captadas&quot;, quanto efetivamente conseguimos aproveitar das mesmas, com o resultado de (re) colocação de um candidato inscrito. "/>
    <s v="Total de trabalhadores (re)colocados/ Total de vagas captadas"/>
    <s v="Percentual"/>
    <s v="Mensal"/>
    <x v="21"/>
    <x v="466"/>
    <x v="593"/>
    <s v="Crescimento"/>
    <n v="0.21"/>
    <s v="-"/>
    <n v="0.1"/>
    <n v="0.08"/>
    <n v="0.24"/>
    <n v="0.08"/>
    <n v="0.1"/>
    <n v="0.13"/>
    <n v="0.03"/>
    <n v="0.37"/>
    <n v="0.25"/>
    <n v="0.35"/>
    <n v="0.06"/>
    <n v="0.25"/>
    <n v="0.19"/>
    <n v="0.19"/>
    <n v="0.19"/>
    <s v="Mensal"/>
    <s v="sem meta para comparação"/>
    <s v="sem meta para comparação"/>
  </r>
  <r>
    <s v="0471"/>
    <s v="Gestão das Unidades de Atendimento ao Cidadão"/>
    <n v="30010"/>
    <s v="SETRAB"/>
    <s v="8262"/>
    <s v="Gestão Operacional dos Postos SINE/RJ"/>
    <s v="i0596"/>
    <s v="Taxa de colocação de trabalhadores inscritos"/>
    <s v="Medidor da capacidade de atendimento pleno (alocação no mercado de trabalho) frente à demanda de trabalhadores inscritos."/>
    <s v=" Total de trabalhadores alocados no mercado de trabalho / trabalhadores inscritos"/>
    <s v="Percentual"/>
    <s v="Mensal"/>
    <x v="21"/>
    <x v="466"/>
    <x v="594"/>
    <s v="Crescimento"/>
    <n v="0.09"/>
    <s v="-"/>
    <n v="0.03"/>
    <n v="0.04"/>
    <n v="0.14000000000000001"/>
    <n v="0.56999999999999995"/>
    <n v="0.04"/>
    <n v="0.05"/>
    <n v="0.02"/>
    <n v="0.14000000000000001"/>
    <n v="0.17"/>
    <n v="0.27"/>
    <n v="0.04"/>
    <n v="0.17"/>
    <n v="0.09"/>
    <n v="0.09"/>
    <n v="0.09"/>
    <s v="Mensal"/>
    <s v="sem meta para comparação"/>
    <s v="sem meta para comparação"/>
  </r>
  <r>
    <s v="0471"/>
    <s v="Gestão das Unidades de Atendimento ao Cidadão"/>
    <n v="30010"/>
    <s v="SETRAB"/>
    <s v="8262"/>
    <s v="Gestão Operacional dos Postos SINE/RJ"/>
    <s v="i0597"/>
    <s v="Taxa de eficiência da seleção"/>
    <s v="Relação como resultado da efetividade da ação de seleção"/>
    <s v="Total de trabalhadores alocados no mercado de trabalho / total de trabalhadores encaminhados "/>
    <s v="Percentual"/>
    <s v="Mensal"/>
    <x v="21"/>
    <x v="466"/>
    <x v="595"/>
    <s v="Crescimento"/>
    <n v="0.18"/>
    <s v="-"/>
    <n v="0.05"/>
    <n v="0.05"/>
    <n v="0.16"/>
    <n v="0.11"/>
    <n v="0.1"/>
    <n v="0.14000000000000001"/>
    <n v="0.03"/>
    <n v="0.21"/>
    <n v="0.15"/>
    <n v="0.22"/>
    <n v="0.04"/>
    <n v="0.15"/>
    <n v="0.2"/>
    <n v="0.2"/>
    <n v="0.2"/>
    <s v="Mensal"/>
    <s v="sem meta para comparação"/>
    <s v="sem meta para comparação"/>
  </r>
  <r>
    <s v="0471"/>
    <s v="Gestão das Unidades de Atendimento ao Cidadão"/>
    <n v="30010"/>
    <s v="SETRAB"/>
    <s v="8262"/>
    <s v="Gestão Operacional dos Postos SINE/RJ"/>
    <s v="i0598"/>
    <s v="Vaga captada ocupada"/>
    <s v="Número absoluto de vagas captadas ocupadas no mercado de trabalho através das ações de intermediação do SINE. Sua relevância está na medição da capacidade de participação do SINE do movimento de admissão."/>
    <s v="Somatório do número de vagas captadas ocupadas relaizadas ao longo do mês"/>
    <s v="Unidade"/>
    <s v="Mensal"/>
    <x v="21"/>
    <x v="466"/>
    <x v="596"/>
    <s v="Crescimento"/>
    <n v="9737"/>
    <s v="-"/>
    <n v="351"/>
    <n v="270"/>
    <n v="787"/>
    <n v="42"/>
    <n v="64"/>
    <n v="97"/>
    <n v="93"/>
    <n v="372"/>
    <n v="511"/>
    <n v="908"/>
    <n v="136"/>
    <n v="511"/>
    <n v="9883"/>
    <n v="9883"/>
    <n v="9883"/>
    <s v="Anual"/>
    <s v="sem meta para comparação"/>
    <s v="sem meta para comparação"/>
  </r>
  <r>
    <s v="0471"/>
    <s v="Gestão das Unidades de Atendimento ao Cidadão"/>
    <n v="30010"/>
    <s v="SETRAB"/>
    <s v="8263"/>
    <s v="Gestão do Sistema Nacional de Empregos - SINE/RJ"/>
    <s v="i0590"/>
    <s v="Carteiras de Trabalho requeridas"/>
    <s v="Número de carteiras requeridas através da nossa rede atendimento. Sua mediação representa uma visão da abrangência da nossa capacidade de atendimento e referência comparativa com demais executores da ação ( SRTb e Prefeituras)"/>
    <s v="Somatório do número absoluto de carteiras requeridas"/>
    <s v="Unidade"/>
    <s v="Mensal"/>
    <x v="21"/>
    <x v="467"/>
    <x v="588"/>
    <s v="Decrescimento"/>
    <n v="100158"/>
    <s v="-"/>
    <n v="7096"/>
    <n v="5097"/>
    <n v="2918"/>
    <n v="0"/>
    <n v="0"/>
    <n v="0"/>
    <n v="0"/>
    <n v="0"/>
    <n v="0"/>
    <n v="0"/>
    <n v="0"/>
    <n v="0"/>
    <n v="20031"/>
    <n v="16024"/>
    <n v="12819"/>
    <s v="Anual"/>
    <s v="sem meta para comparação"/>
    <s v="sem meta para comparação"/>
  </r>
  <r>
    <s v="0471"/>
    <s v="Gestão das Unidades de Atendimento ao Cidadão"/>
    <n v="30010"/>
    <s v="SETRAB"/>
    <s v="8263"/>
    <s v="Gestão do Sistema Nacional de Empregos - SINE/RJ"/>
    <s v="i0591"/>
    <s v="Número de trabalhadores encaminhados"/>
    <s v="Indicador que contabiliza a quantidade de encaminhamentos realizados pelas unidades SINE , sendo relevante para medir o esforço de aproveitamento das vagas disponibilizadas"/>
    <s v="Somatório do número de pessoas encaminhadas"/>
    <s v="Unidade"/>
    <s v="Mensal"/>
    <x v="21"/>
    <x v="467"/>
    <x v="589"/>
    <s v="Crescimento"/>
    <n v="52248"/>
    <s v="-"/>
    <n v="5605"/>
    <n v="4611"/>
    <n v="4033"/>
    <n v="318"/>
    <n v="484"/>
    <n v="670"/>
    <n v="1671"/>
    <n v="1785"/>
    <n v="3072"/>
    <n v="3952"/>
    <n v="2812"/>
    <n v="3072"/>
    <n v="15225"/>
    <n v="16745"/>
    <n v="18420"/>
    <s v="Anual"/>
    <s v="sem meta para comparação"/>
    <s v="sem meta para comparação"/>
  </r>
  <r>
    <s v="0471"/>
    <s v="Gestão das Unidades de Atendimento ao Cidadão"/>
    <n v="30010"/>
    <s v="SETRAB"/>
    <s v="8263"/>
    <s v="Gestão do Sistema Nacional de Empregos - SINE/RJ"/>
    <s v="i0592"/>
    <s v="Número de vagas captadas "/>
    <s v="Número de vagas captadas pelas centrais de captação de vagas, que mede em números absolutos  a capacidade de relacionamento e atração das demandas de emprego do setor produtivo formal."/>
    <s v="Somatório do número de vagas captadas pela  rede"/>
    <s v="Unidade"/>
    <s v="Mensal"/>
    <x v="21"/>
    <x v="467"/>
    <x v="590"/>
    <s v="Crescimento"/>
    <n v="44142"/>
    <n v="49365"/>
    <n v="2896"/>
    <n v="2837"/>
    <n v="2677"/>
    <n v="459"/>
    <n v="474"/>
    <n v="708"/>
    <n v="1518"/>
    <n v="995"/>
    <n v="1777"/>
    <n v="2448"/>
    <n v="1907"/>
    <n v="908"/>
    <n v="49365"/>
    <n v="49365"/>
    <n v="49365"/>
    <s v="Anual"/>
    <n v="0.39712346804416082"/>
    <s v="Abaixo do Esperado"/>
  </r>
  <r>
    <s v="0471"/>
    <s v="Gestão das Unidades de Atendimento ao Cidadão"/>
    <n v="30010"/>
    <s v="SETRAB"/>
    <s v="8263"/>
    <s v="Gestão do Sistema Nacional de Empregos - SINE/RJ"/>
    <s v="i0593"/>
    <s v="Pessoas atendidas em ações itinerantes da unidade móvel do SINE-RJ"/>
    <s v="Quantidade de pessoas atendidas (considerando agendamento e emissão de carteira de trabalho, agendamento e requerimento de seguro-desemprego, encaminhamento de intermediação mão-de-obra) nas ações relativas ao Programa SINE e outros serviços do âmbito SETRAB realizados fora das unidades de atendimento padrão. Relevante na perspectiva de identificação de áreas com demanda reprimida ou descoberta pelas nossas ações. "/>
    <s v="Somatório do número de pessoas atendidas nos eventos da unidade MÓVEL do SINE-RJ"/>
    <s v="Unidade"/>
    <s v="Mensal"/>
    <x v="21"/>
    <x v="467"/>
    <x v="591"/>
    <s v="Crescimento"/>
    <n v="17961"/>
    <n v="1346"/>
    <n v="64"/>
    <n v="0"/>
    <n v="88"/>
    <n v="0"/>
    <n v="0"/>
    <n v="0"/>
    <n v="0"/>
    <n v="0"/>
    <n v="0"/>
    <n v="0"/>
    <n v="0"/>
    <n v="0"/>
    <n v="1875"/>
    <n v="2025"/>
    <n v="2175"/>
    <s v="Anual"/>
    <n v="0.11292719167904904"/>
    <s v="Abaixo do Esperado"/>
  </r>
  <r>
    <s v="0471"/>
    <s v="Gestão das Unidades de Atendimento ao Cidadão"/>
    <n v="30010"/>
    <s v="SETRAB"/>
    <s v="8263"/>
    <s v="Gestão do Sistema Nacional de Empregos - SINE/RJ"/>
    <s v="i0594"/>
    <s v="Segurados do benefício seguro-desemprego realocados no mercado de trabalho por intermédio do SINE-RJ "/>
    <s v="Quantidade de requerentes do benefício do Seguro- Desemprego para os quais efetivamos recolocação no mercado de trabalho. O indicador é mediação da premissa de priorização desse público no encaminhamento ao mercado de trabalho. "/>
    <s v="Somatório do número de segurados do benefício Seguro-Desemprego realocados no mercado de trabalho por intermédio do SINE-RJ "/>
    <s v="Unidade"/>
    <s v="Mensal"/>
    <x v="21"/>
    <x v="467"/>
    <x v="592"/>
    <s v="Crescimento"/>
    <n v="984"/>
    <s v="-"/>
    <n v="28"/>
    <n v="21"/>
    <n v="73"/>
    <n v="1"/>
    <n v="3"/>
    <n v="18"/>
    <n v="13"/>
    <n v="72"/>
    <n v="107"/>
    <n v="179"/>
    <n v="17"/>
    <n v="107"/>
    <n v="1191"/>
    <n v="1191"/>
    <n v="1191"/>
    <s v="Anual"/>
    <s v="sem meta para comparação"/>
    <s v="sem meta para comparação"/>
  </r>
  <r>
    <s v="0471"/>
    <s v="Gestão das Unidades de Atendimento ao Cidadão"/>
    <n v="30010"/>
    <s v="SETRAB"/>
    <s v="8263"/>
    <s v="Gestão do Sistema Nacional de Empregos - SINE/RJ"/>
    <s v="i0595"/>
    <s v="Taxa de aproveitamento pleno de vagas "/>
    <s v="Relação como principal medidor da efetividade da ação de Intermediação de mão-de-obra, considerando que dimensiona a partir do recurso &quot;vagas captadas&quot;, quanto efetivamente conseguimos aproveitar das mesmas, com o resultado de alocação de um candidato inscrito. "/>
    <s v="Total de trabalhadores alocados no mercado de trabalho / total de vagas captadas"/>
    <s v="Percentual"/>
    <s v="Mensal"/>
    <x v="21"/>
    <x v="467"/>
    <x v="593"/>
    <s v="Crescimento"/>
    <n v="0.21"/>
    <s v="-"/>
    <n v="0.1"/>
    <n v="0.08"/>
    <n v="0.24"/>
    <n v="0.08"/>
    <n v="0.1"/>
    <n v="0.13"/>
    <n v="0.03"/>
    <n v="0.37"/>
    <n v="0.25"/>
    <n v="0.35"/>
    <n v="0.06"/>
    <n v="0.25"/>
    <n v="0.19"/>
    <n v="0.19"/>
    <n v="0.19"/>
    <s v="Mensal"/>
    <s v="sem meta para comparação"/>
    <s v="sem meta para comparação"/>
  </r>
  <r>
    <s v="0471"/>
    <s v="Gestão das Unidades de Atendimento ao Cidadão"/>
    <n v="30010"/>
    <s v="SETRAB"/>
    <s v="8263"/>
    <s v="Gestão do Sistema Nacional de Empregos - SINE/RJ"/>
    <s v="i0596"/>
    <s v="Taxa de colocação de trabalhadores inscritos"/>
    <s v="Medidor da capacidade de atendimento pleno (alocação no mercado de trabalho) frente à demanda de trabalhadores inscritos."/>
    <s v=" Total de trabalhadores alocados no mercado de trabalho / trabalhadores inscritos"/>
    <s v="Percentual"/>
    <s v="Mensal"/>
    <x v="21"/>
    <x v="467"/>
    <x v="594"/>
    <s v="Crescimento"/>
    <n v="0.09"/>
    <s v="-"/>
    <n v="0.03"/>
    <n v="0.04"/>
    <n v="0.14000000000000001"/>
    <n v="0.56999999999999995"/>
    <n v="0.04"/>
    <n v="0.05"/>
    <n v="0.02"/>
    <n v="0.14000000000000001"/>
    <n v="0.17"/>
    <n v="0.27"/>
    <n v="0.04"/>
    <n v="0.17"/>
    <n v="0.09"/>
    <n v="0.09"/>
    <n v="0.09"/>
    <s v="Mensal"/>
    <s v="sem meta para comparação"/>
    <s v="sem meta para comparação"/>
  </r>
  <r>
    <s v="0471"/>
    <s v="Gestão das Unidades de Atendimento ao Cidadão"/>
    <n v="30010"/>
    <s v="SETRAB"/>
    <s v="8263"/>
    <s v="Gestão do Sistema Nacional de Empregos - SINE/RJ"/>
    <s v="i0597"/>
    <s v="Taxa de eficiência da seleção"/>
    <s v="Relação como resultado da efetividade da ação de seleção"/>
    <s v="Total de trabalhadores alocados no mercado de trabalho / total de trabalhadores encaminhados "/>
    <s v="Percentual"/>
    <s v="Mensal"/>
    <x v="21"/>
    <x v="467"/>
    <x v="595"/>
    <s v="Crescimento"/>
    <n v="0.18"/>
    <s v="-"/>
    <n v="0.05"/>
    <n v="0.05"/>
    <n v="0.16"/>
    <n v="0.11"/>
    <n v="0.1"/>
    <n v="0.14000000000000001"/>
    <n v="0.03"/>
    <n v="0.21"/>
    <n v="0.15"/>
    <n v="0.22"/>
    <n v="0.04"/>
    <n v="0.15"/>
    <n v="0.2"/>
    <n v="0.2"/>
    <n v="0.2"/>
    <s v="Mensal"/>
    <s v="sem meta para comparação"/>
    <s v="sem meta para comparação"/>
  </r>
  <r>
    <s v="0471"/>
    <s v="Gestão das Unidades de Atendimento ao Cidadão"/>
    <n v="30010"/>
    <s v="SETRAB"/>
    <s v="8263"/>
    <s v="Gestão do Sistema Nacional de Empregos - SINE/RJ"/>
    <s v="i0598"/>
    <s v="Vaga captada ocupada"/>
    <s v="Número absoluto de vagas captadas ocupadas no mercado de trabalho através das ações de intermediação do SINE. Sua relevância está na medição da capacidade de participação do SINE do movimento de admissão."/>
    <s v="Somatório do número de vagas captadas ocupadas realizadas ao longo do mês"/>
    <s v="Unidade"/>
    <s v="Mensal"/>
    <x v="21"/>
    <x v="467"/>
    <x v="596"/>
    <s v="Crescimento"/>
    <n v="9737"/>
    <s v="-"/>
    <n v="351"/>
    <n v="270"/>
    <n v="787"/>
    <n v="42"/>
    <n v="64"/>
    <n v="97"/>
    <n v="93"/>
    <n v="372"/>
    <n v="511"/>
    <n v="908"/>
    <n v="136"/>
    <n v="511"/>
    <n v="9883"/>
    <n v="9883"/>
    <n v="9883"/>
    <s v="Anual"/>
    <s v="sem meta para comparação"/>
    <s v="sem meta para comparação"/>
  </r>
  <r>
    <s v="0445"/>
    <s v="Geração de Emprego e Renda e Formação para o Mercado de Trabalho"/>
    <n v="30010"/>
    <s v="SETRAB"/>
    <s v="8269"/>
    <s v="Apoio e Fomento à Economia Popular e Solidária e ao Comércio Justo"/>
    <s v="i0599"/>
    <s v="Número de trabalhadores da ECOSOL assistidos e qualificados "/>
    <s v="Número absoluto de trabalhadores assistidos e qualificados através das ações da política de ECOSOL implementada. "/>
    <s v="Somatório do número de trabalhadores da economia solidária atendidos "/>
    <s v="Unidade"/>
    <s v="Anual"/>
    <x v="25"/>
    <x v="468"/>
    <x v="597"/>
    <s v="Crescimento"/>
    <s v="-"/>
    <n v="360"/>
    <m/>
    <m/>
    <m/>
    <m/>
    <m/>
    <m/>
    <m/>
    <m/>
    <m/>
    <m/>
    <m/>
    <n v="0"/>
    <n v="360"/>
    <n v="360"/>
    <n v="360"/>
    <s v="Anual"/>
    <n v="0"/>
    <s v="Abaixo do Esperado"/>
  </r>
  <r>
    <s v="0452"/>
    <s v="Desenvolvimento do Turismo"/>
    <s v="31010"/>
    <s v="SETRANS"/>
    <s v="1018"/>
    <s v="Expansão, Modernização e Gestão do Transporte Aeroviário"/>
    <s v="i0600"/>
    <s v="Evolução do número de passageiros transportados (aeroporto de Angra dos Reis)"/>
    <s v="Em 2017 o Governo do Estado do Rio de Janeiro e o Governo Federal assinaram Termo de Compromisso para execução de projetos do Aeroporto de Angra com recursos do FNAC; a estimativa de aumento do número de passageiros transportados é de cerca de 150% até 2023."/>
    <s v="[(nº de passageiros (ano t) / Nº de passageiros em 2019 ) - 1] x 100"/>
    <s v="Percentual"/>
    <s v="Anual"/>
    <x v="48"/>
    <x v="469"/>
    <x v="598"/>
    <s v="Crescimento"/>
    <n v="0"/>
    <n v="0"/>
    <m/>
    <m/>
    <m/>
    <m/>
    <m/>
    <m/>
    <m/>
    <m/>
    <m/>
    <m/>
    <m/>
    <s v="-"/>
    <n v="0"/>
    <n v="0.1"/>
    <n v="0.5"/>
    <s v="Anual"/>
    <s v="-"/>
    <s v="-"/>
  </r>
  <r>
    <s v="0469"/>
    <s v="Mobilidade Urbana na Região Metropolitana"/>
    <s v="31010"/>
    <s v="SETRANS"/>
    <s v="1065"/>
    <s v="Reestruturação do Transporte Aquaviário"/>
    <s v="i0601"/>
    <s v="Evolução do número de passageiros transportados pelo modo aquaviário"/>
    <s v="Para a efetiva comprovação dos resultados das ações contidas no Programa se faz necessário a apresentação do comportamento do número de passageiros transportados pelo modo. "/>
    <s v="Somatório do número de passageiros transportados pelo transporte aquaviário"/>
    <s v="Unidade"/>
    <s v="Anual"/>
    <x v="12"/>
    <x v="470"/>
    <x v="599"/>
    <s v="Crescimento"/>
    <n v="19400000"/>
    <n v="19900000"/>
    <m/>
    <m/>
    <m/>
    <m/>
    <m/>
    <m/>
    <m/>
    <m/>
    <m/>
    <m/>
    <m/>
    <n v="8572865"/>
    <n v="20400000"/>
    <n v="20900000"/>
    <n v="21400000"/>
    <s v="Anual"/>
    <n v="0.43079723618090454"/>
    <s v="Abaixo do Esperado"/>
  </r>
  <r>
    <s v="0450"/>
    <s v="Gestão do SUAS, Proteção Social e Redução da Pobreza"/>
    <s v="31010"/>
    <s v="SETRANS"/>
    <s v="2288"/>
    <s v="Concessão do Vale Social"/>
    <s v="i0602"/>
    <s v="Tempo de entrega (concessão) do Benefício Vale Social "/>
    <s v="Pessoas em tratamento (exemplo câncer, doenças renais, ostomizados), muitas vezes sem poder aquisitivo para arcar com os custos de transporte até os locais de tratamento dependem do Estado para tal. Logo, reduzir o tempo de análise para concessão dos benefícios é fundamental para garantir a mobilidade das pessoas com deficiência, doenças crônicas e, como citado, em tratamento continuado. "/>
    <s v="Somatório dos tempos de análise e entrega (Concessão) dos benefícios Vale Social no Sistema Intermunicipal / Total de benefícios Vale Social no Sistema Intermunicipal concedidos"/>
    <s v="Dias"/>
    <s v="Trimestral"/>
    <x v="28"/>
    <x v="471"/>
    <x v="600"/>
    <s v="Decrescimento"/>
    <n v="40"/>
    <n v="30"/>
    <n v="40"/>
    <n v="40"/>
    <n v="30"/>
    <n v="35"/>
    <n v="34.979999999999997"/>
    <n v="35"/>
    <n v="35"/>
    <n v="35"/>
    <s v="-"/>
    <m/>
    <m/>
    <n v="60"/>
    <n v="25"/>
    <n v="20"/>
    <n v="15"/>
    <s v="Trimestral"/>
    <n v="1"/>
    <s v="Dentro do Esperado"/>
  </r>
  <r>
    <s v="0469"/>
    <s v="Mobilidade Urbana na Região Metropolitana"/>
    <s v="31010"/>
    <s v="SETRANS"/>
    <s v="2581"/>
    <s v="Modelagem e Operacionalização do Bilhete Único"/>
    <s v="i0603"/>
    <s v="Transações subsidiadas no Sistema de transporte estadual com o BUI"/>
    <s v=" O indicador mensura a relação das transações subsidiadas por meio do BUI a população de baixa renda utilizando o sistema de tranporte estadual, com base na definição dada pelo Art 4º do decreto Federal nº 6.135 de 26/06/2007."/>
    <s v=" Número de viagens subsidiadas atendendo a popução de baixa renda / Número total de viagens do BUI subsidiadas "/>
    <s v="Percentual"/>
    <s v="Anual"/>
    <x v="12"/>
    <x v="472"/>
    <x v="601"/>
    <s v="Crescimento"/>
    <n v="7.0000000000000007E-2"/>
    <n v="0.1"/>
    <m/>
    <m/>
    <m/>
    <m/>
    <m/>
    <m/>
    <m/>
    <m/>
    <m/>
    <m/>
    <m/>
    <s v="-"/>
    <n v="0.15"/>
    <n v="0.2"/>
    <n v="0.25"/>
    <s v="Anual"/>
    <s v="-"/>
    <s v="-"/>
  </r>
  <r>
    <s v="0469"/>
    <s v="Mobilidade Urbana na Região Metropolitana"/>
    <s v="31010"/>
    <s v="SETRANS"/>
    <s v="3934"/>
    <s v="Aquisição de Embarcação"/>
    <s v="i0601"/>
    <s v="Evolução do número de passageiros transportados pelo modo aquaviário"/>
    <s v="Para a efetiva comprovação dos resultados das ações contidas no Programa se faz necessário a apresentação do comportamento do número de passageiros transportados pelo modo. "/>
    <s v="Somatório do número de passageiros transportados pelo transporte aquaviário"/>
    <s v="Unidade"/>
    <s v="Anual"/>
    <x v="12"/>
    <x v="473"/>
    <x v="599"/>
    <s v="Crescimento"/>
    <n v="19400000"/>
    <n v="19900000"/>
    <m/>
    <m/>
    <m/>
    <m/>
    <m/>
    <m/>
    <m/>
    <m/>
    <m/>
    <m/>
    <m/>
    <n v="8572865"/>
    <n v="20400000"/>
    <n v="20900000"/>
    <n v="21400000"/>
    <s v="Anual"/>
    <n v="0.43079723618090454"/>
    <s v="Abaixo do Esperado"/>
  </r>
  <r>
    <s v="0453"/>
    <s v="Atração de Investimentos e Desenvolvimento Econômico"/>
    <s v="31010"/>
    <s v="SETRANS"/>
    <s v="5400"/>
    <s v="Apoio à Implantação da Ferrovia EF-118"/>
    <s v="i0604"/>
    <s v="Percentual da EF-118 implantado"/>
    <s v="O indicador mensura o nível da implantação da EF-118, que é fundamental para o desenvolvimento do Norte do Estado."/>
    <s v="(Extensão (km) implantada / Extensão (km) total)*100"/>
    <s v="Percentual"/>
    <s v="Anual"/>
    <x v="17"/>
    <x v="474"/>
    <x v="602"/>
    <s v="Crescimento"/>
    <n v="0"/>
    <n v="0"/>
    <m/>
    <m/>
    <m/>
    <m/>
    <m/>
    <m/>
    <m/>
    <m/>
    <m/>
    <m/>
    <m/>
    <s v="-"/>
    <n v="0"/>
    <n v="0"/>
    <n v="0.28000000000000003"/>
    <s v="Anual"/>
    <s v="-"/>
    <s v="-"/>
  </r>
  <r>
    <s v="0469"/>
    <s v="Mobilidade Urbana na Região Metropolitana"/>
    <s v="31010"/>
    <s v="SETRANS"/>
    <s v="5446"/>
    <s v="Reestruturação e Desenvolvimento dos Sistemas de Transporte"/>
    <s v="i0605"/>
    <s v="Municípios abrangidos por estudos e projetos de melhoria da mobilidade urbana metropolitana e acessibilidade Local "/>
    <s v="Elaborar planos para reestruturação urbana do entorno das estações/terminais de transporte público sob concessão do ERJ, considerando aprimoramentos dos espaços no seu entorno e a promoção de medidas para o uso e a ocupação do solo para contribuir para a mobilidade urbana sustentável. Se justifica pela relevância do tema uma vez que o foco é a priorização dos modos de transportes de alta capacidade de não motorizados, contribuindo para a melhoria da mobilidade urbana sustentável da RMRJ."/>
    <s v="Somatório de municípios atendidos no ano"/>
    <s v="Unidade"/>
    <s v="Anual"/>
    <x v="12"/>
    <x v="475"/>
    <x v="603"/>
    <s v="Crescimento"/>
    <n v="1"/>
    <n v="2"/>
    <m/>
    <m/>
    <m/>
    <m/>
    <m/>
    <m/>
    <m/>
    <m/>
    <m/>
    <m/>
    <m/>
    <n v="2"/>
    <n v="3"/>
    <n v="4"/>
    <n v="5"/>
    <s v="Anual"/>
    <n v="1"/>
    <s v="Dentro do Esperado"/>
  </r>
  <r>
    <s v="0474"/>
    <s v="Delegação e Regulação de Serviços Públicos"/>
    <s v="31010"/>
    <s v="SETRANS"/>
    <s v="5757"/>
    <s v="Concessão de Aeroportos Regionais à Iniciativa Privada"/>
    <s v="i0606"/>
    <s v="Percentual de aeroportos de interesse federal e estadual (PAERJ 2017) concedidos "/>
    <s v="O número de aeroportos concedidos em relação ao total existente (PAERJ 2017) mostra a eficiência do processo concessório. "/>
    <s v="(Número aeroportos de interesse federal e estadual concedidos / Número de aeroportos de interesse federal e Estadual do PAERJ (28))*100"/>
    <s v="Percentual"/>
    <s v="Anual"/>
    <x v="0"/>
    <x v="476"/>
    <x v="604"/>
    <s v="Crescimento"/>
    <n v="0.14299999999999999"/>
    <n v="0.14299999999999999"/>
    <m/>
    <m/>
    <m/>
    <m/>
    <m/>
    <m/>
    <m/>
    <m/>
    <m/>
    <m/>
    <m/>
    <n v="0.14299999999999999"/>
    <n v="0.17899999999999999"/>
    <n v="0.46400000000000002"/>
    <n v="0.53600000000000003"/>
    <s v="Anual"/>
    <n v="1"/>
    <s v="Dentro do Esperado"/>
  </r>
  <r>
    <s v="0450"/>
    <s v="Gestão do SUAS, Proteção Social e Redução da Pobreza"/>
    <s v="31010"/>
    <s v="SETRANS"/>
    <s v="A451"/>
    <s v="Unificação da Gratuidade Intermunicipal e Intramunicipal"/>
    <s v="i0607"/>
    <s v="Municípios apoiados para a concessão de gratuidades no transporte "/>
    <s v="Para que os munícipes (Lei 4510/2005) consigam se deslocarem dentro no próprio município para realizarem os tratamentos médicos (UPS ou Conveniadas) foi elabarado um convênio entre o ERJ e Municípios.  Logo,será necessário o acompanhamento da evolução da ação no Estado. "/>
    <s v="(Número de municípios apoiados para a concessão de gratuidades no transporte / Total de Municípios do ERJ)*100"/>
    <s v="Percentual"/>
    <s v="Anual"/>
    <x v="28"/>
    <x v="477"/>
    <x v="605"/>
    <s v="Crescimento"/>
    <n v="0.38"/>
    <n v="0.38"/>
    <m/>
    <m/>
    <m/>
    <m/>
    <m/>
    <m/>
    <m/>
    <m/>
    <m/>
    <m/>
    <m/>
    <s v="-"/>
    <n v="0.4"/>
    <n v="0.5"/>
    <n v="0.6"/>
    <s v="Anual"/>
    <s v="-"/>
    <s v="-"/>
  </r>
  <r>
    <s v="0453"/>
    <s v="Atração de Investimentos e Desenvolvimento Econômico"/>
    <s v="31010"/>
    <s v="SETRANS"/>
    <s v="A518"/>
    <s v="Melhoria e Ampliação da Malha Ferroviária para Cargas"/>
    <s v="i0608"/>
    <s v="Aumento do transporte ferroviário de cargas para o Porto do Rio"/>
    <s v="Consiste na adequação do leiaute operacional do pátio do arará de maneira a atender as necessidades do Porto do Rio de Janeiro, considerando construção de 1400m de linha. Essa adequação irá permitir o transporte de carga por ferrovia no Porto do Rio dos atuais 20% para 30% da carga total movimentada em 2030."/>
    <s v=" [(Carga ferroviária (no ano T))/(Carga ferroviária (no ano T-1)) -1]*100"/>
    <s v="Percentual"/>
    <s v="Anual"/>
    <x v="17"/>
    <x v="478"/>
    <x v="606"/>
    <s v="Crescimento"/>
    <n v="0.2"/>
    <n v="0.25"/>
    <m/>
    <m/>
    <m/>
    <m/>
    <m/>
    <m/>
    <m/>
    <m/>
    <m/>
    <m/>
    <m/>
    <n v="0.2"/>
    <n v="0.15"/>
    <n v="0.15"/>
    <n v="0.18"/>
    <s v="Anual"/>
    <n v="0.8"/>
    <s v="Abaixo do Esperado"/>
  </r>
  <r>
    <s v="0453"/>
    <s v="Atração de Investimentos e Desenvolvimento Econômico"/>
    <s v="31010"/>
    <s v="SETRANS"/>
    <s v="A519"/>
    <s v="Melhoria dos Acessos e da Infraestrutura Complementar dos Portos"/>
    <s v="i0609"/>
    <s v="Acesso rodoviário ao Porto do Rio"/>
    <s v="A segunda fase da Av. Portuária é composta por um grande viaduto, com cerca de 2,0Km de extensão, interligará o Porto do Rio (Portão 32), com a Avenida Brasil, em mão dupla, com duas faixas de circulação (uma por sentido), preferencialmente para uso por caminhões, reduzindo o volume desses veículos na Av. Brasil e aumentando a fluidez do tráfego.                 "/>
    <s v="Volume diário de caminhões transferidos da Av. Brasil para a nova Av. Portuária                                                                                                                "/>
    <s v="Caminhões/dia"/>
    <s v="Anual"/>
    <x v="17"/>
    <x v="479"/>
    <x v="607"/>
    <s v="Crescimento"/>
    <s v="-"/>
    <s v="-"/>
    <m/>
    <m/>
    <m/>
    <m/>
    <m/>
    <m/>
    <m/>
    <m/>
    <m/>
    <m/>
    <m/>
    <s v="-"/>
    <s v="-"/>
    <s v="-"/>
    <n v="2600"/>
    <s v="Anual"/>
    <s v="sem meta para comparação"/>
    <s v="sem meta para comparação"/>
  </r>
  <r>
    <s v="0451"/>
    <s v="Mobilidade Regional"/>
    <s v="31010"/>
    <s v="SETRANS"/>
    <s v="A520"/>
    <s v="Estudos e Intervenções em Rodovias Concessionadas"/>
    <s v="i0610"/>
    <s v="Taxa de sucesso na inclusão de pleitos do ERJ nas novas concessões da BR-040, BR-116 (Dutra) e BR-116 (Teresópolis)"/>
    <s v="A inclusão de projetos de interesse do ERJ nas novas concessões de rodovias federais é fundamental para melhoria da mobilidade e fluxo de cargas no Estado. São diversas intervenções de grande necessidade, como duplicação de faixas, construção de viadutos, etc, em rodovias consideradas estratégicas para o ERJ, que ao serem incluidas nas novas concessões das rodovias federais irão garantir maior fluidez nos horários de tráfego intenso, com consequente redução de acidentes e tempos de viagem."/>
    <s v="(Número de pleitos incluídos / Número de pleitos apresentados)*100"/>
    <s v="Percentual"/>
    <s v="Anual"/>
    <x v="16"/>
    <x v="480"/>
    <x v="608"/>
    <s v="Crescimento"/>
    <n v="0"/>
    <n v="0"/>
    <m/>
    <m/>
    <m/>
    <m/>
    <m/>
    <m/>
    <m/>
    <m/>
    <m/>
    <m/>
    <m/>
    <s v="-"/>
    <n v="0.75"/>
    <s v="-"/>
    <s v="-"/>
    <s v="Anual"/>
    <s v="-"/>
    <s v="-"/>
  </r>
  <r>
    <s v="0452"/>
    <s v="Desenvolvimento do Turismo"/>
    <s v="43010"/>
    <s v="SETUR"/>
    <s v="1110"/>
    <s v="Reconhecimento e Valorização do Artesão e da Atividade Artesanal "/>
    <s v="i0611"/>
    <s v="Aumento do número de artesãos cadastrados"/>
    <s v="Incentivar a sustentabilidade da produção artesanal e ageração de renda."/>
    <s v="Somatório do número atual de artesãos cadastrados "/>
    <s v="Unidade"/>
    <s v="Anual"/>
    <x v="48"/>
    <x v="481"/>
    <x v="609"/>
    <s v="Crescimento"/>
    <n v="1704"/>
    <n v="1789"/>
    <m/>
    <m/>
    <m/>
    <m/>
    <m/>
    <m/>
    <m/>
    <m/>
    <m/>
    <m/>
    <m/>
    <n v="726"/>
    <s v="-"/>
    <s v="-"/>
    <s v="-"/>
    <s v="Anual"/>
    <n v="0.4058133035215204"/>
    <s v="Abaixo do Esperado"/>
  </r>
  <r>
    <s v="0452"/>
    <s v="Desenvolvimento do Turismo"/>
    <s v="43010"/>
    <s v="SETUR"/>
    <s v="1666"/>
    <s v="Fortalecimento Institucional do Setor Turístico"/>
    <s v="i0612"/>
    <s v="Aumento do número de projetos de desenvolvimento do turismo"/>
    <s v="Elaboração de projetos com vistas a promoção e divulgação dos destinos turísticos do Estado do Rio de Janeiro."/>
    <s v="Número atual de projetos - Número antigo de projetos "/>
    <s v="Unidade"/>
    <s v="Anual"/>
    <x v="48"/>
    <x v="482"/>
    <x v="610"/>
    <s v="Crescimento"/>
    <n v="1"/>
    <n v="2"/>
    <m/>
    <m/>
    <m/>
    <m/>
    <m/>
    <m/>
    <m/>
    <m/>
    <m/>
    <m/>
    <m/>
    <n v="0"/>
    <s v="-"/>
    <s v="-"/>
    <s v="-"/>
    <s v="Anual"/>
    <n v="0"/>
    <s v="Abaixo do Esperado"/>
  </r>
  <r>
    <s v="0452"/>
    <s v="Desenvolvimento do Turismo"/>
    <s v="43010"/>
    <s v="SETUR"/>
    <s v="4475"/>
    <s v="Estruturação e Qualificação das Instituições Públicas e Privadas                "/>
    <s v="i0613"/>
    <s v="Avaliação das capacitações e visitas realizadas"/>
    <s v="Qualificar as capacitações visando o aprioramento das metodologias e conteúdos."/>
    <s v="Soma das notas atribuídas nos formulários de satisfação / Total de formulários"/>
    <s v="Unidade"/>
    <s v="Anual"/>
    <x v="48"/>
    <x v="483"/>
    <x v="611"/>
    <s v="Crescimento"/>
    <s v="-"/>
    <s v="-"/>
    <m/>
    <m/>
    <m/>
    <m/>
    <m/>
    <m/>
    <m/>
    <m/>
    <m/>
    <m/>
    <m/>
    <n v="0"/>
    <s v="-"/>
    <s v="-"/>
    <s v="-"/>
    <s v="Anual"/>
    <s v="sem meta para comparação"/>
    <s v="sem meta para comparação"/>
  </r>
  <r>
    <s v="0452"/>
    <s v="Desenvolvimento do Turismo"/>
    <s v="43010"/>
    <s v="SETUR"/>
    <s v="4489"/>
    <s v="Fomento, Promoção e Desenvolvimento do Turismo no Estado do Rio de Janeiro"/>
    <s v="i0614"/>
    <s v="Percentual de visitantes nacionais no Estado do Rio de Janeiro"/>
    <s v="Identificar o fluxo de movimentação de visitantes nacionais aos municípios do Estado do Rio de Janeiro."/>
    <s v="Número de visitantes nacionais que visitaram os principais pontos turísticos do Estado do Rio de Janeiro / Total de pesquisas"/>
    <s v="Unidade"/>
    <s v="Anual"/>
    <x v="48"/>
    <x v="484"/>
    <x v="612"/>
    <s v="Crescimento"/>
    <s v="-"/>
    <s v="-"/>
    <m/>
    <m/>
    <m/>
    <m/>
    <m/>
    <m/>
    <m/>
    <m/>
    <m/>
    <m/>
    <m/>
    <n v="0"/>
    <s v="-"/>
    <s v="-"/>
    <s v="-"/>
    <s v="Anual"/>
    <s v="sem meta para comparação"/>
    <s v="sem meta para comparação"/>
  </r>
  <r>
    <s v="0452"/>
    <s v="Desenvolvimento do Turismo"/>
    <s v="43010"/>
    <s v="SETUR"/>
    <s v="4489"/>
    <s v="Fomento, Promoção e Desenvolvimento do Turismo no Estado do Rio de Janeiro"/>
    <s v="i0615"/>
    <s v="Número de estrangeiros que entraram no Rio de Janeiro"/>
    <s v="Monitorar a atração de estrangeiros para o Estado do Rio de Janeiro. "/>
    <s v="Somatório do número de visitantes estrangeiros que entraram no país pelo Estado do Rio de Janeiro"/>
    <s v="Unidade"/>
    <s v="Anual"/>
    <x v="48"/>
    <x v="484"/>
    <x v="613"/>
    <s v="Crescimento"/>
    <n v="1107013"/>
    <n v="1162363"/>
    <m/>
    <m/>
    <m/>
    <m/>
    <m/>
    <m/>
    <m/>
    <m/>
    <m/>
    <m/>
    <m/>
    <n v="312839"/>
    <s v="-"/>
    <s v="-"/>
    <s v="-"/>
    <s v="Anual"/>
    <n v="0.26914053527168363"/>
    <s v="Abaixo do Esperado"/>
  </r>
  <r>
    <s v="0452"/>
    <s v="Desenvolvimento do Turismo"/>
    <s v="43010"/>
    <s v="SETUR"/>
    <s v="4489"/>
    <s v="Fomento, Promoção e Desenvolvimento do Turismo no Estado do Rio de Janeiro"/>
    <s v="i0616"/>
    <s v="Percentual de visitantes internacionais no Estado do Rio de Janeiro"/>
    <s v="Identificar o fluxo de movimentação de visitantes internacionais aos municípios do Estado do Rio de Janeiro."/>
    <s v="Número de visitantes internacionais que visitaram os principais pontos turísticos do Estado do Rio de Janeiro / Total de pesquisas"/>
    <s v="Percentual"/>
    <s v="Anual"/>
    <x v="48"/>
    <x v="484"/>
    <x v="614"/>
    <s v="Crescimento"/>
    <s v="-"/>
    <s v="-"/>
    <m/>
    <m/>
    <m/>
    <m/>
    <m/>
    <m/>
    <m/>
    <m/>
    <m/>
    <m/>
    <m/>
    <n v="0"/>
    <s v="-"/>
    <s v="-"/>
    <s v="-"/>
    <s v="Anual"/>
    <s v="sem meta para comparação"/>
    <s v="sem meta para comparação"/>
  </r>
  <r>
    <s v="0452"/>
    <s v="Desenvolvimento do Turismo"/>
    <s v="43010"/>
    <s v="SETUR"/>
    <s v="5646"/>
    <s v="Fortalecimento do Mercado de Eventos no Estado do Rio de Janeiro "/>
    <s v="i0617"/>
    <s v="Número de eventos realizados por ano no Estado"/>
    <s v="Identificar a manutenção e a captação do número de eventos no Estado."/>
    <s v="Somatório do número de eventos realizados em todo Estado do Rio de Janeiro"/>
    <s v="Unidade"/>
    <s v="Anual"/>
    <x v="48"/>
    <x v="485"/>
    <x v="615"/>
    <s v="Crescimento"/>
    <s v="-"/>
    <s v="-"/>
    <m/>
    <m/>
    <m/>
    <m/>
    <m/>
    <m/>
    <m/>
    <m/>
    <m/>
    <m/>
    <m/>
    <n v="0"/>
    <s v="-"/>
    <s v="-"/>
    <s v="-"/>
    <s v="Anual"/>
    <s v="sem meta para comparação"/>
    <s v="sem meta para comparação"/>
  </r>
  <r>
    <s v="0448"/>
    <s v="Promoção e Defesa dos Direitos Humanos"/>
    <n v="55010"/>
    <s v="SEVIT"/>
    <s v="4548"/>
    <s v="Apoio às Vítimas de Violência"/>
    <s v="i0618"/>
    <s v="Número de atendimentos psicólogicos remotos prestados por profissionais voluntários a vitimas e familiares do Covid-19"/>
    <s v="Somatório de pessoas atendidas pelos psicológos voluntáros durante a pandemia do Covid-19"/>
    <s v="Estabelecer parâmetros de quantificação do número de pessoas beneficiadas pelo programa."/>
    <s v="Unidade "/>
    <s v="Anual"/>
    <x v="40"/>
    <x v="486"/>
    <x v="616"/>
    <s v="Crescimento"/>
    <s v="-"/>
    <n v="800"/>
    <m/>
    <m/>
    <m/>
    <m/>
    <m/>
    <m/>
    <m/>
    <m/>
    <m/>
    <m/>
    <m/>
    <n v="800"/>
    <s v="-"/>
    <s v="-"/>
    <s v="-"/>
    <s v="Anual"/>
    <n v="1"/>
    <s v="Dentro do Esperado"/>
  </r>
  <r>
    <s v="0448"/>
    <s v="Promoção e Defesa dos Direitos Humanos"/>
    <n v="55010"/>
    <s v="SEVIT"/>
    <s v="4548"/>
    <s v="Apoio às Vítimas de Violência"/>
    <s v="i0619"/>
    <s v="Número de atendimentos a vitimados (agentes de segurança e dependentes)_x000a_"/>
    <s v="Somatório dos atendimentos realizados por ano"/>
    <s v="Atendimento multidisciplinar a vítimados agentes de segurança, e seus dependentes, em caráter emergencial ou de médio e longo prazo."/>
    <s v="Unidade"/>
    <s v="Anual"/>
    <x v="40"/>
    <x v="486"/>
    <x v="617"/>
    <s v="Crescimento"/>
    <s v="-"/>
    <n v="360"/>
    <m/>
    <m/>
    <m/>
    <m/>
    <m/>
    <m/>
    <m/>
    <m/>
    <m/>
    <m/>
    <m/>
    <n v="360"/>
    <n v="360"/>
    <n v="360"/>
    <n v="360"/>
    <s v="Anual"/>
    <n v="1"/>
    <s v="Dentro do Esperado"/>
  </r>
  <r>
    <s v="0448"/>
    <s v="Promoção e Defesa dos Direitos Humanos"/>
    <n v="55010"/>
    <s v="SEVIT"/>
    <s v="4548"/>
    <s v="Apoio às Vítimas de Violência"/>
    <s v="i0620"/>
    <s v="Número de atendimento a vitimados (civis)"/>
    <s v="Somatório dos atendimentos realizados por ano"/>
    <s v="Atendimento multidisciplinar a vítimados civis em carater emergencial ou de médio e longo prazo."/>
    <s v="Unidade"/>
    <s v="Anual"/>
    <x v="40"/>
    <x v="486"/>
    <x v="618"/>
    <s v="Crescimento"/>
    <s v="-"/>
    <n v="360"/>
    <m/>
    <m/>
    <m/>
    <m/>
    <m/>
    <m/>
    <m/>
    <m/>
    <m/>
    <m/>
    <m/>
    <n v="360"/>
    <n v="360"/>
    <n v="360"/>
    <n v="360"/>
    <s v="Anual"/>
    <n v="1"/>
    <s v="Dentro do Esperado"/>
  </r>
  <r>
    <s v="0470"/>
    <s v="Fortalecimento da Gestão Pública"/>
    <s v="06020"/>
    <s v="SSM"/>
    <s v="2039"/>
    <s v="Operacionalização das Aeronaves da SSMGSI"/>
    <s v="i0621"/>
    <s v="Número de dias de indisponibilidade das aeronaves do SSMGSI"/>
    <s v="O indicador expressa o número de dias em que as aeronaves do SSMGSI permaneceram indisponíveis, sem a possibilidade de transporte aéreo da chefia do Poder Executivo"/>
    <s v="Somatório dos dias de indisponibilidade das aeronaves"/>
    <s v="Unidade"/>
    <s v="Anual"/>
    <x v="11"/>
    <x v="487"/>
    <x v="619"/>
    <s v="Decrescimento"/>
    <s v="-"/>
    <n v="20"/>
    <m/>
    <m/>
    <m/>
    <m/>
    <m/>
    <m/>
    <m/>
    <m/>
    <m/>
    <m/>
    <m/>
    <n v="202"/>
    <n v="20"/>
    <n v="20"/>
    <n v="20"/>
    <s v="Anual"/>
    <n v="-8.1"/>
    <s v="Abaixo do Esperado"/>
  </r>
  <r>
    <s v="0476"/>
    <s v="Gestão de Pessoas no Setor Público"/>
    <s v="06020"/>
    <s v="SSM"/>
    <s v="4565"/>
    <s v="Valorização e Capacitação dos Servidores da SSMGSI"/>
    <s v="i0622"/>
    <s v="Percentual dos funcionários da SSMGSI satisfeitos em relação aos  cursos, worshops, palestras e estágios realizados"/>
    <s v="O indicador indica o percentual dos funcionários da SSMGSI satisfeitos, em relação aos  cursos, worshops, palestras e estágios realizados com o objetivo de melhor o desenvolvimento de suas atividades profissionais.  "/>
    <s v="(Número de funcionários da SSMGSI satisfeitos em relação aos cursos, workshops, palestras e estágios / Total de funcionários da SSMGSI que realizaram os cursos, workshops, palestras e estágios) * 100"/>
    <s v="Percentual"/>
    <s v="Anual"/>
    <x v="6"/>
    <x v="488"/>
    <x v="620"/>
    <s v="Crescimento"/>
    <s v="-"/>
    <n v="0.95"/>
    <m/>
    <m/>
    <m/>
    <m/>
    <m/>
    <m/>
    <m/>
    <m/>
    <m/>
    <m/>
    <m/>
    <n v="0"/>
    <n v="0.95"/>
    <n v="0.95"/>
    <n v="0.95"/>
    <s v="Anual"/>
    <n v="0"/>
    <s v="Abaixo do Esperado"/>
  </r>
  <r>
    <s v="0470"/>
    <s v="Fortalecimento da Gestão Pública"/>
    <s v="06020"/>
    <s v="SSM"/>
    <s v="4566"/>
    <s v="Reequipamento da SSMGSI"/>
    <s v="i0623"/>
    <s v="Percentual de equipamentos da SSMGSI atualizados"/>
    <s v="O indicador possibilita quantificar o percentual de equipamentos da SSMGSI, atualizados"/>
    <s v="(Número de equipamentos da SSMGSI atualizados / Número total de equipamentos) * 100"/>
    <s v="Percentual"/>
    <s v="Anual"/>
    <x v="11"/>
    <x v="489"/>
    <x v="621"/>
    <s v="Crescimento"/>
    <s v="-"/>
    <n v="0.8"/>
    <m/>
    <m/>
    <m/>
    <m/>
    <m/>
    <m/>
    <m/>
    <m/>
    <m/>
    <m/>
    <m/>
    <n v="0"/>
    <n v="0.15"/>
    <n v="0.25"/>
    <n v="0.1"/>
    <s v="Anual"/>
    <n v="0"/>
    <s v="Abaixo do Esperado"/>
  </r>
  <r>
    <s v="0470"/>
    <s v="Fortalecimento da Gestão Pública"/>
    <s v="06020"/>
    <s v="SSM"/>
    <s v="4567"/>
    <s v="Reforma e ampliação da estrutura física da SSMGSI"/>
    <s v="i0624"/>
    <s v="Percentual dos funcionários da SSMGSI satisfeitos em relação aos  serviços de reforma e ampliação na estrutura física do órgão"/>
    <s v="O indicador refere-se ao percentual dos funcionários da SSMGSI satisfeitos, em relação aos  serviços de reforma e ampliação na estrutura física do órgão"/>
    <s v="(Número de funcionários da SSMGSI satisfeitos em relação aos  serviços de reforma e ampliação na estrutura física do órgão / Total de funcionários da SSMGSI ) * 100"/>
    <s v="Percentual"/>
    <s v="Anual"/>
    <x v="11"/>
    <x v="490"/>
    <x v="622"/>
    <s v="Crescimento"/>
    <s v="-"/>
    <n v="0.95"/>
    <m/>
    <m/>
    <m/>
    <m/>
    <m/>
    <m/>
    <m/>
    <m/>
    <m/>
    <m/>
    <m/>
    <n v="0"/>
    <n v="0.95"/>
    <n v="0.95"/>
    <n v="0.95"/>
    <s v="Anual"/>
    <n v="0"/>
    <s v="Abaixo do Esperado"/>
  </r>
  <r>
    <s v="0452"/>
    <s v="Desenvolvimento do Turismo"/>
    <s v="43710"/>
    <s v="TURISRIO"/>
    <s v="2027"/>
    <s v="Formalização da Atividade Turística no Rio de Janeiro"/>
    <s v="i0625"/>
    <s v="Atividades turísticas cadastradas no CADASTUR"/>
    <s v="Monitorar o acréscimo ou decréscimo dos cadastros das atividades turísticas no CADASTUR nos meses de ABRIL, AGOSTO e DEZEMBRO."/>
    <s v="Somatório dos cadastros realizados em janeiro"/>
    <s v="Unidade"/>
    <s v="Quadrimestral"/>
    <x v="48"/>
    <x v="491"/>
    <x v="623"/>
    <s v="Crescimento"/>
    <n v="2875"/>
    <n v="10011"/>
    <m/>
    <m/>
    <m/>
    <n v="3176"/>
    <m/>
    <m/>
    <m/>
    <n v="4408"/>
    <m/>
    <m/>
    <m/>
    <n v="3915"/>
    <n v="14011"/>
    <n v="18011"/>
    <n v="22011"/>
    <s v="Anual"/>
    <n v="1.1486364998501648"/>
    <s v="Acima do Esperado"/>
  </r>
  <r>
    <s v="0452"/>
    <s v="Desenvolvimento do Turismo"/>
    <s v="43710"/>
    <s v="TURISRIO"/>
    <s v="2965"/>
    <s v="Fomento, Gestão e Monitoramento da Atividade Turística do Est do Rio de Janeiro "/>
    <s v="i0626"/>
    <s v="Percentual de instâncias de governança de turismo fortalecidas no Estado - regionais"/>
    <s v="Quantificar as Regiões Turísticas com IGR - Instâncias de Governança Regionais em atividades no estado."/>
    <s v="(Quantidade de Instâncias de Governança Regionais (IGR) de Turismo ativas  / Total de Regiões Turísticas do Estado RJ (12 Regiões Turísticas))*100"/>
    <s v="Percentual"/>
    <s v="Quadrimestral"/>
    <x v="48"/>
    <x v="492"/>
    <x v="624"/>
    <s v="Crescimento"/>
    <n v="0.25"/>
    <n v="1"/>
    <m/>
    <m/>
    <m/>
    <n v="1"/>
    <m/>
    <m/>
    <m/>
    <n v="1"/>
    <m/>
    <m/>
    <m/>
    <n v="0.75"/>
    <n v="1"/>
    <n v="1"/>
    <n v="1"/>
    <s v="Quadrimestral"/>
    <n v="1"/>
    <s v="Dentro do Esperado"/>
  </r>
  <r>
    <s v="0452"/>
    <s v="Desenvolvimento do Turismo"/>
    <s v="43710"/>
    <s v="TURISRIO"/>
    <s v="2965"/>
    <s v="Fomento, Gestão e Monitoramento da Atividade Turística do Est do Rio de Janeiro "/>
    <s v="i0627"/>
    <s v="Percentual de Instâncias municipais de governança de turismo fortalecidas no Estado - municípios"/>
    <s v="Quantificar os municípios com Conselhos Municipais de Turismo (COMTUR) em atividade no estado."/>
    <s v="(Quantidade de Conselhos Municipais de Turismo ativos / Total Municipios do Estado)*100 _x000a_"/>
    <s v="Percentual"/>
    <s v="Quadrimestral"/>
    <x v="48"/>
    <x v="492"/>
    <x v="625"/>
    <s v="Crescimento"/>
    <n v="0.29299999999999998"/>
    <n v="0.33"/>
    <m/>
    <m/>
    <m/>
    <n v="0.90210000000000001"/>
    <m/>
    <m/>
    <m/>
    <n v="0.90210000000000001"/>
    <m/>
    <m/>
    <m/>
    <n v="0.4022"/>
    <n v="0.23100000000000001"/>
    <n v="0.22"/>
    <n v="0.22"/>
    <s v="Quadrimestral"/>
    <n v="2.7336363636363634"/>
    <s v="Acima do Esperado"/>
  </r>
  <r>
    <s v="0452"/>
    <s v="Desenvolvimento do Turismo"/>
    <s v="43710"/>
    <s v="TURISRIO"/>
    <s v="2966"/>
    <s v="Participação, Promoção e Produção de Eventos Turísticos "/>
    <s v="i0628"/>
    <s v="Fluxo de entrada de turistas no ERJ em relação ao número de participantes em feiras e eventos"/>
    <s v="Verificar o impacto no fluxo de entrada de turista no Estado com as participações em feiras e eventos"/>
    <m/>
    <s v="Percentual"/>
    <s v="Anual"/>
    <x v="48"/>
    <x v="493"/>
    <x v="626"/>
    <s v="Crescimento"/>
    <n v="8.9999999999999993E-3"/>
    <n v="1.2E-2"/>
    <m/>
    <m/>
    <m/>
    <m/>
    <m/>
    <m/>
    <m/>
    <m/>
    <m/>
    <m/>
    <m/>
    <n v="0"/>
    <n v="1.4999999999999999E-2"/>
    <n v="1.7999999999999999E-2"/>
    <n v="2.1000000000000001E-2"/>
    <s v="Anual"/>
    <n v="0"/>
    <s v="Abaixo do Esperado"/>
  </r>
  <r>
    <s v="0452"/>
    <s v="Desenvolvimento do Turismo"/>
    <s v="43710"/>
    <s v="TURISRIO"/>
    <s v="5512"/>
    <s v="Revitalização das Áreas de Interesse Turístico"/>
    <s v="i0629"/>
    <s v="Percentual de municípios beneficiados com sinalização turística no ERJ"/>
    <s v="Monitorar a implantação de sinalização turística nas estradas e acessos aos municípios do estado."/>
    <s v="(Número de municípios beneficiados com sinalização turística nas estradas e acessos / Total de municípios no Estado)*100 "/>
    <s v="Percentual"/>
    <s v="Quadrimestral"/>
    <x v="48"/>
    <x v="494"/>
    <x v="627"/>
    <s v="Crescimento"/>
    <s v="-"/>
    <n v="0.25"/>
    <m/>
    <m/>
    <m/>
    <s v="-"/>
    <m/>
    <m/>
    <m/>
    <n v="0"/>
    <m/>
    <m/>
    <m/>
    <s v="-"/>
    <n v="0.25"/>
    <n v="0.25"/>
    <n v="0.25"/>
    <s v="Quadrimestral"/>
    <s v="-"/>
    <s v="-"/>
  </r>
  <r>
    <s v="0442"/>
    <s v="Ensino Superior"/>
    <s v="40450"/>
    <s v="UENF"/>
    <s v="2816"/>
    <s v="Prevenção à Evasão Discente"/>
    <s v="i0630"/>
    <s v="Taxa de permanência escolar dos alunos cotistas em relação aos alunos não cotistas"/>
    <s v="Pr cot é a diferença entre o índice de permanência do cotista e de não contista. Será mensurada a permanência dos alunos cotistas e não cotistas após 2 anos de matrícula. Este período de maturação é necessário, pois observa-se a estabilização do índice de evasão após este período. As taxas de permanência de cotistas e não cotistas serão comparadas."/>
    <s v="(Número de cotistas matriculados após 2 anos/ Número inicial de cotistas na turma) - (Número de não cotistas matriculados após 2 anos / Número inicial de não cotistas na turma) "/>
    <s v="Unidade"/>
    <s v="Anual"/>
    <x v="3"/>
    <x v="495"/>
    <x v="628"/>
    <s v="Crescimento"/>
    <s v="-"/>
    <s v="&gt; 0"/>
    <m/>
    <m/>
    <m/>
    <m/>
    <m/>
    <m/>
    <m/>
    <m/>
    <m/>
    <m/>
    <m/>
    <n v="0.16"/>
    <s v="&gt; 0"/>
    <s v="&gt; 0"/>
    <s v="&gt; 0"/>
    <s v="Anual"/>
    <n v="0"/>
    <s v="Abaixo do Esperado"/>
  </r>
  <r>
    <s v="0467"/>
    <s v="Segurança Alimentar e Nutricional"/>
    <s v="40450"/>
    <s v="UENF"/>
    <s v="2817"/>
    <s v="Operacionalização do Restaurante Universitário R.U."/>
    <s v="i0631"/>
    <s v="Percentual de alunos atendidos pelo restaurante universitário da UENF"/>
    <s v="Este indicador mede o percentual aproximado de alunos que realizam suas refeições no restaurante universitário da UENF no ano. Sua medição permite melhor direcionamento da ação."/>
    <s v="((Número de refeições servidas - almoço e jantar) / Dias úteis/ Número de estudantes)*50"/>
    <s v="Percentual"/>
    <s v="Anual"/>
    <x v="2"/>
    <x v="496"/>
    <x v="629"/>
    <s v="Crescimento"/>
    <s v="-"/>
    <s v="-"/>
    <m/>
    <m/>
    <m/>
    <m/>
    <m/>
    <m/>
    <m/>
    <m/>
    <m/>
    <m/>
    <m/>
    <n v="2E-3"/>
    <s v="-"/>
    <s v="-"/>
    <s v="-"/>
    <s v="Anual"/>
    <s v="sem meta para comparação"/>
    <s v="sem meta para comparação"/>
  </r>
  <r>
    <s v="0442"/>
    <s v="Ensino Superior"/>
    <s v="40450"/>
    <s v="UENF"/>
    <s v="2819"/>
    <s v="Apoio ao Ensino, Pesquisa e Extensão da UENF"/>
    <s v="i0632"/>
    <s v="Comparação de número de alunos formados "/>
    <s v="Manutenção, consolidação e expansão das atividades de ensino, por meio de melhoria da qualidade do ensino, em consonância com o Plano de Desenvolvimento Sustentável do Norte e Noroeste do Estado do RJ. Em relação ao ensino, o objetivo final é a graduação do estudante ou profissional habilitado. A comparação entre o número de estudantes graduados num determinado ano, com o ano anterior é uma medida segura que permite avaliar o sucesso do conjunto da ação que, ao longo de 4 ou 5 anos, resulta em um estudante graduado. A percepção de seguidos índices negativos aponta para grave situação que precisa ser corrigida."/>
    <s v="[(Número de formados ano n / Número de formados ano n-1)-1]*100"/>
    <s v="Percentual"/>
    <s v="Anual"/>
    <x v="3"/>
    <x v="497"/>
    <x v="630"/>
    <s v="Crescimento"/>
    <n v="0.97399999999999998"/>
    <n v="1"/>
    <m/>
    <m/>
    <m/>
    <m/>
    <m/>
    <m/>
    <m/>
    <m/>
    <m/>
    <m/>
    <m/>
    <n v="0.92769999999999997"/>
    <n v="1"/>
    <n v="1"/>
    <n v="1"/>
    <s v="Anual"/>
    <n v="0.92769999999999997"/>
    <s v="Abaixo do Esperado"/>
  </r>
  <r>
    <s v="0442"/>
    <s v="Ensino Superior"/>
    <s v="40450"/>
    <s v="UENF"/>
    <s v="2819"/>
    <s v="Apoio ao Ensino, Pesquisa e Extensão da UENF"/>
    <s v="i0633"/>
    <s v="Número de artigos publicados"/>
    <s v="Manutenção, consolidação e expansão das atividades de ensino, por meio de melhoria da qualidade do ensino, em consonância com o Plano de Desenvolvimento Sustentável do Norte e Noroeste do Estado do RJ. Em relação ao ensino, o objetivo final é a graduação do estudante ou profissional habilitado. A comparação entre o número de estudantes graduados num determinado ano, com o ano anterior é uma medida segura que permite avaliar o sucesso do conjunto da ação que, ao longo de 4 ou 5 anos, resulta em um estudante graduado. A percepção de seguidos índices negativos aponta para grave situação que precisa ser corrigida."/>
    <s v="Nº de formados ano n / nº de formados ano n-1 x 100%"/>
    <s v="Unidade"/>
    <s v="Anual"/>
    <x v="3"/>
    <x v="497"/>
    <x v="631"/>
    <s v="Crescimento"/>
    <s v="-"/>
    <n v="460"/>
    <m/>
    <m/>
    <m/>
    <m/>
    <m/>
    <m/>
    <m/>
    <m/>
    <m/>
    <m/>
    <m/>
    <n v="868"/>
    <n v="460"/>
    <n v="460"/>
    <n v="460"/>
    <s v="Anual"/>
    <n v="1.8869565217391304"/>
    <s v="Acima do Esperado"/>
  </r>
  <r>
    <s v="0442"/>
    <s v="Ensino Superior"/>
    <s v="40450"/>
    <s v="UENF"/>
    <s v="2819"/>
    <s v="Apoio ao Ensino, Pesquisa e Extensão da UENF"/>
    <s v="i0634"/>
    <s v="Número de patentes registradas"/>
    <s v="Dentre as pesquisas realizadas pela universidade algumas resultam em produtos ou processos de interesse imediato à sociedade. Estes resultados são via de regra, protegidos na forma de patentes. O registro de patentes é um dos indicadores do impacto social das atividades da universidade."/>
    <s v="Somatório de patentes registradas, por ano"/>
    <s v="Unidade"/>
    <s v="Anual"/>
    <x v="3"/>
    <x v="497"/>
    <x v="632"/>
    <s v="Crescimento"/>
    <s v="-"/>
    <n v="8"/>
    <m/>
    <m/>
    <m/>
    <m/>
    <m/>
    <m/>
    <m/>
    <m/>
    <m/>
    <m/>
    <m/>
    <n v="8"/>
    <n v="8"/>
    <n v="8"/>
    <n v="8"/>
    <s v="Anual"/>
    <n v="1"/>
    <s v="Dentro do Esperado"/>
  </r>
  <r>
    <s v="0437"/>
    <s v="Saneamento Ambiental e Resíduos Sólidos"/>
    <s v="24020"/>
    <s v="UEPSAM"/>
    <s v="1102"/>
    <s v="Saneamento Ambiental nos Municípios do Entorno da Baía de Guanabara"/>
    <s v="i0635"/>
    <s v="População atendida pelo sistema de saneamento de Alcântara"/>
    <s v="O indicador representa a população atendida nos bairros de Trindade, Mutondo, Galo Branco e Luis Caçador no município de São Gonçalo após as residências serem conectadas à rede de esgoto implantada tendo, consequentemente, como impactos a redução de doenças, a melhoria da qualidade de vida da região e a redução da degradação ambiental da Baía de Guanabara."/>
    <s v="População dos setores censitários medidos pelo IBGE"/>
    <s v="Unidade"/>
    <s v="Única - ao final da obra"/>
    <x v="7"/>
    <x v="498"/>
    <x v="633"/>
    <s v="Crescimento"/>
    <n v="0"/>
    <n v="10313"/>
    <m/>
    <m/>
    <m/>
    <m/>
    <m/>
    <m/>
    <m/>
    <m/>
    <m/>
    <m/>
    <m/>
    <s v="-"/>
    <n v="20625"/>
    <n v="165000"/>
    <s v="-"/>
    <s v="Única - ao final da obra"/>
    <s v="-"/>
    <s v="-"/>
  </r>
  <r>
    <s v="0437"/>
    <s v="Saneamento Ambiental e Resíduos Sólidos"/>
    <s v="24020"/>
    <s v="UEPSAM"/>
    <s v="1102"/>
    <s v="Saneamento Ambiental nos Municípios do Entorno da Baía de Guanabara"/>
    <s v="i0636"/>
    <s v="População atendida pelo Sistema de Saneamento Pavuna - Duque de Caxias Leste"/>
    <s v="O  indicador representa o volume por segundo de esgoto captado e tratado pela Estação de Tratamento de Esgoto de Pavuna na cidade de Duque de Caxias porção leste após as residências serem conectadas à rede de esgoto implantada tendo, consequentemente, como impactos a redução de doenças, a melhoria da qualidade de vida da região e a redução da degradação ambiental da Baía de Guanabara."/>
    <s v="População dos setores censitários medidos pelo IBGE"/>
    <s v="Litros por segundo"/>
    <s v="Única (implantação parcial)"/>
    <x v="7"/>
    <x v="498"/>
    <x v="634"/>
    <s v="Crescimento"/>
    <n v="0"/>
    <s v="-"/>
    <m/>
    <m/>
    <m/>
    <m/>
    <m/>
    <m/>
    <m/>
    <m/>
    <m/>
    <m/>
    <m/>
    <s v="-"/>
    <s v="-"/>
    <s v="-"/>
    <n v="30000"/>
    <s v="Única (implantação parcial)"/>
    <s v="sem meta para comparação"/>
    <s v="sem meta para comparação"/>
  </r>
  <r>
    <s v="0437"/>
    <s v="Saneamento Ambiental e Resíduos Sólidos"/>
    <s v="24020"/>
    <s v="UEPSAM"/>
    <s v="1102"/>
    <s v="Saneamento Ambiental nos Municípios do Entorno da Baía de Guanabara"/>
    <s v="i0637"/>
    <s v="População atendida pelo sistema de saneamento Pavuna - Irajá e adjacências"/>
    <s v="O indicador representa a população atendid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
    <s v="Somatório da população dos setores censitários medidos pelo IBGE"/>
    <s v="Unidade"/>
    <s v="Única (implantação parcial)"/>
    <x v="7"/>
    <x v="498"/>
    <x v="635"/>
    <s v="Crescimento"/>
    <n v="0"/>
    <s v="-"/>
    <m/>
    <m/>
    <m/>
    <m/>
    <m/>
    <m/>
    <m/>
    <m/>
    <m/>
    <m/>
    <m/>
    <s v="-"/>
    <s v="-"/>
    <s v="-"/>
    <n v="11550"/>
    <s v="Única (implantação parcial)"/>
    <s v="sem meta para comparação"/>
    <s v="sem meta para comparação"/>
  </r>
  <r>
    <s v="0437"/>
    <s v="Saneamento Ambiental e Resíduos Sólidos"/>
    <s v="24020"/>
    <s v="UEPSAM"/>
    <s v="1102"/>
    <s v="Saneamento Ambiental nos Municípios do Entorno da Baía de Guanabara"/>
    <s v="i0638"/>
    <s v="População atendida pelo sistema do Coletor Tronco Faria-Timbó"/>
    <s v="O indicador representa a população atendid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
    <s v="Somatório da população dos setores censitários medidos pelo IBGE"/>
    <s v="Unidade"/>
    <s v="Única - ao final da obra"/>
    <x v="7"/>
    <x v="498"/>
    <x v="636"/>
    <s v="Crescimento"/>
    <n v="0"/>
    <s v="-"/>
    <m/>
    <m/>
    <m/>
    <m/>
    <m/>
    <m/>
    <m/>
    <m/>
    <m/>
    <m/>
    <m/>
    <s v="-"/>
    <s v="-"/>
    <s v="-"/>
    <n v="456000"/>
    <s v="Única - ao final da obra"/>
    <s v="sem meta para comparação"/>
    <s v="sem meta para comparação"/>
  </r>
  <r>
    <s v="0437"/>
    <s v="Saneamento Ambiental e Resíduos Sólidos"/>
    <s v="24020"/>
    <s v="UEPSAM"/>
    <s v="1102"/>
    <s v="Saneamento Ambiental nos Municípios do Entorno da Baía de Guanabara"/>
    <s v="i0639"/>
    <s v="População atendida pelo sistema do Coletor Tronco Manguinhos"/>
    <s v="O indicador representa a população atendid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
    <s v="Somatório da população dos setores censitários medidos pelo IBGE"/>
    <s v="Unidade"/>
    <s v="Única - ao final da obra"/>
    <x v="7"/>
    <x v="498"/>
    <x v="637"/>
    <s v="Crescimento"/>
    <n v="0"/>
    <s v="-"/>
    <m/>
    <m/>
    <m/>
    <m/>
    <m/>
    <m/>
    <m/>
    <m/>
    <m/>
    <m/>
    <m/>
    <s v="-"/>
    <s v="-"/>
    <s v="-"/>
    <n v="456000"/>
    <s v="Única - ao final da obra"/>
    <s v="sem meta para comparação"/>
    <s v="sem meta para comparação"/>
  </r>
  <r>
    <s v="0437"/>
    <s v="Saneamento Ambiental e Resíduos Sólidos"/>
    <s v="24020"/>
    <s v="UEPSAM"/>
    <s v="1102"/>
    <s v="Saneamento Ambiental nos Municípios do Entorno da Baía de Guanabara"/>
    <s v="i0640"/>
    <s v="Vazão de esgoto tratado pelo sistema de Saneamento de Alcântara"/>
    <s v="O indicador representa o volume por segundo de esgoto captado e tratado em nível secundário pela Estação de Tratamento de Esgoto de Alcântara tendo, consequentemente, como impactos a redução de doenças, a melhoria da qualidade de vida da região e a redução da degradação ambiental da Baía de Guanabara."/>
    <s v="Aferição por medidor de vazão do esgoto tratado na ETE Alcântara"/>
    <s v="Litros por segundo"/>
    <s v="Única - ao final da obra"/>
    <x v="7"/>
    <x v="498"/>
    <x v="638"/>
    <s v="Crescimento"/>
    <n v="0"/>
    <n v="75"/>
    <m/>
    <m/>
    <m/>
    <m/>
    <m/>
    <m/>
    <m/>
    <m/>
    <m/>
    <m/>
    <m/>
    <s v="-"/>
    <n v="150"/>
    <n v="1200"/>
    <n v="1200"/>
    <s v="Única - ao final da obra"/>
    <s v="-"/>
    <s v="-"/>
  </r>
  <r>
    <s v="0437"/>
    <s v="Saneamento Ambiental e Resíduos Sólidos"/>
    <s v="24020"/>
    <s v="UEPSAM"/>
    <s v="1102"/>
    <s v="Saneamento Ambiental nos Municípios do Entorno da Baía de Guanabara"/>
    <s v="i0641"/>
    <s v="Vazão de esgoto tratado pelo Sistema de Saneamento Pavuna - Duque de Caxias Leste"/>
    <s v="O  indicador representa o volume por segundo de esgoto captado e tratado pela Estação de Tratamento de Esgoto de Pavuna na cidade de Duque de Caxias porção leste após as residências serem conectadas à rede de esgoto implantada tendo, consequentemente, como impactos a redução de doenças, a melhoria da qualidade de vida da região e a redução da degradação ambiental da Baía de Guanabara."/>
    <s v="Aferição por medidor de vazão do esgoto tratado na ETE Pavuna"/>
    <s v="Litros por segundo"/>
    <s v="Única (implantação parcial)"/>
    <x v="7"/>
    <x v="498"/>
    <x v="639"/>
    <s v="Crescimento"/>
    <n v="0"/>
    <s v="-"/>
    <m/>
    <m/>
    <m/>
    <m/>
    <m/>
    <m/>
    <m/>
    <m/>
    <m/>
    <m/>
    <m/>
    <s v="-"/>
    <s v="-"/>
    <s v="-"/>
    <n v="150"/>
    <s v="Única (implantação parcial)"/>
    <s v="sem meta para comparação"/>
    <s v="sem meta para comparação"/>
  </r>
  <r>
    <s v="0437"/>
    <s v="Saneamento Ambiental e Resíduos Sólidos"/>
    <s v="24020"/>
    <s v="UEPSAM"/>
    <s v="1102"/>
    <s v="Saneamento Ambiental nos Municípios do Entorno da Baía de Guanabara"/>
    <s v="i0642"/>
    <s v="Vazão de esgoto tratado pelo sistema de saneamento Pavuna - Irajá e adjacências"/>
    <s v="O  indicador representa o volume por segundo de esgoto captado e tratado em nível secundário pela Estação de Tratamento de Esgoto de Pavun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
    <s v="Aferição por medidor de vazão do esgoto tratado na ETE Pavuna"/>
    <s v="Litros por segundo"/>
    <s v="Única (implantação parcial)"/>
    <x v="7"/>
    <x v="498"/>
    <x v="640"/>
    <s v="Crescimento"/>
    <n v="0"/>
    <s v="-"/>
    <m/>
    <m/>
    <m/>
    <m/>
    <m/>
    <m/>
    <m/>
    <m/>
    <m/>
    <m/>
    <m/>
    <s v="-"/>
    <s v="-"/>
    <s v="-"/>
    <n v="56"/>
    <s v="Única (implantação parcial)"/>
    <s v="sem meta para comparação"/>
    <s v="sem meta para comparação"/>
  </r>
  <r>
    <s v="0437"/>
    <s v="Saneamento Ambiental e Resíduos Sólidos"/>
    <s v="24020"/>
    <s v="UEPSAM"/>
    <s v="1102"/>
    <s v="Saneamento Ambiental nos Municípios do Entorno da Baía de Guanabara"/>
    <s v="i0643"/>
    <s v="Vazão de esgoto tratado pelo sistema do Coletor Tronco Faria-Timbó"/>
    <s v="O indicador representa o volume por segundo de esgoto captado e tratado em pela Estação de Tratamento de Esgoto de Alegri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
    <s v="Aferição por medidor de vazão do esgoto tratado na ETE Alegria"/>
    <s v="Litros por segundo"/>
    <s v="Única - ao final da obra"/>
    <x v="7"/>
    <x v="498"/>
    <x v="641"/>
    <s v="Crescimento"/>
    <n v="0"/>
    <s v="-"/>
    <m/>
    <m/>
    <m/>
    <m/>
    <m/>
    <m/>
    <m/>
    <m/>
    <m/>
    <m/>
    <m/>
    <s v="-"/>
    <s v="-"/>
    <n v="1049"/>
    <n v="1049"/>
    <s v="Única - ao final da obra"/>
    <s v="sem meta para comparação"/>
    <s v="sem meta para comparação"/>
  </r>
  <r>
    <s v="0437"/>
    <s v="Saneamento Ambiental e Resíduos Sólidos"/>
    <s v="24020"/>
    <s v="UEPSAM"/>
    <s v="1102"/>
    <s v="Saneamento Ambiental nos Municípios do Entorno da Baía de Guanabara"/>
    <s v="i0644"/>
    <s v="Vazão de esgoto tratado pelo sistema do Coletor Tronco Manguinhos"/>
    <s v="O  indicador representa o volume por segundo de esgoto captado e tratado pela Estação de Tratamento de Esgoto de Alegri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
    <s v="Aferição por medidor de vazão do esgoto tratado na ETE Alegria"/>
    <s v="Litros por segundo"/>
    <s v="Única - ao final da obra"/>
    <x v="7"/>
    <x v="498"/>
    <x v="642"/>
    <s v="Crescimento"/>
    <n v="0"/>
    <s v="-"/>
    <m/>
    <m/>
    <m/>
    <m/>
    <m/>
    <m/>
    <m/>
    <m/>
    <m/>
    <m/>
    <m/>
    <s v="-"/>
    <s v="-"/>
    <s v="-"/>
    <n v="1293"/>
    <s v="Única - ao final da obra"/>
    <s v="sem meta para comparação"/>
    <s v="sem meta para comparação"/>
  </r>
  <r>
    <s v="0437"/>
    <s v="Saneamento Ambiental e Resíduos Sólidos"/>
    <s v="24020"/>
    <s v="UEPSAM"/>
    <s v="5588"/>
    <s v="Implantação do Tronco Coletor Cidade Nova/PSAM"/>
    <m/>
    <s v="População atendidapelo sistema do Coletor Tronco Cidade Nova"/>
    <s v="O indicador representa a população atendida nos bairros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
    <s v="Somatório da população dos setores censitários medidos pelo IBGE"/>
    <s v="Unidade"/>
    <s v="Única - ao final da obra"/>
    <x v="7"/>
    <x v="499"/>
    <x v="643"/>
    <s v="Crescimento"/>
    <n v="0"/>
    <n v="81500"/>
    <m/>
    <m/>
    <m/>
    <m/>
    <m/>
    <m/>
    <m/>
    <n v="81500"/>
    <m/>
    <m/>
    <m/>
    <s v="-"/>
    <n v="81500"/>
    <n v="81500"/>
    <n v="81500"/>
    <s v="Única - ao final da obra"/>
    <s v="-"/>
    <s v="-"/>
  </r>
  <r>
    <s v="0437"/>
    <s v="Saneamento Ambiental e Resíduos Sólidos"/>
    <s v="24020"/>
    <s v="UEPSAM"/>
    <s v="5588"/>
    <s v="Implantação do Tronco Coletor Cidade Nova/PSAM"/>
    <m/>
    <s v="Vazão de esgoto tratado pelo sistema do Coletor Tronco Cidade Nova"/>
    <s v="O indicador representa o volume por segundo de esgoto captado e tratado em nível secundário pela Estação de Tratamento de Esgoto de Alegria nos bairros de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
    <s v="Aferição por medidor de vazão do esgoto tratado na ETE Alcântara"/>
    <s v="Litros por segundo (l/s)"/>
    <s v="Única - ao final da obra"/>
    <x v="7"/>
    <x v="499"/>
    <x v="644"/>
    <s v="Crescimento"/>
    <n v="0"/>
    <n v="350"/>
    <m/>
    <m/>
    <m/>
    <m/>
    <m/>
    <m/>
    <m/>
    <n v="350"/>
    <m/>
    <m/>
    <m/>
    <s v="-"/>
    <n v="350"/>
    <n v="350"/>
    <n v="350"/>
    <s v="Única - ao final da obra"/>
    <s v="-"/>
    <s v="-"/>
  </r>
  <r>
    <s v="0442"/>
    <s v="Ensino Superior"/>
    <s v="40430"/>
    <s v="UERJ"/>
    <s v="2207"/>
    <s v="Apoio à Residência na UERJ"/>
    <s v="i0645"/>
    <s v="Número de residentes na UERJ"/>
    <s v="Registro do número de residentes que participam dos programas de pós-graduação na área de saúde e jurídica, contribuindo para a formação e aperfeiçoamento profissional."/>
    <s v="Somatório de residentes na UERJ"/>
    <s v="Unidade"/>
    <s v="Mensal"/>
    <x v="3"/>
    <x v="500"/>
    <x v="645"/>
    <s v="Crescimento"/>
    <n v="820"/>
    <n v="870"/>
    <n v="736"/>
    <n v="731"/>
    <n v="871"/>
    <n v="856"/>
    <n v="849"/>
    <n v="845"/>
    <n v="847"/>
    <n v="785"/>
    <n v="844"/>
    <n v="841"/>
    <n v="843"/>
    <n v="844"/>
    <n v="870"/>
    <n v="870"/>
    <n v="870"/>
    <s v="Mensal"/>
    <n v="1.0011494252873563"/>
    <s v="Acima do Esperado"/>
  </r>
  <r>
    <s v="0442"/>
    <s v="Ensino Superior"/>
    <s v="40430"/>
    <s v="UERJ"/>
    <s v="2258"/>
    <s v="Integração UERJ e Sociedade"/>
    <s v="i0646"/>
    <s v="Integração UERJ e sociedade - Número de Programas de extensão"/>
    <s v="Utilização das competências técnicas e acadêmicas no atendimento as demandas da sociedade."/>
    <s v="Somatório do número de programas de extensão oferecidos"/>
    <s v="Unidade"/>
    <s v="Anual"/>
    <x v="3"/>
    <x v="501"/>
    <x v="646"/>
    <s v="Crescimento"/>
    <n v="33"/>
    <n v="33"/>
    <m/>
    <m/>
    <m/>
    <m/>
    <m/>
    <m/>
    <m/>
    <m/>
    <m/>
    <m/>
    <m/>
    <n v="33"/>
    <n v="33"/>
    <n v="33"/>
    <n v="34"/>
    <s v="Anual"/>
    <n v="1"/>
    <s v="Dentro do Esperado"/>
  </r>
  <r>
    <s v="0442"/>
    <s v="Ensino Superior"/>
    <s v="40430"/>
    <s v="UERJ"/>
    <s v="2267"/>
    <s v="Incentivo à Permanência Discente"/>
    <s v="i0647"/>
    <s v="Número de discentes atendidos pelo Incentivo à Permanência"/>
    <s v="Fixar o estudante na Universidade, objetivando a conclusão de seu curso de graduação."/>
    <s v="Somatório de estudantes atendidos com incentivo à permanência"/>
    <s v="Unidade"/>
    <s v="Mensal"/>
    <x v="3"/>
    <x v="502"/>
    <x v="647"/>
    <s v="Crescimento"/>
    <n v="6100"/>
    <n v="9200"/>
    <n v="7313"/>
    <n v="7308"/>
    <n v="8011"/>
    <n v="8089"/>
    <n v="8513"/>
    <n v="8513"/>
    <n v="8123"/>
    <n v="8131"/>
    <n v="8283"/>
    <n v="8222"/>
    <n v="8284"/>
    <n v="8283"/>
    <n v="8219"/>
    <n v="9200"/>
    <n v="9200"/>
    <s v="Mensal"/>
    <n v="0.92532608695652174"/>
    <s v="Abaixo do Esperado"/>
  </r>
  <r>
    <s v="0442"/>
    <s v="Ensino Superior"/>
    <s v="40430"/>
    <s v="UERJ"/>
    <s v="2268"/>
    <s v="Apoio à Formação do Estudante - UERJ"/>
    <s v="i0648"/>
    <s v="Número de estudantes atendidos com Apoio à Formação de Graduação"/>
    <s v="Desenvolvimento de  atividades práticas, curriculares, relacionadas com os cursos de graduação. "/>
    <s v="Somatório de estudantes atendidos com aopio à formação de graduação"/>
    <s v="Unidade"/>
    <s v="Anual"/>
    <x v="3"/>
    <x v="503"/>
    <x v="648"/>
    <s v="Crescimento"/>
    <n v="90"/>
    <n v="50"/>
    <m/>
    <m/>
    <m/>
    <m/>
    <m/>
    <m/>
    <m/>
    <m/>
    <m/>
    <m/>
    <m/>
    <n v="0"/>
    <n v="90"/>
    <n v="90"/>
    <n v="90"/>
    <s v="Anual"/>
    <n v="0"/>
    <s v="Abaixo do Esperado"/>
  </r>
  <r>
    <s v="0442"/>
    <s v="Ensino Superior"/>
    <s v="40430"/>
    <s v="UERJ"/>
    <s v="3481"/>
    <s v="Desenvolvimento do Ensino, da Pesquisa e da Extensão"/>
    <s v="i0649"/>
    <s v="Interação UERJ e sociedade - Número de eventos oferecidos"/>
    <s v="Busca permanentemente ao atendimento das demandas por novos conhecimentos, técnicas e tecnologias e sua transferência para os alunos da UERJ para evolução da sociedade fluminense, por meio de cursos, mostras, feiras, oficinas e congressos."/>
    <s v="Somatório dos eventos oferecidos"/>
    <s v="Unidade"/>
    <s v="Anual"/>
    <x v="3"/>
    <x v="504"/>
    <x v="649"/>
    <s v="Crescimento"/>
    <n v="10"/>
    <n v="8"/>
    <m/>
    <m/>
    <m/>
    <m/>
    <m/>
    <m/>
    <m/>
    <m/>
    <m/>
    <m/>
    <m/>
    <n v="2"/>
    <n v="8"/>
    <n v="8"/>
    <n v="9"/>
    <s v="Anual"/>
    <n v="0.25"/>
    <s v="Abaixo do Esperado"/>
  </r>
  <r>
    <s v="0442"/>
    <s v="Ensino Superior"/>
    <s v="40430"/>
    <s v="UERJ"/>
    <s v="4134"/>
    <s v="Desenvolvimento Técnico e Científico"/>
    <s v="i0650"/>
    <s v="Convênio Celebrado"/>
    <s v="Registro das atividades de pesquisa e extensão universitárias financiadas com recursos de convênios."/>
    <s v="Somatório do número de convênios celebrados"/>
    <s v="Unidade"/>
    <s v="Anual"/>
    <x v="3"/>
    <x v="505"/>
    <x v="650"/>
    <s v="Crescimento"/>
    <n v="5"/>
    <n v="5"/>
    <m/>
    <m/>
    <m/>
    <m/>
    <m/>
    <m/>
    <m/>
    <m/>
    <m/>
    <m/>
    <m/>
    <n v="3"/>
    <n v="6"/>
    <n v="8"/>
    <n v="10"/>
    <s v="Anual"/>
    <n v="0.6"/>
    <s v="Abaixo do Esperado"/>
  </r>
  <r>
    <s v="0461"/>
    <s v="Atenção à Saúde"/>
    <s v="40430"/>
    <s v="UERJ"/>
    <s v="4468"/>
    <s v="Operacionalização do Complexo Universitário de Saúde"/>
    <s v="i0651"/>
    <s v="Número de atendimentos no Complexo Universitário de Saúde"/>
    <s v="Registro dos principais serviços oferecidos pelo Complexo Universitário de Saúde à população fluminense, auferindo-se receita."/>
    <s v="Somatório do número de atendimentos em serviços oferecidos pelo Complexo Universitário de Saúde"/>
    <s v="Unidade"/>
    <s v="Anual"/>
    <x v="31"/>
    <x v="506"/>
    <x v="651"/>
    <s v="Crescimento"/>
    <n v="250000"/>
    <n v="300000"/>
    <m/>
    <m/>
    <m/>
    <m/>
    <m/>
    <m/>
    <m/>
    <m/>
    <m/>
    <m/>
    <m/>
    <n v="190758"/>
    <n v="300000"/>
    <n v="300000"/>
    <n v="300000"/>
    <s v="Anual"/>
    <n v="0.63585999999999998"/>
    <s v="Abaixo do Esperado"/>
  </r>
  <r>
    <s v="0442"/>
    <s v="Ensino Superior"/>
    <s v="40470"/>
    <s v="UEZO"/>
    <s v="2831"/>
    <s v="Apoio ao Ensino, Pesquisa, Extensão e Inovação na UEZO"/>
    <s v="i0652"/>
    <s v="Avaliação quadrienal CAPES"/>
    <s v="Indice que mede a qualidade dos cursos de pós graduação."/>
    <s v="Fórmula balizada pela Coordenação de Aperfeiçoamento de Pessoal de Nível Superior - CAPES"/>
    <s v="Adimensional"/>
    <s v="Anual"/>
    <x v="3"/>
    <x v="507"/>
    <x v="652"/>
    <s v="Crescimento"/>
    <n v="2"/>
    <n v="2"/>
    <m/>
    <m/>
    <m/>
    <m/>
    <m/>
    <m/>
    <m/>
    <m/>
    <m/>
    <m/>
    <m/>
    <n v="3.3"/>
    <n v="2"/>
    <n v="2"/>
    <n v="3"/>
    <s v="Anual"/>
    <n v="1.65"/>
    <s v="Acima do Esperado"/>
  </r>
  <r>
    <s v="0442"/>
    <s v="Ensino Superior"/>
    <s v="40470"/>
    <s v="UEZO"/>
    <s v="2831"/>
    <s v="Apoio ao Ensino, Pesquisa, Extensão e Inovação na UEZO"/>
    <s v="i0653"/>
    <s v="Índice Geral de Curso (IGC)  – INEP"/>
    <s v="Indice que mede a qualidade dos cursos de graduação."/>
    <s v="Fórmula balizada pelo Instituto Nacional de Estudos e Pesquisas Educacionais Anísio Teixeira - INEP"/>
    <s v="Adimensional"/>
    <s v="Anual"/>
    <x v="3"/>
    <x v="507"/>
    <x v="653"/>
    <s v="Crescimento"/>
    <n v="2.98"/>
    <n v="2.98"/>
    <m/>
    <m/>
    <m/>
    <m/>
    <m/>
    <m/>
    <m/>
    <m/>
    <m/>
    <m/>
    <m/>
    <n v="3.01"/>
    <n v="2.98"/>
    <n v="2.98"/>
    <n v="4"/>
    <s v="Anual"/>
    <n v="1.0100671140939597"/>
    <s v="Acima do Esperado"/>
  </r>
  <r>
    <s v="0442"/>
    <s v="Ensino Superior"/>
    <s v="40470"/>
    <s v="UEZO"/>
    <s v="2832"/>
    <s v="Incentivo à Permanência e ao Desenvolvimento Discente"/>
    <s v="i0654"/>
    <s v="Evasão discente"/>
    <s v="Percentual de Evasão Discente."/>
    <s v="(Alunos que abandonam e cancelam matrícula em um período de 7 anos (tempo máximo de integralização) / Alunos ingressantes (período de 7 anos))*100"/>
    <s v="Percentual"/>
    <s v="Anual"/>
    <x v="3"/>
    <x v="508"/>
    <x v="654"/>
    <s v="Decrescimento"/>
    <n v="0.313"/>
    <n v="0.308"/>
    <m/>
    <m/>
    <m/>
    <m/>
    <m/>
    <m/>
    <m/>
    <m/>
    <m/>
    <m/>
    <m/>
    <s v="-"/>
    <n v="0.30299999999999999"/>
    <n v="0.29899999999999999"/>
    <n v="0.29299999999999998"/>
    <s v="Anual"/>
    <s v="-"/>
    <s v="-"/>
  </r>
  <r>
    <s v="0442"/>
    <s v="Ensino Superior"/>
    <s v="40470"/>
    <s v="UEZO"/>
    <s v="2832"/>
    <s v="Incentivo à Permanência e ao Desenvolvimento Discente"/>
    <s v="i0655"/>
    <s v="Evasão dos discentes cotistas"/>
    <s v="Percentual de Evasão dos Discentes Cotistas."/>
    <s v="(Alunos cotistas que abandonam e cancelam matrícula em um período de 7 anos (tempo máximo de integralização) / Alunos cotistas ingressantes (período de 7 anos))*100"/>
    <s v="Percentual"/>
    <s v="Anual"/>
    <x v="3"/>
    <x v="508"/>
    <x v="655"/>
    <s v="Decrescimento"/>
    <n v="0.27600000000000002"/>
    <n v="0.27100000000000002"/>
    <m/>
    <m/>
    <m/>
    <m/>
    <m/>
    <m/>
    <m/>
    <m/>
    <m/>
    <m/>
    <m/>
    <s v="-"/>
    <n v="0.26600000000000001"/>
    <n v="0.26100000000000001"/>
    <n v="0.25600000000000001"/>
    <s v="Anual"/>
    <s v="-"/>
    <s v="-"/>
  </r>
  <r>
    <s v="0441"/>
    <s v="Infraestrutura das Unidades Educacionais"/>
    <s v="40470"/>
    <s v="UEZO"/>
    <s v="2834"/>
    <s v="Apoio à Infraestrutura e Gestão na UEZO"/>
    <s v="i0656"/>
    <s v="Satisfação quanto ao ambiente e infraestrutura acadêmica e administrativa da UEZO"/>
    <s v="Índice de satisfaçõo com o ambiente, infraestrutura acadêmica e administrativa, calculado a partir da nota média. Os índices são escalonados de 1 a 5."/>
    <s v="Somatório das notas obtidas na pesquisa de satisfação / Total de avaliações"/>
    <s v="Índice de 1 a 5, onde 1 é péssimo e 5 é excelente"/>
    <s v="Anual"/>
    <x v="26"/>
    <x v="509"/>
    <x v="656"/>
    <s v="Crescimento"/>
    <n v="0"/>
    <s v="&gt;=4"/>
    <m/>
    <m/>
    <m/>
    <m/>
    <m/>
    <m/>
    <m/>
    <m/>
    <m/>
    <m/>
    <m/>
    <n v="0"/>
    <s v="&gt;=4"/>
    <s v="&gt;=4"/>
    <s v="&gt;=4"/>
    <s v="Anual"/>
    <n v="0"/>
    <s v="Abaixo do Esperado"/>
  </r>
  <r>
    <s v="0441"/>
    <s v="Infraestrutura das Unidades Educacionais"/>
    <s v="40470"/>
    <s v="UEZO"/>
    <s v="3618"/>
    <s v="Consolidação do Campus UEZO "/>
    <s v="i0657"/>
    <s v="Taxa da variação na quantidade de vagas ofertadas a cada ano"/>
    <s v="Variação no quantitativo de vagas ofertadas nos cursos de graduação, pós graduação = número de vagas ofertadas - número de vagas ofertadas no ano anterior."/>
    <s v="((Vagas ofertadas no período t / vagas ofertadas no período t-1) -1)*100"/>
    <s v="Percentual"/>
    <s v="Anual"/>
    <x v="26"/>
    <x v="510"/>
    <x v="657"/>
    <s v="Crescimento"/>
    <n v="710"/>
    <s v="´+4,2%"/>
    <m/>
    <m/>
    <m/>
    <m/>
    <m/>
    <m/>
    <m/>
    <m/>
    <m/>
    <m/>
    <m/>
    <n v="0"/>
    <s v="´+7,6%"/>
    <s v="´+7,5%"/>
    <s v="´+7%"/>
    <s v="Anual"/>
    <n v="0"/>
    <s v="Abaixo do Esperado"/>
  </r>
  <r>
    <s v="0445"/>
    <s v="Geração de Emprego e Renda e Formação para o Mercado de Trabalho"/>
    <s v="40470"/>
    <s v="UEZO"/>
    <s v="A559"/>
    <s v="Formação de Profissionais para o Mercado de Trabalho"/>
    <s v="i0658"/>
    <s v="Alunos concluintes dos cursos de pós-graduação profissional da UEZO"/>
    <s v="Quantitativo anual de alunos que concluíram os cursos de pós-graduação profissional."/>
    <s v="Somatório anual do número de alunos concluintes dos cursos de pós graduação profissional da UEZO"/>
    <s v="Unidade"/>
    <s v="Anual"/>
    <x v="25"/>
    <x v="511"/>
    <x v="658"/>
    <s v="Crescimento"/>
    <n v="26"/>
    <n v="28"/>
    <m/>
    <m/>
    <m/>
    <m/>
    <m/>
    <m/>
    <m/>
    <m/>
    <m/>
    <m/>
    <m/>
    <n v="21"/>
    <n v="29"/>
    <n v="30"/>
    <n v="35"/>
    <s v="Anual"/>
    <n v="0.75"/>
    <s v="Abaixo do Esperado"/>
  </r>
  <r>
    <s v="0447"/>
    <s v="Empreendedorismo e Apoio às Empresas"/>
    <s v="40470"/>
    <s v="UEZO"/>
    <s v="A560"/>
    <s v="Incentivo ao Empreendedorismo na Zona Oeste do Rio "/>
    <s v="i0659"/>
    <s v="Taxa de empreendedores da Zona Oeste do município do Rio de Janeiro que concluíram a capacitação"/>
    <s v="Quantitativo de concluintes de capacitação realizada."/>
    <s v="(Número de empreendedores que concluíram a capacitação / Número de empreeendedores inscritos)*100"/>
    <s v="Percentual"/>
    <s v="Anual"/>
    <x v="1"/>
    <x v="512"/>
    <x v="659"/>
    <s v="Crescimento"/>
    <n v="0"/>
    <n v="0.5"/>
    <m/>
    <m/>
    <m/>
    <m/>
    <m/>
    <m/>
    <m/>
    <m/>
    <m/>
    <m/>
    <m/>
    <n v="0.88890000000000002"/>
    <n v="0.5"/>
    <n v="0.67700000000000005"/>
    <n v="0.67700000000000005"/>
    <s v="Anual"/>
    <n v="1.7778"/>
    <s v="Acima do Esperado"/>
  </r>
  <r>
    <s v="0476"/>
    <s v="Gestão de Pessoas no Setor Público"/>
    <s v="40470"/>
    <s v="UEZO"/>
    <s v="A561"/>
    <s v="Humanização e Capacitação dos Servidores da UEZO - CapacitUEZO"/>
    <s v="i0660"/>
    <s v="Servidores participantes dos eventos de humanização e capacitação"/>
    <s v="Quantitativo anual de servidores que participaram dos eventos de humanização e capacitação."/>
    <s v="Somatório do número de servidores participantes dos eventos de humanização e capacitação"/>
    <s v="Unidade"/>
    <s v="Anual"/>
    <x v="6"/>
    <x v="513"/>
    <x v="660"/>
    <s v="Crescimento"/>
    <n v="0"/>
    <n v="25"/>
    <m/>
    <m/>
    <m/>
    <m/>
    <m/>
    <m/>
    <m/>
    <m/>
    <m/>
    <m/>
    <m/>
    <n v="238"/>
    <n v="27"/>
    <n v="30"/>
    <n v="30"/>
    <s v="Anual"/>
    <n v="9.52"/>
    <s v="Acima do Esper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7819AE-573A-4F78-8F91-177CE6640A9F}"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1320"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0">
        <item x="45"/>
        <item x="31"/>
        <item x="17"/>
        <item x="14"/>
        <item x="27"/>
        <item x="35"/>
        <item x="0"/>
        <item x="24"/>
        <item x="5"/>
        <item x="48"/>
        <item x="19"/>
        <item x="33"/>
        <item x="39"/>
        <item x="4"/>
        <item x="1"/>
        <item x="3"/>
        <item x="42"/>
        <item x="11"/>
        <item x="37"/>
        <item x="25"/>
        <item x="9"/>
        <item x="21"/>
        <item x="6"/>
        <item x="13"/>
        <item x="30"/>
        <item x="28"/>
        <item x="29"/>
        <item x="22"/>
        <item x="36"/>
        <item x="43"/>
        <item x="26"/>
        <item x="16"/>
        <item x="12"/>
        <item x="44"/>
        <item x="10"/>
        <item x="32"/>
        <item x="8"/>
        <item x="38"/>
        <item x="47"/>
        <item x="23"/>
        <item x="41"/>
        <item x="40"/>
        <item x="18"/>
        <item x="34"/>
        <item x="7"/>
        <item x="2"/>
        <item x="20"/>
        <item x="15"/>
        <item x="46"/>
        <item t="default"/>
      </items>
    </pivotField>
    <pivotField axis="axisRow" showAll="0">
      <items count="515">
        <item x="59"/>
        <item x="212"/>
        <item x="469"/>
        <item x="244"/>
        <item x="65"/>
        <item x="245"/>
        <item x="214"/>
        <item x="406"/>
        <item x="28"/>
        <item x="222"/>
        <item x="335"/>
        <item x="350"/>
        <item x="223"/>
        <item x="470"/>
        <item x="119"/>
        <item x="144"/>
        <item x="498"/>
        <item x="141"/>
        <item x="481"/>
        <item x="234"/>
        <item x="224"/>
        <item x="6"/>
        <item x="7"/>
        <item x="358"/>
        <item x="272"/>
        <item x="300"/>
        <item x="235"/>
        <item x="134"/>
        <item x="273"/>
        <item x="301"/>
        <item x="199"/>
        <item x="200"/>
        <item x="274"/>
        <item x="407"/>
        <item x="275"/>
        <item x="336"/>
        <item x="167"/>
        <item x="276"/>
        <item x="22"/>
        <item x="225"/>
        <item x="36"/>
        <item x="23"/>
        <item x="482"/>
        <item x="337"/>
        <item x="370"/>
        <item x="408"/>
        <item x="0"/>
        <item x="491"/>
        <item x="338"/>
        <item x="98"/>
        <item x="487"/>
        <item x="409"/>
        <item x="410"/>
        <item x="398"/>
        <item x="399"/>
        <item x="351"/>
        <item x="226"/>
        <item x="190"/>
        <item x="112"/>
        <item x="113"/>
        <item x="120"/>
        <item x="99"/>
        <item x="339"/>
        <item x="302"/>
        <item x="500"/>
        <item x="215"/>
        <item x="130"/>
        <item x="114"/>
        <item x="340"/>
        <item x="115"/>
        <item x="359"/>
        <item x="100"/>
        <item x="501"/>
        <item x="116"/>
        <item x="502"/>
        <item x="503"/>
        <item x="471"/>
        <item x="341"/>
        <item x="24"/>
        <item x="342"/>
        <item x="343"/>
        <item x="344"/>
        <item x="236"/>
        <item x="345"/>
        <item x="472"/>
        <item x="285"/>
        <item x="286"/>
        <item x="346"/>
        <item x="347"/>
        <item x="348"/>
        <item x="168"/>
        <item x="423"/>
        <item x="424"/>
        <item x="425"/>
        <item x="426"/>
        <item x="427"/>
        <item x="428"/>
        <item x="429"/>
        <item x="430"/>
        <item x="431"/>
        <item x="432"/>
        <item x="303"/>
        <item x="495"/>
        <item x="496"/>
        <item x="497"/>
        <item x="11"/>
        <item x="12"/>
        <item x="13"/>
        <item x="507"/>
        <item x="508"/>
        <item x="509"/>
        <item x="125"/>
        <item x="292"/>
        <item x="93"/>
        <item x="94"/>
        <item x="178"/>
        <item x="238"/>
        <item x="163"/>
        <item x="61"/>
        <item x="62"/>
        <item x="63"/>
        <item x="400"/>
        <item x="433"/>
        <item x="304"/>
        <item x="140"/>
        <item x="91"/>
        <item x="434"/>
        <item x="435"/>
        <item x="175"/>
        <item x="246"/>
        <item x="154"/>
        <item x="436"/>
        <item x="492"/>
        <item x="493"/>
        <item x="84"/>
        <item x="111"/>
        <item x="76"/>
        <item x="77"/>
        <item x="78"/>
        <item x="79"/>
        <item x="80"/>
        <item x="371"/>
        <item x="372"/>
        <item x="277"/>
        <item x="25"/>
        <item x="21"/>
        <item x="504"/>
        <item x="227"/>
        <item x="186"/>
        <item x="287"/>
        <item x="29"/>
        <item x="30"/>
        <item x="31"/>
        <item x="32"/>
        <item x="37"/>
        <item x="38"/>
        <item x="305"/>
        <item x="510"/>
        <item x="179"/>
        <item x="85"/>
        <item x="352"/>
        <item x="473"/>
        <item x="373"/>
        <item x="155"/>
        <item x="81"/>
        <item x="182"/>
        <item x="183"/>
        <item x="121"/>
        <item x="82"/>
        <item x="131"/>
        <item x="83"/>
        <item x="86"/>
        <item x="87"/>
        <item x="88"/>
        <item x="201"/>
        <item x="505"/>
        <item x="164"/>
        <item x="122"/>
        <item x="123"/>
        <item x="395"/>
        <item x="48"/>
        <item x="89"/>
        <item x="132"/>
        <item x="401"/>
        <item x="353"/>
        <item x="354"/>
        <item x="228"/>
        <item x="187"/>
        <item x="188"/>
        <item x="14"/>
        <item x="15"/>
        <item x="153"/>
        <item x="16"/>
        <item x="1"/>
        <item x="133"/>
        <item x="165"/>
        <item x="202"/>
        <item x="506"/>
        <item x="145"/>
        <item x="41"/>
        <item x="42"/>
        <item x="43"/>
        <item x="156"/>
        <item x="483"/>
        <item x="239"/>
        <item x="360"/>
        <item x="396"/>
        <item x="397"/>
        <item x="361"/>
        <item x="484"/>
        <item x="142"/>
        <item x="143"/>
        <item x="293"/>
        <item x="247"/>
        <item x="248"/>
        <item x="249"/>
        <item x="250"/>
        <item x="251"/>
        <item x="294"/>
        <item x="252"/>
        <item x="253"/>
        <item x="254"/>
        <item x="255"/>
        <item x="169"/>
        <item x="388"/>
        <item x="240"/>
        <item x="295"/>
        <item x="296"/>
        <item x="256"/>
        <item x="49"/>
        <item x="278"/>
        <item x="389"/>
        <item x="50"/>
        <item x="437"/>
        <item x="438"/>
        <item x="439"/>
        <item x="440"/>
        <item x="441"/>
        <item x="101"/>
        <item x="102"/>
        <item x="103"/>
        <item x="104"/>
        <item x="105"/>
        <item x="106"/>
        <item x="107"/>
        <item x="442"/>
        <item x="306"/>
        <item x="307"/>
        <item x="308"/>
        <item x="309"/>
        <item x="310"/>
        <item x="108"/>
        <item x="109"/>
        <item x="311"/>
        <item x="486"/>
        <item x="312"/>
        <item x="313"/>
        <item x="314"/>
        <item x="148"/>
        <item x="149"/>
        <item x="150"/>
        <item x="151"/>
        <item x="488"/>
        <item x="489"/>
        <item x="490"/>
        <item x="288"/>
        <item x="411"/>
        <item x="412"/>
        <item x="413"/>
        <item x="152"/>
        <item x="216"/>
        <item x="315"/>
        <item x="316"/>
        <item x="414"/>
        <item x="317"/>
        <item x="318"/>
        <item x="415"/>
        <item x="422"/>
        <item x="374"/>
        <item x="375"/>
        <item x="443"/>
        <item x="17"/>
        <item x="257"/>
        <item x="92"/>
        <item x="126"/>
        <item x="124"/>
        <item x="210"/>
        <item x="211"/>
        <item x="95"/>
        <item x="96"/>
        <item x="26"/>
        <item x="117"/>
        <item x="384"/>
        <item x="217"/>
        <item x="97"/>
        <item x="474"/>
        <item x="33"/>
        <item x="64"/>
        <item x="44"/>
        <item x="207"/>
        <item x="197"/>
        <item x="475"/>
        <item x="45"/>
        <item x="157"/>
        <item x="158"/>
        <item x="319"/>
        <item x="320"/>
        <item x="460"/>
        <item x="191"/>
        <item x="494"/>
        <item x="362"/>
        <item x="402"/>
        <item x="376"/>
        <item x="51"/>
        <item x="52"/>
        <item x="499"/>
        <item x="66"/>
        <item x="403"/>
        <item x="237"/>
        <item x="159"/>
        <item x="160"/>
        <item x="161"/>
        <item x="90"/>
        <item x="349"/>
        <item x="34"/>
        <item x="35"/>
        <item x="229"/>
        <item x="189"/>
        <item x="203"/>
        <item x="204"/>
        <item x="205"/>
        <item x="206"/>
        <item x="18"/>
        <item x="230"/>
        <item x="231"/>
        <item x="46"/>
        <item x="47"/>
        <item x="363"/>
        <item x="364"/>
        <item x="232"/>
        <item x="485"/>
        <item x="461"/>
        <item x="170"/>
        <item x="171"/>
        <item x="233"/>
        <item x="385"/>
        <item x="387"/>
        <item x="386"/>
        <item x="241"/>
        <item x="242"/>
        <item x="390"/>
        <item x="279"/>
        <item x="280"/>
        <item x="281"/>
        <item x="282"/>
        <item x="283"/>
        <item x="284"/>
        <item x="297"/>
        <item x="462"/>
        <item x="463"/>
        <item x="298"/>
        <item x="258"/>
        <item x="377"/>
        <item x="378"/>
        <item x="53"/>
        <item x="208"/>
        <item x="218"/>
        <item x="321"/>
        <item x="322"/>
        <item x="323"/>
        <item x="324"/>
        <item x="325"/>
        <item x="326"/>
        <item x="327"/>
        <item x="416"/>
        <item x="328"/>
        <item x="417"/>
        <item x="418"/>
        <item x="379"/>
        <item x="380"/>
        <item x="381"/>
        <item x="382"/>
        <item x="404"/>
        <item x="365"/>
        <item x="366"/>
        <item x="476"/>
        <item x="27"/>
        <item x="60"/>
        <item x="39"/>
        <item x="289"/>
        <item x="290"/>
        <item x="291"/>
        <item x="2"/>
        <item x="355"/>
        <item x="118"/>
        <item x="172"/>
        <item x="419"/>
        <item x="444"/>
        <item x="367"/>
        <item x="445"/>
        <item x="40"/>
        <item x="128"/>
        <item x="259"/>
        <item x="260"/>
        <item x="67"/>
        <item x="68"/>
        <item x="261"/>
        <item x="213"/>
        <item x="243"/>
        <item x="262"/>
        <item x="263"/>
        <item x="264"/>
        <item x="265"/>
        <item x="146"/>
        <item x="147"/>
        <item x="219"/>
        <item x="220"/>
        <item x="221"/>
        <item x="420"/>
        <item x="8"/>
        <item x="9"/>
        <item x="10"/>
        <item x="464"/>
        <item x="465"/>
        <item x="466"/>
        <item x="467"/>
        <item x="3"/>
        <item x="468"/>
        <item x="198"/>
        <item x="299"/>
        <item x="446"/>
        <item x="356"/>
        <item x="5"/>
        <item x="405"/>
        <item x="192"/>
        <item x="135"/>
        <item x="136"/>
        <item x="137"/>
        <item x="138"/>
        <item x="139"/>
        <item x="69"/>
        <item x="70"/>
        <item x="110"/>
        <item x="71"/>
        <item x="72"/>
        <item x="73"/>
        <item x="19"/>
        <item x="176"/>
        <item x="447"/>
        <item x="448"/>
        <item x="449"/>
        <item x="450"/>
        <item x="451"/>
        <item x="452"/>
        <item x="453"/>
        <item x="454"/>
        <item x="455"/>
        <item x="456"/>
        <item x="457"/>
        <item x="458"/>
        <item x="177"/>
        <item x="20"/>
        <item x="166"/>
        <item x="329"/>
        <item x="330"/>
        <item x="331"/>
        <item x="332"/>
        <item x="333"/>
        <item x="391"/>
        <item x="184"/>
        <item x="185"/>
        <item x="180"/>
        <item x="181"/>
        <item x="477"/>
        <item x="266"/>
        <item x="421"/>
        <item x="193"/>
        <item x="194"/>
        <item x="478"/>
        <item x="479"/>
        <item x="480"/>
        <item x="74"/>
        <item x="75"/>
        <item x="459"/>
        <item x="195"/>
        <item x="357"/>
        <item x="162"/>
        <item x="129"/>
        <item x="511"/>
        <item x="512"/>
        <item x="513"/>
        <item x="4"/>
        <item x="196"/>
        <item x="368"/>
        <item x="173"/>
        <item x="174"/>
        <item x="392"/>
        <item x="393"/>
        <item x="267"/>
        <item x="268"/>
        <item x="269"/>
        <item x="270"/>
        <item x="271"/>
        <item x="54"/>
        <item x="55"/>
        <item x="56"/>
        <item x="57"/>
        <item x="394"/>
        <item x="58"/>
        <item x="369"/>
        <item x="334"/>
        <item x="383"/>
        <item x="209"/>
        <item x="127"/>
        <item t="default"/>
      </items>
    </pivotField>
    <pivotField axis="axisRow" showAll="0">
      <items count="662">
        <item x="128"/>
        <item x="571"/>
        <item x="219"/>
        <item x="345"/>
        <item x="203"/>
        <item x="214"/>
        <item x="217"/>
        <item x="607"/>
        <item x="181"/>
        <item x="532"/>
        <item x="290"/>
        <item x="289"/>
        <item x="402"/>
        <item x="534"/>
        <item x="74"/>
        <item x="28"/>
        <item x="658"/>
        <item x="73"/>
        <item x="535"/>
        <item x="555"/>
        <item x="557"/>
        <item x="358"/>
        <item x="159"/>
        <item x="207"/>
        <item x="206"/>
        <item x="205"/>
        <item x="0"/>
        <item x="325"/>
        <item x="531"/>
        <item x="312"/>
        <item x="232"/>
        <item x="276"/>
        <item x="464"/>
        <item x="465"/>
        <item x="469"/>
        <item x="160"/>
        <item x="116"/>
        <item x="115"/>
        <item x="114"/>
        <item x="113"/>
        <item x="112"/>
        <item x="329"/>
        <item x="368"/>
        <item x="22"/>
        <item x="623"/>
        <item x="453"/>
        <item x="284"/>
        <item x="399"/>
        <item x="400"/>
        <item x="401"/>
        <item x="301"/>
        <item x="302"/>
        <item x="303"/>
        <item x="343"/>
        <item x="24"/>
        <item x="609"/>
        <item x="610"/>
        <item x="527"/>
        <item x="529"/>
        <item x="365"/>
        <item x="606"/>
        <item x="285"/>
        <item x="462"/>
        <item x="611"/>
        <item x="98"/>
        <item x="146"/>
        <item x="652"/>
        <item x="388"/>
        <item x="182"/>
        <item x="156"/>
        <item x="158"/>
        <item x="157"/>
        <item x="474"/>
        <item x="473"/>
        <item x="424"/>
        <item x="483"/>
        <item x="432"/>
        <item x="118"/>
        <item x="127"/>
        <item x="161"/>
        <item x="463"/>
        <item x="119"/>
        <item x="588"/>
        <item x="326"/>
        <item x="292"/>
        <item x="393"/>
        <item x="567"/>
        <item x="552"/>
        <item x="561"/>
        <item x="630"/>
        <item x="376"/>
        <item x="650"/>
        <item x="6"/>
        <item x="362"/>
        <item x="262"/>
        <item x="175"/>
        <item x="176"/>
        <item x="208"/>
        <item x="539"/>
        <item x="361"/>
        <item x="392"/>
        <item x="306"/>
        <item x="471"/>
        <item x="472"/>
        <item x="379"/>
        <item x="386"/>
        <item x="371"/>
        <item x="190"/>
        <item x="357"/>
        <item x="173"/>
        <item x="174"/>
        <item x="5"/>
        <item x="4"/>
        <item x="130"/>
        <item x="654"/>
        <item x="655"/>
        <item x="350"/>
        <item x="212"/>
        <item x="468"/>
        <item x="460"/>
        <item x="120"/>
        <item x="598"/>
        <item x="599"/>
        <item x="125"/>
        <item x="145"/>
        <item x="196"/>
        <item x="315"/>
        <item x="626"/>
        <item x="454"/>
        <item x="456"/>
        <item x="25"/>
        <item x="29"/>
        <item x="136"/>
        <item x="76"/>
        <item x="476"/>
        <item x="515"/>
        <item x="457"/>
        <item x="381"/>
        <item x="253"/>
        <item x="344"/>
        <item x="198"/>
        <item x="32"/>
        <item x="85"/>
        <item x="86"/>
        <item x="82"/>
        <item x="83"/>
        <item x="211"/>
        <item x="390"/>
        <item x="319"/>
        <item x="324"/>
        <item x="273"/>
        <item x="84"/>
        <item x="442"/>
        <item x="440"/>
        <item x="417"/>
        <item x="272"/>
        <item x="419"/>
        <item x="416"/>
        <item x="87"/>
        <item x="415"/>
        <item x="80"/>
        <item x="320"/>
        <item x="387"/>
        <item x="117"/>
        <item x="88"/>
        <item x="653"/>
        <item x="271"/>
        <item x="646"/>
        <item x="470"/>
        <item x="649"/>
        <item x="491"/>
        <item x="162"/>
        <item x="516"/>
        <item x="270"/>
        <item x="163"/>
        <item x="478"/>
        <item x="331"/>
        <item x="164"/>
        <item x="165"/>
        <item x="90"/>
        <item x="106"/>
        <item x="107"/>
        <item x="110"/>
        <item x="546"/>
        <item x="570"/>
        <item x="105"/>
        <item x="254"/>
        <item x="374"/>
        <item x="378"/>
        <item x="70"/>
        <item x="122"/>
        <item x="603"/>
        <item x="186"/>
        <item x="605"/>
        <item x="372"/>
        <item x="373"/>
        <item x="375"/>
        <item x="377"/>
        <item x="3"/>
        <item x="461"/>
        <item x="458"/>
        <item x="296"/>
        <item x="297"/>
        <item x="298"/>
        <item x="545"/>
        <item x="332"/>
        <item x="413"/>
        <item x="103"/>
        <item x="187"/>
        <item x="348"/>
        <item x="420"/>
        <item x="422"/>
        <item x="439"/>
        <item x="412"/>
        <item x="421"/>
        <item x="418"/>
        <item x="317"/>
        <item x="138"/>
        <item x="226"/>
        <item x="631"/>
        <item x="248"/>
        <item x="618"/>
        <item x="582"/>
        <item x="617"/>
        <item x="335"/>
        <item x="280"/>
        <item x="651"/>
        <item x="616"/>
        <item x="423"/>
        <item x="433"/>
        <item x="411"/>
        <item x="7"/>
        <item x="233"/>
        <item x="346"/>
        <item x="367"/>
        <item x="140"/>
        <item x="430"/>
        <item x="300"/>
        <item x="246"/>
        <item x="435"/>
        <item x="281"/>
        <item x="295"/>
        <item x="282"/>
        <item x="530"/>
        <item x="184"/>
        <item x="185"/>
        <item x="189"/>
        <item x="142"/>
        <item x="139"/>
        <item x="141"/>
        <item x="149"/>
        <item x="441"/>
        <item x="428"/>
        <item x="619"/>
        <item x="223"/>
        <item x="647"/>
        <item x="397"/>
        <item x="396"/>
        <item x="126"/>
        <item x="455"/>
        <item x="436"/>
        <item x="487"/>
        <item x="613"/>
        <item x="648"/>
        <item x="615"/>
        <item x="249"/>
        <item x="247"/>
        <item x="251"/>
        <item x="51"/>
        <item x="59"/>
        <item x="477"/>
        <item x="484"/>
        <item x="485"/>
        <item x="52"/>
        <item x="54"/>
        <item x="245"/>
        <item x="55"/>
        <item x="50"/>
        <item x="409"/>
        <item x="333"/>
        <item x="480"/>
        <item x="488"/>
        <item x="492"/>
        <item x="479"/>
        <item x="493"/>
        <item x="489"/>
        <item x="486"/>
        <item x="404"/>
        <item x="585"/>
        <item x="405"/>
        <item x="75"/>
        <item x="71"/>
        <item x="305"/>
        <item x="17"/>
        <item x="407"/>
        <item x="575"/>
        <item x="321"/>
        <item x="459"/>
        <item x="99"/>
        <item x="490"/>
        <item x="398"/>
        <item x="33"/>
        <item x="438"/>
        <item x="12"/>
        <item x="109"/>
        <item x="481"/>
        <item x="154"/>
        <item x="53"/>
        <item x="252"/>
        <item x="394"/>
        <item x="425"/>
        <item x="77"/>
        <item x="434"/>
        <item x="550"/>
        <item x="67"/>
        <item x="69"/>
        <item x="541"/>
        <item x="283"/>
        <item x="287"/>
        <item x="536"/>
        <item x="414"/>
        <item x="359"/>
        <item x="147"/>
        <item x="351"/>
        <item x="255"/>
        <item x="360"/>
        <item x="197"/>
        <item x="408"/>
        <item x="632"/>
        <item x="195"/>
        <item x="155"/>
        <item x="265"/>
        <item x="410"/>
        <item x="560"/>
        <item x="26"/>
        <item x="427"/>
        <item x="437"/>
        <item x="2"/>
        <item x="263"/>
        <item x="264"/>
        <item x="330"/>
        <item x="60"/>
        <item x="278"/>
        <item x="510"/>
        <item x="8"/>
        <item x="553"/>
        <item x="215"/>
        <item x="218"/>
        <item x="13"/>
        <item x="15"/>
        <item x="131"/>
        <item x="269"/>
        <item x="266"/>
        <item x="144"/>
        <item x="341"/>
        <item x="403"/>
        <item x="9"/>
        <item x="307"/>
        <item x="347"/>
        <item x="78"/>
        <item x="299"/>
        <item x="645"/>
        <item x="72"/>
        <item x="337"/>
        <item x="339"/>
        <item x="340"/>
        <item x="151"/>
        <item x="100"/>
        <item x="260"/>
        <item x="177"/>
        <item x="267"/>
        <item x="338"/>
        <item x="178"/>
        <item x="68"/>
        <item x="256"/>
        <item x="597"/>
        <item x="589"/>
        <item x="406"/>
        <item x="250"/>
        <item x="431"/>
        <item x="153"/>
        <item x="10"/>
        <item x="395"/>
        <item x="590"/>
        <item x="327"/>
        <item x="352"/>
        <item x="231"/>
        <item x="225"/>
        <item x="497"/>
        <item x="234"/>
        <item x="228"/>
        <item x="227"/>
        <item x="286"/>
        <item x="384"/>
        <item x="370"/>
        <item x="363"/>
        <item x="355"/>
        <item x="166"/>
        <item x="65"/>
        <item x="167"/>
        <item x="168"/>
        <item x="602"/>
        <item x="123"/>
        <item x="308"/>
        <item x="563"/>
        <item x="199"/>
        <item x="604"/>
        <item x="132"/>
        <item x="629"/>
        <item x="21"/>
        <item x="443"/>
        <item x="19"/>
        <item x="20"/>
        <item x="544"/>
        <item x="564"/>
        <item x="558"/>
        <item x="108"/>
        <item x="56"/>
        <item x="124"/>
        <item x="574"/>
        <item x="279"/>
        <item x="240"/>
        <item x="621"/>
        <item x="446"/>
        <item x="449"/>
        <item x="450"/>
        <item x="444"/>
        <item x="236"/>
        <item x="447"/>
        <item x="429"/>
        <item x="202"/>
        <item x="200"/>
        <item x="49"/>
        <item x="64"/>
        <item x="624"/>
        <item x="625"/>
        <item x="101"/>
        <item x="104"/>
        <item x="102"/>
        <item x="133"/>
        <item x="239"/>
        <item x="537"/>
        <item x="526"/>
        <item x="391"/>
        <item x="134"/>
        <item x="121"/>
        <item x="192"/>
        <item x="551"/>
        <item x="565"/>
        <item x="627"/>
        <item x="261"/>
        <item x="191"/>
        <item x="193"/>
        <item x="494"/>
        <item x="507"/>
        <item x="502"/>
        <item x="503"/>
        <item x="504"/>
        <item x="505"/>
        <item x="508"/>
        <item x="569"/>
        <item x="204"/>
        <item x="81"/>
        <item x="275"/>
        <item x="258"/>
        <item x="194"/>
        <item x="18"/>
        <item x="448"/>
        <item x="382"/>
        <item x="242"/>
        <item x="243"/>
        <item x="244"/>
        <item x="554"/>
        <item x="66"/>
        <item x="224"/>
        <item x="229"/>
        <item x="482"/>
        <item x="79"/>
        <item x="23"/>
        <item x="152"/>
        <item x="466"/>
        <item x="183"/>
        <item x="241"/>
        <item x="566"/>
        <item x="97"/>
        <item x="201"/>
        <item x="328"/>
        <item x="521"/>
        <item x="614"/>
        <item x="612"/>
        <item x="230"/>
        <item x="57"/>
        <item x="349"/>
        <item x="188"/>
        <item x="620"/>
        <item x="622"/>
        <item x="220"/>
        <item x="221"/>
        <item x="222"/>
        <item x="111"/>
        <item x="1"/>
        <item x="169"/>
        <item x="591"/>
        <item x="323"/>
        <item x="523"/>
        <item x="34"/>
        <item x="30"/>
        <item x="35"/>
        <item x="36"/>
        <item x="37"/>
        <item x="38"/>
        <item x="39"/>
        <item x="40"/>
        <item x="41"/>
        <item x="633"/>
        <item x="634"/>
        <item x="635"/>
        <item x="636"/>
        <item x="637"/>
        <item x="643"/>
        <item x="316"/>
        <item x="27"/>
        <item x="170"/>
        <item x="366"/>
        <item x="310"/>
        <item x="311"/>
        <item x="533"/>
        <item x="528"/>
        <item x="313"/>
        <item x="314"/>
        <item x="135"/>
        <item x="179"/>
        <item x="171"/>
        <item x="172"/>
        <item x="58"/>
        <item x="380"/>
        <item x="467"/>
        <item x="543"/>
        <item x="573"/>
        <item x="572"/>
        <item x="556"/>
        <item x="547"/>
        <item x="576"/>
        <item x="548"/>
        <item x="542"/>
        <item x="304"/>
        <item x="577"/>
        <item x="559"/>
        <item x="294"/>
        <item x="291"/>
        <item x="342"/>
        <item x="389"/>
        <item x="62"/>
        <item x="364"/>
        <item x="498"/>
        <item x="334"/>
        <item x="495"/>
        <item x="268"/>
        <item x="237"/>
        <item x="499"/>
        <item x="91"/>
        <item x="524"/>
        <item x="16"/>
        <item x="14"/>
        <item x="500"/>
        <item x="506"/>
        <item x="496"/>
        <item x="475"/>
        <item x="568"/>
        <item x="277"/>
        <item x="517"/>
        <item x="540"/>
        <item x="293"/>
        <item x="288"/>
        <item x="525"/>
        <item x="501"/>
        <item x="578"/>
        <item x="318"/>
        <item x="274"/>
        <item x="538"/>
        <item x="518"/>
        <item x="519"/>
        <item x="520"/>
        <item x="238"/>
        <item x="656"/>
        <item x="592"/>
        <item x="660"/>
        <item x="336"/>
        <item x="657"/>
        <item x="445"/>
        <item x="259"/>
        <item x="94"/>
        <item x="586"/>
        <item x="583"/>
        <item x="581"/>
        <item x="593"/>
        <item x="92"/>
        <item x="93"/>
        <item x="594"/>
        <item x="514"/>
        <item x="426"/>
        <item x="150"/>
        <item x="63"/>
        <item x="512"/>
        <item x="452"/>
        <item x="580"/>
        <item x="587"/>
        <item x="595"/>
        <item x="584"/>
        <item x="659"/>
        <item x="511"/>
        <item x="513"/>
        <item x="96"/>
        <item x="628"/>
        <item x="509"/>
        <item x="95"/>
        <item x="148"/>
        <item x="143"/>
        <item x="137"/>
        <item x="89"/>
        <item x="356"/>
        <item x="608"/>
        <item x="354"/>
        <item x="369"/>
        <item x="522"/>
        <item x="600"/>
        <item x="257"/>
        <item x="11"/>
        <item x="385"/>
        <item x="451"/>
        <item x="180"/>
        <item x="61"/>
        <item x="579"/>
        <item x="601"/>
        <item x="129"/>
        <item x="309"/>
        <item x="322"/>
        <item x="549"/>
        <item x="562"/>
        <item x="596"/>
        <item x="213"/>
        <item x="216"/>
        <item x="209"/>
        <item x="210"/>
        <item x="44"/>
        <item x="45"/>
        <item x="46"/>
        <item x="48"/>
        <item x="47"/>
        <item x="42"/>
        <item x="43"/>
        <item x="31"/>
        <item x="638"/>
        <item x="639"/>
        <item x="640"/>
        <item x="644"/>
        <item x="641"/>
        <item x="642"/>
        <item x="353"/>
        <item x="383"/>
        <item x="23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12"/>
    <field x="13"/>
    <field x="14"/>
  </rowFields>
  <rowItems count="1317">
    <i>
      <x/>
    </i>
    <i r="1">
      <x v="91"/>
    </i>
    <i r="2">
      <x v="316"/>
    </i>
    <i>
      <x v="1"/>
    </i>
    <i r="1">
      <x v="92"/>
    </i>
    <i r="2">
      <x v="544"/>
    </i>
    <i r="1">
      <x v="99"/>
    </i>
    <i r="2">
      <x v="541"/>
    </i>
    <i r="1">
      <x v="122"/>
    </i>
    <i r="2">
      <x v="637"/>
    </i>
    <i r="1">
      <x v="124"/>
    </i>
    <i r="2">
      <x v="117"/>
    </i>
    <i r="2">
      <x v="146"/>
    </i>
    <i r="1">
      <x v="131"/>
    </i>
    <i r="2">
      <x v="87"/>
    </i>
    <i r="1">
      <x v="197"/>
    </i>
    <i r="2">
      <x v="226"/>
    </i>
    <i r="1">
      <x v="235"/>
    </i>
    <i r="2">
      <x v="19"/>
    </i>
    <i r="1">
      <x v="453"/>
    </i>
    <i r="2">
      <x v="184"/>
    </i>
    <i r="1">
      <x v="455"/>
    </i>
    <i r="2">
      <x v="539"/>
    </i>
    <i r="1">
      <x v="457"/>
    </i>
    <i r="2">
      <x v="419"/>
    </i>
    <i r="1">
      <x v="458"/>
    </i>
    <i r="2">
      <x v="295"/>
    </i>
    <i r="1">
      <x v="459"/>
    </i>
    <i r="2">
      <x v="542"/>
    </i>
    <i r="2">
      <x v="546"/>
    </i>
    <i>
      <x v="2"/>
    </i>
    <i r="1">
      <x v="114"/>
    </i>
    <i r="2">
      <x v="258"/>
    </i>
    <i r="1">
      <x v="118"/>
    </i>
    <i r="2">
      <x v="596"/>
    </i>
    <i r="1">
      <x v="119"/>
    </i>
    <i r="2">
      <x v="597"/>
    </i>
    <i r="1">
      <x v="120"/>
    </i>
    <i r="2">
      <x v="591"/>
    </i>
    <i r="1">
      <x v="289"/>
    </i>
    <i r="2">
      <x/>
    </i>
    <i r="1">
      <x v="295"/>
    </i>
    <i r="2">
      <x v="401"/>
    </i>
    <i r="1">
      <x v="297"/>
    </i>
    <i r="2">
      <x v="615"/>
    </i>
    <i r="1">
      <x v="478"/>
    </i>
    <i r="2">
      <x v="60"/>
    </i>
    <i r="1">
      <x v="479"/>
    </i>
    <i r="2">
      <x v="7"/>
    </i>
    <i>
      <x v="3"/>
    </i>
    <i r="1">
      <x v="98"/>
    </i>
    <i r="2">
      <x v="183"/>
    </i>
    <i r="1">
      <x v="100"/>
    </i>
    <i r="2">
      <x v="543"/>
    </i>
    <i r="1">
      <x v="140"/>
    </i>
    <i r="2">
      <x v="304"/>
    </i>
    <i r="1">
      <x v="143"/>
    </i>
    <i r="2">
      <x v="197"/>
    </i>
    <i r="1">
      <x v="230"/>
    </i>
    <i r="2">
      <x v="188"/>
    </i>
    <i r="1">
      <x v="236"/>
    </i>
    <i r="2">
      <x v="540"/>
    </i>
    <i r="1">
      <x v="237"/>
    </i>
    <i r="2">
      <x v="20"/>
    </i>
    <i r="1">
      <x v="277"/>
    </i>
    <i r="2">
      <x v="98"/>
    </i>
    <i r="2">
      <x v="571"/>
    </i>
    <i r="1">
      <x v="280"/>
    </i>
    <i r="2">
      <x v="547"/>
    </i>
    <i r="1">
      <x v="328"/>
    </i>
    <i r="2">
      <x v="573"/>
    </i>
    <i r="1">
      <x v="330"/>
    </i>
    <i r="2">
      <x v="10"/>
    </i>
    <i r="1">
      <x v="336"/>
    </i>
    <i r="2">
      <x v="311"/>
    </i>
    <i r="2">
      <x v="359"/>
    </i>
    <i r="1">
      <x v="399"/>
    </i>
    <i r="2">
      <x v="88"/>
    </i>
    <i r="1">
      <x v="451"/>
    </i>
    <i r="2">
      <x v="86"/>
    </i>
    <i r="2">
      <x v="568"/>
    </i>
    <i r="1">
      <x v="452"/>
    </i>
    <i r="2">
      <x v="460"/>
    </i>
    <i r="1">
      <x v="454"/>
    </i>
    <i r="2">
      <x v="1"/>
    </i>
    <i r="1">
      <x v="456"/>
    </i>
    <i r="2">
      <x v="538"/>
    </i>
    <i r="1">
      <x v="483"/>
    </i>
    <i r="2">
      <x v="576"/>
    </i>
    <i>
      <x v="4"/>
    </i>
    <i r="1">
      <x v="56"/>
    </i>
    <i r="2">
      <x v="126"/>
    </i>
    <i r="1">
      <x v="186"/>
    </i>
    <i r="2">
      <x v="126"/>
    </i>
    <i r="1">
      <x v="284"/>
    </i>
    <i r="2">
      <x v="446"/>
    </i>
    <i>
      <x v="5"/>
    </i>
    <i r="1">
      <x v="476"/>
    </i>
    <i r="2">
      <x v="578"/>
    </i>
    <i r="1">
      <x v="477"/>
    </i>
    <i r="2">
      <x v="463"/>
    </i>
    <i r="1">
      <x v="484"/>
    </i>
    <i r="2">
      <x v="31"/>
    </i>
    <i r="1">
      <x v="492"/>
    </i>
    <i r="2">
      <x v="569"/>
    </i>
    <i>
      <x v="6"/>
    </i>
    <i r="1">
      <x v="46"/>
    </i>
    <i r="2">
      <x v="26"/>
    </i>
    <i r="2">
      <x v="500"/>
    </i>
    <i r="1">
      <x v="113"/>
    </i>
    <i r="2">
      <x v="123"/>
    </i>
    <i r="1">
      <x v="193"/>
    </i>
    <i r="2">
      <x v="337"/>
    </i>
    <i r="1">
      <x v="385"/>
    </i>
    <i r="2">
      <x v="406"/>
    </i>
    <i r="1">
      <x v="392"/>
    </i>
    <i r="2">
      <x v="198"/>
    </i>
    <i r="1">
      <x v="432"/>
    </i>
    <i r="2">
      <x v="231"/>
    </i>
    <i r="2">
      <x v="344"/>
    </i>
    <i r="2">
      <x v="356"/>
    </i>
    <i r="2">
      <x v="381"/>
    </i>
    <i r="2">
      <x v="627"/>
    </i>
    <i>
      <x v="7"/>
    </i>
    <i r="1">
      <x v="9"/>
    </i>
    <i r="2">
      <x v="524"/>
    </i>
    <i r="2">
      <x v="525"/>
    </i>
    <i r="1">
      <x v="12"/>
    </i>
    <i r="2">
      <x v="29"/>
    </i>
    <i r="1">
      <x v="20"/>
    </i>
    <i r="2">
      <x v="528"/>
    </i>
    <i r="1">
      <x v="39"/>
    </i>
    <i r="2">
      <x v="529"/>
    </i>
    <i r="1">
      <x v="49"/>
    </i>
    <i r="2">
      <x v="113"/>
    </i>
    <i r="1">
      <x v="61"/>
    </i>
    <i r="2">
      <x v="350"/>
    </i>
    <i r="2">
      <x v="407"/>
    </i>
    <i r="2">
      <x v="439"/>
    </i>
    <i r="2">
      <x v="444"/>
    </i>
    <i r="2">
      <x v="530"/>
    </i>
    <i r="1">
      <x v="111"/>
    </i>
    <i r="2">
      <x v="107"/>
    </i>
    <i r="2">
      <x v="451"/>
    </i>
    <i r="1">
      <x v="147"/>
    </i>
    <i r="2">
      <x v="520"/>
    </i>
    <i r="1">
      <x v="148"/>
    </i>
    <i r="2">
      <x v="352"/>
    </i>
    <i r="1">
      <x v="187"/>
    </i>
    <i r="2">
      <x v="370"/>
    </i>
    <i r="2">
      <x v="557"/>
    </i>
    <i r="1">
      <x v="188"/>
    </i>
    <i r="2">
      <x v="351"/>
    </i>
    <i r="1">
      <x v="401"/>
    </i>
    <i r="2">
      <x v="125"/>
    </i>
    <i r="2">
      <x v="326"/>
    </i>
    <i r="2">
      <x v="329"/>
    </i>
    <i r="2">
      <x v="465"/>
    </i>
    <i r="1">
      <x v="487"/>
    </i>
    <i r="2">
      <x v="451"/>
    </i>
    <i r="1">
      <x v="513"/>
    </i>
    <i r="2">
      <x v="452"/>
    </i>
    <i>
      <x v="8"/>
    </i>
    <i r="1">
      <x v="58"/>
    </i>
    <i r="2">
      <x v="69"/>
    </i>
    <i r="1">
      <x v="59"/>
    </i>
    <i r="2">
      <x v="71"/>
    </i>
    <i r="1">
      <x v="67"/>
    </i>
    <i r="2">
      <x v="70"/>
    </i>
    <i r="1">
      <x v="69"/>
    </i>
    <i r="2">
      <x v="22"/>
    </i>
    <i r="2">
      <x v="35"/>
    </i>
    <i r="2">
      <x v="79"/>
    </i>
    <i r="2">
      <x v="171"/>
    </i>
    <i r="2">
      <x v="174"/>
    </i>
    <i r="2">
      <x v="177"/>
    </i>
    <i r="2">
      <x v="178"/>
    </i>
    <i r="2">
      <x v="330"/>
    </i>
    <i r="2">
      <x v="397"/>
    </i>
    <i r="2">
      <x v="399"/>
    </i>
    <i r="2">
      <x v="400"/>
    </i>
    <i r="2">
      <x v="501"/>
    </i>
    <i r="2">
      <x v="522"/>
    </i>
    <i r="2">
      <x v="532"/>
    </i>
    <i r="2">
      <x v="533"/>
    </i>
    <i r="1">
      <x v="107"/>
    </i>
    <i r="2">
      <x v="43"/>
    </i>
    <i r="1">
      <x v="128"/>
    </i>
    <i r="2">
      <x v="138"/>
    </i>
    <i r="2">
      <x v="186"/>
    </i>
    <i r="1">
      <x v="135"/>
    </i>
    <i r="2">
      <x v="95"/>
    </i>
    <i r="2">
      <x v="96"/>
    </i>
    <i r="2">
      <x v="110"/>
    </i>
    <i r="2">
      <x v="330"/>
    </i>
    <i r="2">
      <x v="369"/>
    </i>
    <i r="2">
      <x v="372"/>
    </i>
    <i r="2">
      <x v="399"/>
    </i>
    <i r="2">
      <x v="400"/>
    </i>
    <i r="2">
      <x v="501"/>
    </i>
    <i r="2">
      <x v="522"/>
    </i>
    <i r="2">
      <x v="531"/>
    </i>
    <i r="2">
      <x v="533"/>
    </i>
    <i r="2">
      <x v="630"/>
    </i>
    <i r="1">
      <x v="233"/>
    </i>
    <i r="2">
      <x v="345"/>
    </i>
    <i r="1">
      <x v="281"/>
    </i>
    <i r="2">
      <x v="334"/>
    </i>
    <i r="1">
      <x v="291"/>
    </i>
    <i r="2">
      <x v="8"/>
    </i>
    <i r="1">
      <x v="331"/>
    </i>
    <i r="2">
      <x v="549"/>
    </i>
    <i r="1">
      <x v="351"/>
    </i>
    <i r="2">
      <x v="104"/>
    </i>
    <i r="1">
      <x v="352"/>
    </i>
    <i r="2">
      <x v="535"/>
    </i>
    <i r="1">
      <x v="353"/>
    </i>
    <i r="2">
      <x v="137"/>
    </i>
    <i r="1">
      <x v="354"/>
    </i>
    <i r="2">
      <x v="393"/>
    </i>
    <i r="2">
      <x v="468"/>
    </i>
    <i r="2">
      <x v="659"/>
    </i>
    <i r="1">
      <x v="355"/>
    </i>
    <i r="2">
      <x v="628"/>
    </i>
    <i r="1">
      <x v="356"/>
    </i>
    <i r="2">
      <x v="105"/>
    </i>
    <i r="1">
      <x v="446"/>
    </i>
    <i r="2">
      <x v="15"/>
    </i>
    <i r="1">
      <x v="447"/>
    </i>
    <i r="2">
      <x v="324"/>
    </i>
    <i r="1">
      <x v="460"/>
    </i>
    <i r="2">
      <x v="138"/>
    </i>
    <i r="2">
      <x v="186"/>
    </i>
    <i r="2">
      <x v="374"/>
    </i>
    <i>
      <x v="9"/>
    </i>
    <i r="1">
      <x v="2"/>
    </i>
    <i r="2">
      <x v="121"/>
    </i>
    <i r="1">
      <x v="18"/>
    </i>
    <i r="2">
      <x v="55"/>
    </i>
    <i r="1">
      <x v="42"/>
    </i>
    <i r="2">
      <x v="56"/>
    </i>
    <i r="1">
      <x v="47"/>
    </i>
    <i r="2">
      <x v="44"/>
    </i>
    <i r="1">
      <x v="132"/>
    </i>
    <i r="2">
      <x v="434"/>
    </i>
    <i r="2">
      <x v="435"/>
    </i>
    <i r="1">
      <x v="133"/>
    </i>
    <i r="2">
      <x v="127"/>
    </i>
    <i r="1">
      <x v="203"/>
    </i>
    <i r="2">
      <x v="63"/>
    </i>
    <i r="1">
      <x v="209"/>
    </i>
    <i r="2">
      <x v="262"/>
    </i>
    <i r="2">
      <x v="488"/>
    </i>
    <i r="2">
      <x v="489"/>
    </i>
    <i r="1">
      <x v="309"/>
    </i>
    <i r="2">
      <x v="449"/>
    </i>
    <i r="1">
      <x v="340"/>
    </i>
    <i r="2">
      <x v="264"/>
    </i>
    <i>
      <x v="10"/>
    </i>
    <i r="1">
      <x v="24"/>
    </i>
    <i r="2">
      <x v="194"/>
    </i>
    <i r="1">
      <x v="37"/>
    </i>
    <i r="2">
      <x v="90"/>
    </i>
    <i r="1">
      <x v="44"/>
    </i>
    <i r="2">
      <x v="270"/>
    </i>
    <i r="1">
      <x v="139"/>
    </i>
    <i r="2">
      <x v="416"/>
    </i>
    <i r="1">
      <x v="142"/>
    </i>
    <i r="2">
      <x v="280"/>
    </i>
    <i r="1">
      <x v="162"/>
    </i>
    <i r="2">
      <x v="305"/>
    </i>
    <i r="1">
      <x v="163"/>
    </i>
    <i r="2">
      <x v="390"/>
    </i>
    <i r="1">
      <x v="379"/>
    </i>
    <i r="2">
      <x v="281"/>
    </i>
    <i r="1">
      <x v="381"/>
    </i>
    <i r="2">
      <x v="170"/>
    </i>
    <i r="2">
      <x v="282"/>
    </i>
    <i r="1">
      <x v="511"/>
    </i>
    <i r="2">
      <x v="284"/>
    </i>
    <i>
      <x v="11"/>
    </i>
    <i r="1">
      <x v="117"/>
    </i>
    <i r="2">
      <x v="440"/>
    </i>
    <i r="1">
      <x v="176"/>
    </i>
    <i r="2">
      <x v="421"/>
    </i>
    <i r="1">
      <x v="428"/>
    </i>
    <i r="2">
      <x v="225"/>
    </i>
    <i r="2">
      <x v="240"/>
    </i>
    <i r="2">
      <x v="242"/>
    </i>
    <i r="2">
      <x v="317"/>
    </i>
    <i r="2">
      <x v="420"/>
    </i>
    <i r="1">
      <x v="462"/>
    </i>
    <i r="2">
      <x v="469"/>
    </i>
    <i r="2">
      <x v="470"/>
    </i>
    <i r="2">
      <x v="471"/>
    </i>
    <i>
      <x v="12"/>
    </i>
    <i r="1">
      <x v="222"/>
    </i>
    <i r="2">
      <x v="622"/>
    </i>
    <i r="1">
      <x v="228"/>
    </i>
    <i r="2">
      <x v="396"/>
    </i>
    <i r="1">
      <x v="282"/>
    </i>
    <i r="2">
      <x v="620"/>
    </i>
    <i r="1">
      <x v="361"/>
    </i>
    <i r="2">
      <x v="108"/>
    </i>
    <i r="1">
      <x v="502"/>
    </i>
    <i r="2">
      <x v="106"/>
    </i>
    <i>
      <x v="13"/>
    </i>
    <i r="1">
      <x v="10"/>
    </i>
    <i r="2">
      <x v="152"/>
    </i>
    <i r="2">
      <x v="410"/>
    </i>
    <i r="2">
      <x v="426"/>
    </i>
    <i r="1">
      <x v="79"/>
    </i>
    <i r="2">
      <x v="152"/>
    </i>
    <i r="1">
      <x v="80"/>
    </i>
    <i r="2">
      <x v="467"/>
    </i>
    <i r="1">
      <x v="81"/>
    </i>
    <i r="2">
      <x v="152"/>
    </i>
    <i r="2">
      <x v="424"/>
    </i>
    <i r="2">
      <x v="425"/>
    </i>
    <i r="1">
      <x v="87"/>
    </i>
    <i r="2">
      <x v="152"/>
    </i>
    <i r="1">
      <x v="88"/>
    </i>
    <i r="2">
      <x v="604"/>
    </i>
    <i r="1">
      <x v="106"/>
    </i>
    <i r="2">
      <x v="409"/>
    </i>
    <i r="1">
      <x v="192"/>
    </i>
    <i r="2">
      <x v="130"/>
    </i>
    <i r="1">
      <x v="240"/>
    </i>
    <i r="2">
      <x v="217"/>
    </i>
    <i r="2">
      <x v="248"/>
    </i>
    <i r="2">
      <x v="353"/>
    </i>
    <i r="2">
      <x v="617"/>
    </i>
    <i r="1">
      <x v="241"/>
    </i>
    <i r="2">
      <x v="124"/>
    </i>
    <i r="1">
      <x v="242"/>
    </i>
    <i r="2">
      <x v="65"/>
    </i>
    <i r="1">
      <x v="243"/>
    </i>
    <i r="2">
      <x v="322"/>
    </i>
    <i r="1">
      <x v="244"/>
    </i>
    <i r="2">
      <x v="250"/>
    </i>
    <i r="2">
      <x v="616"/>
    </i>
    <i r="1">
      <x v="323"/>
    </i>
    <i r="2">
      <x v="152"/>
    </i>
    <i r="1">
      <x v="461"/>
    </i>
    <i r="2">
      <x v="131"/>
    </i>
    <i>
      <x v="14"/>
    </i>
    <i r="1">
      <x v="73"/>
    </i>
    <i r="2">
      <x v="109"/>
    </i>
    <i r="1">
      <x v="112"/>
    </i>
    <i r="2">
      <x v="257"/>
    </i>
    <i r="1">
      <x v="115"/>
    </i>
    <i r="2">
      <x v="626"/>
    </i>
    <i r="1">
      <x v="158"/>
    </i>
    <i r="2">
      <x v="464"/>
    </i>
    <i r="1">
      <x v="212"/>
    </i>
    <i r="2">
      <x v="256"/>
    </i>
    <i r="1">
      <x v="218"/>
    </i>
    <i r="2">
      <x v="300"/>
    </i>
    <i r="1">
      <x v="357"/>
    </i>
    <i r="2">
      <x v="287"/>
    </i>
    <i r="2">
      <x v="289"/>
    </i>
    <i r="2">
      <x v="294"/>
    </i>
    <i r="2">
      <x v="355"/>
    </i>
    <i r="2">
      <x v="377"/>
    </i>
    <i r="1">
      <x v="360"/>
    </i>
    <i r="2">
      <x v="327"/>
    </i>
    <i r="1">
      <x v="426"/>
    </i>
    <i r="2">
      <x v="112"/>
    </i>
    <i r="1">
      <x v="429"/>
    </i>
    <i r="2">
      <x v="300"/>
    </i>
    <i r="1">
      <x v="471"/>
    </i>
    <i r="2">
      <x v="590"/>
    </i>
    <i r="1">
      <x v="472"/>
    </i>
    <i r="2">
      <x v="368"/>
    </i>
    <i r="2">
      <x v="450"/>
    </i>
    <i r="1">
      <x v="489"/>
    </i>
    <i r="2">
      <x v="609"/>
    </i>
    <i r="1">
      <x v="491"/>
    </i>
    <i r="2">
      <x v="92"/>
    </i>
    <i r="2">
      <x v="111"/>
    </i>
    <i>
      <x v="15"/>
    </i>
    <i r="1">
      <x v="64"/>
    </i>
    <i r="2">
      <x v="361"/>
    </i>
    <i r="1">
      <x v="72"/>
    </i>
    <i r="2">
      <x v="167"/>
    </i>
    <i r="1">
      <x v="74"/>
    </i>
    <i r="2">
      <x v="255"/>
    </i>
    <i r="1">
      <x v="75"/>
    </i>
    <i r="2">
      <x v="263"/>
    </i>
    <i r="1">
      <x v="102"/>
    </i>
    <i r="2">
      <x v="613"/>
    </i>
    <i r="1">
      <x v="104"/>
    </i>
    <i r="2">
      <x v="89"/>
    </i>
    <i r="2">
      <x v="219"/>
    </i>
    <i r="2">
      <x v="328"/>
    </i>
    <i r="1">
      <x v="105"/>
    </i>
    <i r="2">
      <x v="411"/>
    </i>
    <i r="2">
      <x v="412"/>
    </i>
    <i r="1">
      <x v="108"/>
    </i>
    <i r="2">
      <x v="66"/>
    </i>
    <i r="2">
      <x v="165"/>
    </i>
    <i r="1">
      <x v="109"/>
    </i>
    <i r="2">
      <x v="114"/>
    </i>
    <i r="2">
      <x v="115"/>
    </i>
    <i r="1">
      <x v="146"/>
    </i>
    <i r="2">
      <x v="169"/>
    </i>
    <i r="1">
      <x v="175"/>
    </i>
    <i r="2">
      <x v="91"/>
    </i>
    <i r="1">
      <x v="190"/>
    </i>
    <i r="2">
      <x v="54"/>
    </i>
    <i r="1">
      <x v="238"/>
    </i>
    <i r="2">
      <x v="217"/>
    </i>
    <i r="2">
      <x v="235"/>
    </i>
    <i r="2">
      <x v="248"/>
    </i>
    <i r="2">
      <x v="618"/>
    </i>
    <i r="1">
      <x v="394"/>
    </i>
    <i r="2">
      <x v="68"/>
    </i>
    <i>
      <x v="16"/>
    </i>
    <i r="1">
      <x v="11"/>
    </i>
    <i r="2">
      <x v="45"/>
    </i>
    <i r="1">
      <x v="55"/>
    </i>
    <i r="2">
      <x v="128"/>
    </i>
    <i r="1">
      <x v="160"/>
    </i>
    <i r="2">
      <x v="259"/>
    </i>
    <i r="1">
      <x v="184"/>
    </i>
    <i r="2">
      <x v="129"/>
    </i>
    <i r="1">
      <x v="185"/>
    </i>
    <i r="2">
      <x v="136"/>
    </i>
    <i r="1">
      <x v="393"/>
    </i>
    <i r="2">
      <x v="200"/>
    </i>
    <i r="1">
      <x v="431"/>
    </i>
    <i r="2">
      <x v="297"/>
    </i>
    <i r="1">
      <x v="485"/>
    </i>
    <i r="2">
      <x v="128"/>
    </i>
    <i>
      <x v="17"/>
    </i>
    <i r="1">
      <x v="14"/>
    </i>
    <i r="2">
      <x v="481"/>
    </i>
    <i r="1">
      <x v="50"/>
    </i>
    <i r="2">
      <x v="253"/>
    </i>
    <i r="1">
      <x v="82"/>
    </i>
    <i r="2">
      <x v="205"/>
    </i>
    <i r="1">
      <x v="199"/>
    </i>
    <i r="2">
      <x v="314"/>
    </i>
    <i r="2">
      <x v="373"/>
    </i>
    <i r="1">
      <x v="202"/>
    </i>
    <i r="2">
      <x v="475"/>
    </i>
    <i r="1">
      <x v="224"/>
    </i>
    <i r="2">
      <x v="554"/>
    </i>
    <i r="2">
      <x v="559"/>
    </i>
    <i r="2">
      <x v="564"/>
    </i>
    <i r="1">
      <x v="225"/>
    </i>
    <i r="2">
      <x v="363"/>
    </i>
    <i r="1">
      <x v="231"/>
    </i>
    <i r="2">
      <x v="575"/>
    </i>
    <i r="1">
      <x v="260"/>
    </i>
    <i r="2">
      <x v="498"/>
    </i>
    <i r="1">
      <x v="261"/>
    </i>
    <i r="2">
      <x v="254"/>
    </i>
    <i r="1">
      <x v="263"/>
    </i>
    <i r="2">
      <x v="422"/>
    </i>
    <i r="1">
      <x v="264"/>
    </i>
    <i r="2">
      <x v="495"/>
    </i>
    <i r="1">
      <x v="302"/>
    </i>
    <i r="2">
      <x v="14"/>
    </i>
    <i r="2">
      <x v="290"/>
    </i>
    <i r="1">
      <x v="325"/>
    </i>
    <i r="2">
      <x v="341"/>
    </i>
    <i r="2">
      <x v="631"/>
    </i>
    <i r="1">
      <x v="350"/>
    </i>
    <i r="2">
      <x v="455"/>
    </i>
    <i r="2">
      <x v="456"/>
    </i>
    <i r="2">
      <x v="457"/>
    </i>
    <i r="1">
      <x v="450"/>
    </i>
    <i r="2">
      <x v="483"/>
    </i>
    <i r="1">
      <x v="496"/>
    </i>
    <i r="2">
      <x v="459"/>
    </i>
    <i r="1">
      <x v="497"/>
    </i>
    <i r="2">
      <x v="614"/>
    </i>
    <i r="1">
      <x v="507"/>
    </i>
    <i r="2">
      <x v="343"/>
    </i>
    <i>
      <x v="18"/>
    </i>
    <i r="1">
      <x v="274"/>
    </i>
    <i r="2">
      <x v="320"/>
    </i>
    <i r="1">
      <x v="286"/>
    </i>
    <i r="2">
      <x v="241"/>
    </i>
    <i r="1">
      <x v="306"/>
    </i>
    <i r="2">
      <x v="252"/>
    </i>
    <i r="1">
      <x v="449"/>
    </i>
    <i r="2">
      <x v="414"/>
    </i>
    <i r="2">
      <x v="448"/>
    </i>
    <i>
      <x v="19"/>
    </i>
    <i r="1">
      <x v="234"/>
    </i>
    <i r="2">
      <x v="472"/>
    </i>
    <i r="1">
      <x v="239"/>
    </i>
    <i r="2">
      <x v="217"/>
    </i>
    <i r="2">
      <x v="247"/>
    </i>
    <i r="2">
      <x v="248"/>
    </i>
    <i r="2">
      <x v="249"/>
    </i>
    <i r="1">
      <x v="251"/>
    </i>
    <i r="2">
      <x v="601"/>
    </i>
    <i r="1">
      <x v="359"/>
    </i>
    <i r="2">
      <x v="593"/>
    </i>
    <i r="2">
      <x v="608"/>
    </i>
    <i r="1">
      <x v="422"/>
    </i>
    <i r="2">
      <x v="288"/>
    </i>
    <i r="1">
      <x v="423"/>
    </i>
    <i r="2">
      <x v="592"/>
    </i>
    <i r="2">
      <x v="606"/>
    </i>
    <i r="1">
      <x v="427"/>
    </i>
    <i r="2">
      <x v="375"/>
    </i>
    <i r="1">
      <x v="488"/>
    </i>
    <i r="2">
      <x v="16"/>
    </i>
    <i>
      <x v="20"/>
    </i>
    <i r="1">
      <x v="8"/>
    </i>
    <i r="2">
      <x v="277"/>
    </i>
    <i r="1">
      <x v="36"/>
    </i>
    <i r="2">
      <x v="275"/>
    </i>
    <i r="1">
      <x v="90"/>
    </i>
    <i r="2">
      <x v="238"/>
    </i>
    <i r="1">
      <x v="150"/>
    </i>
    <i r="2">
      <x v="268"/>
    </i>
    <i r="1">
      <x v="151"/>
    </i>
    <i r="2">
      <x v="273"/>
    </i>
    <i r="2">
      <x v="307"/>
    </i>
    <i r="1">
      <x v="152"/>
    </i>
    <i r="2">
      <x v="274"/>
    </i>
    <i r="1">
      <x v="153"/>
    </i>
    <i r="2">
      <x v="276"/>
    </i>
    <i r="1">
      <x v="223"/>
    </i>
    <i r="2">
      <x v="266"/>
    </i>
    <i r="1">
      <x v="312"/>
    </i>
    <i r="2">
      <x v="271"/>
    </i>
    <i r="1">
      <x v="324"/>
    </i>
    <i r="2">
      <x v="269"/>
    </i>
    <i r="1">
      <x v="342"/>
    </i>
    <i r="2">
      <x v="220"/>
    </i>
    <i r="1">
      <x v="343"/>
    </i>
    <i r="2">
      <x v="265"/>
    </i>
    <i r="1">
      <x v="362"/>
    </i>
    <i r="2">
      <x v="272"/>
    </i>
    <i r="1">
      <x v="363"/>
    </i>
    <i r="2">
      <x v="286"/>
    </i>
    <i r="1">
      <x v="395"/>
    </i>
    <i r="2">
      <x v="378"/>
    </i>
    <i r="1">
      <x v="494"/>
    </i>
    <i r="2">
      <x v="267"/>
    </i>
    <i r="1">
      <x v="495"/>
    </i>
    <i r="2">
      <x v="308"/>
    </i>
    <i>
      <x v="21"/>
    </i>
    <i r="1">
      <x v="116"/>
    </i>
    <i r="2">
      <x v="224"/>
    </i>
    <i r="1">
      <x v="159"/>
    </i>
    <i r="2">
      <x v="40"/>
    </i>
    <i r="1">
      <x v="172"/>
    </i>
    <i r="2">
      <x v="38"/>
    </i>
    <i r="1">
      <x v="300"/>
    </i>
    <i r="2">
      <x v="342"/>
    </i>
    <i r="1">
      <x v="307"/>
    </i>
    <i r="2">
      <x v="605"/>
    </i>
    <i r="2">
      <x v="632"/>
    </i>
    <i r="1">
      <x v="341"/>
    </i>
    <i r="2">
      <x v="594"/>
    </i>
    <i r="1">
      <x v="358"/>
    </i>
    <i r="2">
      <x v="222"/>
    </i>
    <i r="1">
      <x v="424"/>
    </i>
    <i r="2">
      <x v="82"/>
    </i>
    <i r="2">
      <x v="376"/>
    </i>
    <i r="2">
      <x v="383"/>
    </i>
    <i r="2">
      <x v="502"/>
    </i>
    <i r="2">
      <x v="585"/>
    </i>
    <i r="2">
      <x v="595"/>
    </i>
    <i r="2">
      <x v="598"/>
    </i>
    <i r="2">
      <x v="607"/>
    </i>
    <i r="2">
      <x v="639"/>
    </i>
    <i r="1">
      <x v="425"/>
    </i>
    <i r="2">
      <x v="82"/>
    </i>
    <i r="2">
      <x v="376"/>
    </i>
    <i r="2">
      <x v="383"/>
    </i>
    <i r="2">
      <x v="502"/>
    </i>
    <i r="2">
      <x v="585"/>
    </i>
    <i r="2">
      <x v="595"/>
    </i>
    <i r="2">
      <x v="598"/>
    </i>
    <i r="2">
      <x v="607"/>
    </i>
    <i r="2">
      <x v="639"/>
    </i>
    <i>
      <x v="22"/>
    </i>
    <i r="1">
      <x v="7"/>
    </i>
    <i r="2">
      <x v="561"/>
    </i>
    <i r="1">
      <x v="45"/>
    </i>
    <i r="2">
      <x v="442"/>
    </i>
    <i r="1">
      <x v="57"/>
    </i>
    <i r="2">
      <x v="166"/>
    </i>
    <i r="1">
      <x v="70"/>
    </i>
    <i r="2">
      <x v="62"/>
    </i>
    <i r="2">
      <x v="80"/>
    </i>
    <i r="1">
      <x v="85"/>
    </i>
    <i r="2">
      <x v="162"/>
    </i>
    <i r="1">
      <x v="89"/>
    </i>
    <i r="2">
      <x v="152"/>
    </i>
    <i r="1">
      <x v="189"/>
    </i>
    <i r="2">
      <x v="478"/>
    </i>
    <i r="1">
      <x v="196"/>
    </i>
    <i r="2">
      <x v="318"/>
    </i>
    <i r="1">
      <x v="200"/>
    </i>
    <i r="2">
      <x v="315"/>
    </i>
    <i r="1">
      <x v="201"/>
    </i>
    <i r="2">
      <x v="189"/>
    </i>
    <i r="2">
      <x v="291"/>
    </i>
    <i r="2">
      <x v="362"/>
    </i>
    <i r="1">
      <x v="252"/>
    </i>
    <i r="2">
      <x v="366"/>
    </i>
    <i r="2">
      <x v="479"/>
    </i>
    <i r="1">
      <x v="258"/>
    </i>
    <i r="2">
      <x v="496"/>
    </i>
    <i r="1">
      <x v="262"/>
    </i>
    <i r="2">
      <x v="494"/>
    </i>
    <i r="1">
      <x v="265"/>
    </i>
    <i r="2">
      <x v="443"/>
    </i>
    <i r="1">
      <x v="269"/>
    </i>
    <i r="2">
      <x v="474"/>
    </i>
    <i r="1">
      <x v="270"/>
    </i>
    <i r="2">
      <x v="292"/>
    </i>
    <i r="1">
      <x v="278"/>
    </i>
    <i r="2">
      <x v="476"/>
    </i>
    <i r="1">
      <x v="332"/>
    </i>
    <i r="2">
      <x v="521"/>
    </i>
    <i r="1">
      <x v="335"/>
    </i>
    <i r="2">
      <x v="133"/>
    </i>
    <i r="1">
      <x v="377"/>
    </i>
    <i r="2">
      <x v="526"/>
    </i>
    <i r="1">
      <x v="382"/>
    </i>
    <i r="2">
      <x v="504"/>
    </i>
    <i r="1">
      <x v="434"/>
    </i>
    <i r="2">
      <x v="150"/>
    </i>
    <i r="1">
      <x v="443"/>
    </i>
    <i r="2">
      <x v="367"/>
    </i>
    <i r="1">
      <x v="448"/>
    </i>
    <i r="2">
      <x v="404"/>
    </i>
    <i r="1">
      <x v="468"/>
    </i>
    <i r="2">
      <x v="454"/>
    </i>
    <i r="2">
      <x v="458"/>
    </i>
    <i r="2">
      <x v="565"/>
    </i>
    <i r="1">
      <x v="490"/>
    </i>
    <i r="2">
      <x v="586"/>
    </i>
    <i r="1">
      <x v="509"/>
    </i>
    <i r="2">
      <x v="134"/>
    </i>
    <i>
      <x v="23"/>
    </i>
    <i r="1">
      <x v="155"/>
    </i>
    <i r="2">
      <x v="433"/>
    </i>
    <i r="1">
      <x v="179"/>
    </i>
    <i r="2">
      <x v="610"/>
    </i>
    <i r="1">
      <x v="206"/>
    </i>
    <i r="2">
      <x v="603"/>
    </i>
    <i r="2">
      <x v="611"/>
    </i>
    <i r="1">
      <x v="207"/>
    </i>
    <i r="2">
      <x v="599"/>
    </i>
    <i r="1">
      <x v="298"/>
    </i>
    <i r="2">
      <x v="17"/>
    </i>
    <i r="1">
      <x v="345"/>
    </i>
    <i r="2">
      <x v="556"/>
    </i>
    <i r="1">
      <x v="346"/>
    </i>
    <i r="2">
      <x v="388"/>
    </i>
    <i r="1">
      <x v="378"/>
    </i>
    <i r="2">
      <x v="261"/>
    </i>
    <i>
      <x v="24"/>
    </i>
    <i r="1">
      <x v="65"/>
    </i>
    <i r="2">
      <x v="545"/>
    </i>
    <i r="1">
      <x v="293"/>
    </i>
    <i r="2">
      <x v="101"/>
    </i>
    <i r="1">
      <x v="366"/>
    </i>
    <i r="2">
      <x v="101"/>
    </i>
    <i r="1">
      <x v="416"/>
    </i>
    <i r="2">
      <x v="545"/>
    </i>
    <i r="1">
      <x v="417"/>
    </i>
    <i r="2">
      <x v="403"/>
    </i>
    <i r="2">
      <x v="635"/>
    </i>
    <i r="1">
      <x v="435"/>
    </i>
    <i r="2">
      <x v="25"/>
    </i>
    <i r="1">
      <x v="436"/>
    </i>
    <i r="2">
      <x v="24"/>
    </i>
    <i r="1">
      <x v="437"/>
    </i>
    <i r="2">
      <x v="23"/>
    </i>
    <i r="1">
      <x v="438"/>
    </i>
    <i r="2">
      <x v="97"/>
    </i>
    <i r="1">
      <x v="439"/>
    </i>
    <i r="2">
      <x v="642"/>
    </i>
    <i r="2">
      <x v="643"/>
    </i>
    <i r="1">
      <x v="498"/>
    </i>
    <i r="2">
      <x v="234"/>
    </i>
    <i>
      <x v="25"/>
    </i>
    <i r="1">
      <x v="25"/>
    </i>
    <i r="2">
      <x v="278"/>
    </i>
    <i r="1">
      <x v="66"/>
    </i>
    <i r="2">
      <x v="140"/>
    </i>
    <i r="2">
      <x v="405"/>
    </i>
    <i r="2">
      <x v="431"/>
    </i>
    <i r="1">
      <x v="76"/>
    </i>
    <i r="2">
      <x v="625"/>
    </i>
    <i r="1">
      <x v="165"/>
    </i>
    <i r="2">
      <x v="94"/>
    </i>
    <i r="1">
      <x v="166"/>
    </i>
    <i r="2">
      <x v="338"/>
    </i>
    <i r="1">
      <x v="169"/>
    </i>
    <i r="2">
      <x v="485"/>
    </i>
    <i r="1">
      <x v="182"/>
    </i>
    <i r="2">
      <x v="430"/>
    </i>
    <i r="1">
      <x v="246"/>
    </i>
    <i r="2">
      <x v="159"/>
    </i>
    <i r="1">
      <x v="247"/>
    </i>
    <i r="2">
      <x v="157"/>
    </i>
    <i r="1">
      <x v="248"/>
    </i>
    <i r="2">
      <x v="154"/>
    </i>
    <i r="1">
      <x v="250"/>
    </i>
    <i r="2">
      <x v="156"/>
    </i>
    <i r="1">
      <x v="275"/>
    </i>
    <i r="2">
      <x v="600"/>
    </i>
    <i r="1">
      <x v="367"/>
    </i>
    <i r="2">
      <x v="429"/>
    </i>
    <i r="1">
      <x v="368"/>
    </i>
    <i r="2">
      <x v="236"/>
    </i>
    <i r="1">
      <x v="370"/>
    </i>
    <i r="2">
      <x v="76"/>
    </i>
    <i r="1">
      <x v="466"/>
    </i>
    <i r="2">
      <x v="153"/>
    </i>
    <i r="1">
      <x v="467"/>
    </i>
    <i r="2">
      <x v="251"/>
    </i>
    <i r="1">
      <x v="469"/>
    </i>
    <i r="2">
      <x v="339"/>
    </i>
    <i r="1">
      <x v="470"/>
    </i>
    <i r="2">
      <x v="331"/>
    </i>
    <i r="1">
      <x v="473"/>
    </i>
    <i r="2">
      <x v="193"/>
    </i>
    <i>
      <x v="26"/>
    </i>
    <i r="1">
      <x v="5"/>
    </i>
    <i r="2">
      <x v="53"/>
    </i>
    <i r="1">
      <x v="15"/>
    </i>
    <i r="2">
      <x v="641"/>
    </i>
    <i r="1">
      <x v="17"/>
    </i>
    <i r="2">
      <x v="640"/>
    </i>
    <i r="1">
      <x v="129"/>
    </i>
    <i r="2">
      <x v="3"/>
    </i>
    <i r="2">
      <x v="139"/>
    </i>
    <i r="1">
      <x v="194"/>
    </i>
    <i r="2">
      <x v="4"/>
    </i>
    <i r="1">
      <x v="198"/>
    </i>
    <i r="2">
      <x v="6"/>
    </i>
    <i r="1">
      <x v="210"/>
    </i>
    <i r="2">
      <x v="5"/>
    </i>
    <i r="1">
      <x v="211"/>
    </i>
    <i r="2">
      <x v="346"/>
    </i>
    <i r="1">
      <x v="216"/>
    </i>
    <i r="2">
      <x v="492"/>
    </i>
    <i r="1">
      <x v="220"/>
    </i>
    <i r="2">
      <x v="385"/>
    </i>
    <i r="1">
      <x v="221"/>
    </i>
    <i r="2">
      <x v="658"/>
    </i>
    <i>
      <x v="27"/>
    </i>
    <i r="1">
      <x v="191"/>
    </i>
    <i r="2">
      <x v="387"/>
    </i>
    <i r="1">
      <x v="283"/>
    </i>
    <i r="2">
      <x v="418"/>
    </i>
    <i r="1">
      <x v="303"/>
    </i>
    <i r="2">
      <x v="490"/>
    </i>
    <i r="1">
      <x v="334"/>
    </i>
    <i r="2">
      <x v="148"/>
    </i>
    <i r="2">
      <x v="161"/>
    </i>
    <i>
      <x v="28"/>
    </i>
    <i r="1">
      <x v="299"/>
    </i>
    <i r="2">
      <x v="84"/>
    </i>
    <i r="1">
      <x v="365"/>
    </i>
    <i r="2">
      <x v="572"/>
    </i>
    <i r="1">
      <x v="512"/>
    </i>
    <i r="2">
      <x v="548"/>
    </i>
    <i>
      <x v="29"/>
    </i>
    <i r="1">
      <x v="23"/>
    </i>
    <i r="2">
      <x v="119"/>
    </i>
    <i r="2">
      <x v="199"/>
    </i>
    <i r="1">
      <x v="205"/>
    </i>
    <i r="2">
      <x v="32"/>
    </i>
    <i r="2">
      <x v="33"/>
    </i>
    <i r="1">
      <x v="310"/>
    </i>
    <i r="2">
      <x v="536"/>
    </i>
    <i r="1">
      <x v="337"/>
    </i>
    <i r="2">
      <x v="118"/>
    </i>
    <i r="1">
      <x v="338"/>
    </i>
    <i r="2">
      <x v="34"/>
    </i>
    <i r="1">
      <x v="493"/>
    </i>
    <i r="2">
      <x v="567"/>
    </i>
    <i>
      <x v="30"/>
    </i>
    <i r="1">
      <x v="35"/>
    </i>
    <i r="2">
      <x v="589"/>
    </i>
    <i r="1">
      <x v="43"/>
    </i>
    <i r="2">
      <x v="152"/>
    </i>
    <i r="2">
      <x v="589"/>
    </i>
    <i r="1">
      <x v="48"/>
    </i>
    <i r="2">
      <x v="152"/>
    </i>
    <i r="1">
      <x v="62"/>
    </i>
    <i r="2">
      <x v="423"/>
    </i>
    <i r="1">
      <x v="68"/>
    </i>
    <i r="2">
      <x v="589"/>
    </i>
    <i r="1">
      <x v="77"/>
    </i>
    <i r="2">
      <x v="428"/>
    </i>
    <i r="1">
      <x v="110"/>
    </i>
    <i r="2">
      <x v="584"/>
    </i>
    <i r="1">
      <x v="157"/>
    </i>
    <i r="2">
      <x v="588"/>
    </i>
    <i r="1">
      <x v="442"/>
    </i>
    <i r="2">
      <x v="306"/>
    </i>
    <i r="2">
      <x v="380"/>
    </i>
    <i>
      <x v="31"/>
    </i>
    <i r="1">
      <x/>
    </i>
    <i r="2">
      <x v="179"/>
    </i>
    <i r="1">
      <x v="125"/>
    </i>
    <i r="2">
      <x v="77"/>
    </i>
    <i r="2">
      <x v="81"/>
    </i>
    <i r="2">
      <x v="120"/>
    </i>
    <i r="2">
      <x v="190"/>
    </i>
    <i r="2">
      <x v="402"/>
    </i>
    <i r="2">
      <x v="445"/>
    </i>
    <i r="1">
      <x v="136"/>
    </i>
    <i r="2">
      <x v="185"/>
    </i>
    <i r="1">
      <x v="137"/>
    </i>
    <i r="2">
      <x v="180"/>
    </i>
    <i r="1">
      <x v="138"/>
    </i>
    <i r="2">
      <x v="181"/>
    </i>
    <i r="1">
      <x v="164"/>
    </i>
    <i r="2">
      <x v="181"/>
    </i>
    <i r="1">
      <x v="168"/>
    </i>
    <i r="2">
      <x v="181"/>
    </i>
    <i r="1">
      <x v="170"/>
    </i>
    <i r="2">
      <x v="182"/>
    </i>
    <i r="1">
      <x v="387"/>
    </i>
    <i r="2">
      <x v="560"/>
    </i>
    <i r="1">
      <x v="480"/>
    </i>
    <i r="2">
      <x v="621"/>
    </i>
    <i>
      <x v="32"/>
    </i>
    <i r="1">
      <x v="6"/>
    </i>
    <i r="2">
      <x v="50"/>
    </i>
    <i r="2">
      <x v="51"/>
    </i>
    <i r="2">
      <x v="52"/>
    </i>
    <i r="1">
      <x v="13"/>
    </i>
    <i r="2">
      <x v="122"/>
    </i>
    <i r="1">
      <x v="40"/>
    </i>
    <i r="2">
      <x v="552"/>
    </i>
    <i r="1">
      <x v="84"/>
    </i>
    <i r="2">
      <x v="633"/>
    </i>
    <i r="1">
      <x v="154"/>
    </i>
    <i r="2">
      <x v="602"/>
    </i>
    <i r="1">
      <x v="161"/>
    </i>
    <i r="2">
      <x v="122"/>
    </i>
    <i r="1">
      <x v="301"/>
    </i>
    <i r="2">
      <x v="191"/>
    </i>
    <i r="1">
      <x v="329"/>
    </i>
    <i r="2">
      <x v="11"/>
    </i>
    <i r="1">
      <x v="388"/>
    </i>
    <i r="2">
      <x v="398"/>
    </i>
    <i r="1">
      <x v="400"/>
    </i>
    <i r="2">
      <x v="473"/>
    </i>
    <i>
      <x v="33"/>
    </i>
    <i r="1">
      <x v="208"/>
    </i>
    <i r="2">
      <x v="480"/>
    </i>
    <i r="1">
      <x v="383"/>
    </i>
    <i r="2">
      <x v="168"/>
    </i>
    <i r="1">
      <x v="384"/>
    </i>
    <i r="2">
      <x v="102"/>
    </i>
    <i r="2">
      <x v="103"/>
    </i>
    <i>
      <x v="34"/>
    </i>
    <i r="1">
      <x v="27"/>
    </i>
    <i r="2">
      <x v="461"/>
    </i>
    <i r="1">
      <x v="30"/>
    </i>
    <i r="2">
      <x v="46"/>
    </i>
    <i r="1">
      <x v="31"/>
    </i>
    <i r="2">
      <x v="61"/>
    </i>
    <i r="1">
      <x v="174"/>
    </i>
    <i r="2">
      <x v="392"/>
    </i>
    <i r="1">
      <x v="204"/>
    </i>
    <i r="2">
      <x v="587"/>
    </i>
    <i r="1">
      <x v="259"/>
    </i>
    <i r="2">
      <x v="497"/>
    </i>
    <i r="1">
      <x v="279"/>
    </i>
    <i r="2">
      <x v="75"/>
    </i>
    <i r="1">
      <x v="292"/>
    </i>
    <i r="2">
      <x v="453"/>
    </i>
    <i r="1">
      <x v="294"/>
    </i>
    <i r="2">
      <x v="634"/>
    </i>
    <i r="1">
      <x v="296"/>
    </i>
    <i r="2">
      <x v="417"/>
    </i>
    <i r="2">
      <x v="491"/>
    </i>
    <i r="2">
      <x v="534"/>
    </i>
    <i r="1">
      <x v="308"/>
    </i>
    <i r="2">
      <x v="155"/>
    </i>
    <i r="1">
      <x v="321"/>
    </i>
    <i r="2">
      <x v="583"/>
    </i>
    <i r="1">
      <x v="322"/>
    </i>
    <i r="2">
      <x v="163"/>
    </i>
    <i r="1">
      <x v="327"/>
    </i>
    <i r="2">
      <x v="173"/>
    </i>
    <i r="1">
      <x v="347"/>
    </i>
    <i r="2">
      <x v="566"/>
    </i>
    <i r="1">
      <x v="348"/>
    </i>
    <i r="2">
      <x v="371"/>
    </i>
    <i r="1">
      <x v="349"/>
    </i>
    <i r="2">
      <x v="364"/>
    </i>
    <i r="2">
      <x v="365"/>
    </i>
    <i r="1">
      <x v="398"/>
    </i>
    <i r="2">
      <x v="72"/>
    </i>
    <i r="2">
      <x v="73"/>
    </i>
    <i>
      <x v="35"/>
    </i>
    <i r="1">
      <x v="3"/>
    </i>
    <i r="2">
      <x v="550"/>
    </i>
    <i r="1">
      <x v="213"/>
    </i>
    <i r="2">
      <x v="233"/>
    </i>
    <i r="1">
      <x v="214"/>
    </i>
    <i r="2">
      <x v="358"/>
    </i>
    <i r="1">
      <x v="215"/>
    </i>
    <i r="2">
      <x v="209"/>
    </i>
    <i r="1">
      <x v="217"/>
    </i>
    <i r="2">
      <x v="116"/>
    </i>
    <i r="1">
      <x v="219"/>
    </i>
    <i r="2">
      <x v="323"/>
    </i>
    <i r="1">
      <x v="402"/>
    </i>
    <i r="2">
      <x v="21"/>
    </i>
    <i r="1">
      <x v="403"/>
    </i>
    <i r="2">
      <x v="321"/>
    </i>
    <i r="1">
      <x v="406"/>
    </i>
    <i r="2">
      <x v="325"/>
    </i>
    <i r="1">
      <x v="408"/>
    </i>
    <i r="2">
      <x v="354"/>
    </i>
    <i r="1">
      <x v="409"/>
    </i>
    <i r="2">
      <x v="99"/>
    </i>
    <i r="1">
      <x v="410"/>
    </i>
    <i r="2">
      <x v="93"/>
    </i>
    <i r="1">
      <x v="411"/>
    </i>
    <i r="2">
      <x v="395"/>
    </i>
    <i r="1">
      <x v="412"/>
    </i>
    <i r="2">
      <x v="553"/>
    </i>
    <i r="1">
      <x v="413"/>
    </i>
    <i r="2">
      <x v="347"/>
    </i>
    <i r="1">
      <x v="414"/>
    </i>
    <i r="2">
      <x v="2"/>
    </i>
    <i r="1">
      <x v="474"/>
    </i>
    <i r="2">
      <x v="59"/>
    </i>
    <i r="2">
      <x v="523"/>
    </i>
    <i r="1">
      <x v="499"/>
    </i>
    <i r="2">
      <x v="42"/>
    </i>
    <i r="1">
      <x v="500"/>
    </i>
    <i r="2">
      <x v="623"/>
    </i>
    <i r="1">
      <x v="501"/>
    </i>
    <i r="2">
      <x v="394"/>
    </i>
    <i>
      <x v="36"/>
    </i>
    <i r="1">
      <x v="78"/>
    </i>
    <i r="2">
      <x v="301"/>
    </i>
    <i r="1">
      <x v="304"/>
    </i>
    <i r="2">
      <x v="30"/>
    </i>
    <i r="2">
      <x v="386"/>
    </i>
    <i r="1">
      <x v="333"/>
    </i>
    <i r="2">
      <x v="577"/>
    </i>
    <i r="1">
      <x v="339"/>
    </i>
    <i r="2">
      <x v="296"/>
    </i>
    <i r="2">
      <x v="503"/>
    </i>
    <i r="2">
      <x v="636"/>
    </i>
    <i r="1">
      <x v="486"/>
    </i>
    <i r="2">
      <x v="30"/>
    </i>
    <i r="2">
      <x v="386"/>
    </i>
    <i>
      <x v="37"/>
    </i>
    <i r="1">
      <x v="1"/>
    </i>
    <i r="2">
      <x v="360"/>
    </i>
    <i r="1">
      <x v="26"/>
    </i>
    <i r="2">
      <x v="41"/>
    </i>
    <i r="2">
      <x v="176"/>
    </i>
    <i r="2">
      <x v="340"/>
    </i>
    <i r="1">
      <x v="33"/>
    </i>
    <i r="2">
      <x v="574"/>
    </i>
    <i r="1">
      <x v="51"/>
    </i>
    <i r="2">
      <x v="57"/>
    </i>
    <i r="1">
      <x v="52"/>
    </i>
    <i r="2">
      <x v="527"/>
    </i>
    <i r="1">
      <x v="53"/>
    </i>
    <i r="2">
      <x v="135"/>
    </i>
    <i r="2">
      <x v="172"/>
    </i>
    <i r="2">
      <x v="570"/>
    </i>
    <i r="2">
      <x v="580"/>
    </i>
    <i r="2">
      <x v="581"/>
    </i>
    <i r="2">
      <x v="582"/>
    </i>
    <i r="1">
      <x v="54"/>
    </i>
    <i r="2">
      <x v="135"/>
    </i>
    <i r="2">
      <x v="172"/>
    </i>
    <i r="2">
      <x v="570"/>
    </i>
    <i r="2">
      <x v="580"/>
    </i>
    <i r="2">
      <x v="581"/>
    </i>
    <i r="2">
      <x v="582"/>
    </i>
    <i r="1">
      <x v="121"/>
    </i>
    <i r="2">
      <x v="135"/>
    </i>
    <i r="2">
      <x v="172"/>
    </i>
    <i r="2">
      <x v="487"/>
    </i>
    <i r="2">
      <x v="570"/>
    </i>
    <i r="2">
      <x v="580"/>
    </i>
    <i r="2">
      <x v="581"/>
    </i>
    <i r="2">
      <x v="582"/>
    </i>
    <i r="1">
      <x v="183"/>
    </i>
    <i r="2">
      <x v="135"/>
    </i>
    <i r="2">
      <x v="172"/>
    </i>
    <i r="2">
      <x v="570"/>
    </i>
    <i r="2">
      <x v="580"/>
    </i>
    <i r="2">
      <x v="581"/>
    </i>
    <i r="2">
      <x v="582"/>
    </i>
    <i r="2">
      <x v="624"/>
    </i>
    <i r="1">
      <x v="266"/>
    </i>
    <i r="2">
      <x v="58"/>
    </i>
    <i r="1">
      <x v="267"/>
    </i>
    <i r="2">
      <x v="243"/>
    </i>
    <i r="1">
      <x v="268"/>
    </i>
    <i r="2">
      <x v="28"/>
    </i>
    <i r="1">
      <x v="273"/>
    </i>
    <i r="2">
      <x v="9"/>
    </i>
    <i r="1">
      <x v="276"/>
    </i>
    <i r="2">
      <x v="526"/>
    </i>
    <i r="1">
      <x v="287"/>
    </i>
    <i r="2">
      <x v="201"/>
    </i>
    <i r="2">
      <x v="202"/>
    </i>
    <i r="2">
      <x v="203"/>
    </i>
    <i r="1">
      <x v="311"/>
    </i>
    <i r="2">
      <x v="135"/>
    </i>
    <i r="2">
      <x v="172"/>
    </i>
    <i r="2">
      <x v="570"/>
    </i>
    <i r="2">
      <x v="580"/>
    </i>
    <i r="2">
      <x v="581"/>
    </i>
    <i r="2">
      <x v="582"/>
    </i>
    <i r="1">
      <x v="317"/>
    </i>
    <i r="2">
      <x v="135"/>
    </i>
    <i r="2">
      <x v="172"/>
    </i>
    <i r="2">
      <x v="570"/>
    </i>
    <i r="2">
      <x v="580"/>
    </i>
    <i r="2">
      <x v="581"/>
    </i>
    <i r="2">
      <x v="582"/>
    </i>
    <i r="1">
      <x v="318"/>
    </i>
    <i r="2">
      <x v="279"/>
    </i>
    <i r="2">
      <x v="555"/>
    </i>
    <i r="1">
      <x v="374"/>
    </i>
    <i r="2">
      <x v="13"/>
    </i>
    <i r="1">
      <x v="376"/>
    </i>
    <i r="2">
      <x v="18"/>
    </i>
    <i r="1">
      <x v="396"/>
    </i>
    <i r="2">
      <x v="319"/>
    </i>
    <i r="1">
      <x v="407"/>
    </i>
    <i r="2">
      <x v="237"/>
    </i>
    <i r="1">
      <x v="418"/>
    </i>
    <i r="2">
      <x v="441"/>
    </i>
    <i r="1">
      <x v="475"/>
    </i>
    <i r="2">
      <x v="579"/>
    </i>
    <i>
      <x v="38"/>
    </i>
    <i r="1">
      <x v="126"/>
    </i>
    <i r="2">
      <x v="313"/>
    </i>
    <i r="1">
      <x v="127"/>
    </i>
    <i r="2">
      <x v="447"/>
    </i>
    <i r="1">
      <x v="397"/>
    </i>
    <i r="2">
      <x v="333"/>
    </i>
    <i r="1">
      <x v="430"/>
    </i>
    <i r="2">
      <x v="638"/>
    </i>
    <i>
      <x v="39"/>
    </i>
    <i r="1">
      <x v="86"/>
    </i>
    <i r="2">
      <x v="67"/>
    </i>
    <i r="2">
      <x v="551"/>
    </i>
    <i r="1">
      <x v="141"/>
    </i>
    <i r="2">
      <x v="175"/>
    </i>
    <i r="2">
      <x v="283"/>
    </i>
    <i r="1">
      <x v="149"/>
    </i>
    <i r="2">
      <x v="147"/>
    </i>
    <i r="1">
      <x v="288"/>
    </i>
    <i r="2">
      <x v="78"/>
    </i>
    <i r="1">
      <x v="319"/>
    </i>
    <i r="2">
      <x v="232"/>
    </i>
    <i r="2">
      <x v="389"/>
    </i>
    <i r="2">
      <x v="660"/>
    </i>
    <i r="1">
      <x v="380"/>
    </i>
    <i r="2">
      <x v="285"/>
    </i>
    <i r="2">
      <x v="299"/>
    </i>
    <i r="1">
      <x v="389"/>
    </i>
    <i r="2">
      <x v="100"/>
    </i>
    <i r="1">
      <x v="390"/>
    </i>
    <i r="2">
      <x v="85"/>
    </i>
    <i r="1">
      <x v="391"/>
    </i>
    <i r="2">
      <x v="309"/>
    </i>
    <i r="2">
      <x v="382"/>
    </i>
    <i>
      <x v="40"/>
    </i>
    <i r="1">
      <x v="249"/>
    </i>
    <i r="2">
      <x v="215"/>
    </i>
    <i r="1">
      <x v="369"/>
    </i>
    <i r="2">
      <x v="379"/>
    </i>
    <i r="1">
      <x v="463"/>
    </i>
    <i r="2">
      <x v="336"/>
    </i>
    <i r="1">
      <x v="464"/>
    </i>
    <i r="2">
      <x v="302"/>
    </i>
    <i>
      <x v="41"/>
    </i>
    <i r="1">
      <x v="29"/>
    </i>
    <i r="2">
      <x v="332"/>
    </i>
    <i r="1">
      <x v="63"/>
    </i>
    <i r="2">
      <x v="230"/>
    </i>
    <i r="1">
      <x v="101"/>
    </i>
    <i r="2">
      <x v="213"/>
    </i>
    <i r="1">
      <x v="253"/>
    </i>
    <i r="2">
      <x v="210"/>
    </i>
    <i r="1">
      <x v="254"/>
    </i>
    <i r="2">
      <x v="221"/>
    </i>
    <i r="2">
      <x v="223"/>
    </i>
    <i r="2">
      <x v="227"/>
    </i>
    <i r="1">
      <x v="255"/>
    </i>
    <i r="2">
      <x v="214"/>
    </i>
    <i r="1">
      <x v="256"/>
    </i>
    <i r="2">
      <x v="211"/>
    </i>
    <i r="1">
      <x v="257"/>
    </i>
    <i r="2">
      <x v="228"/>
    </i>
    <i r="1">
      <x v="305"/>
    </i>
    <i r="2">
      <x v="335"/>
    </i>
    <i r="1">
      <x v="371"/>
    </i>
    <i r="2">
      <x v="229"/>
    </i>
    <i r="1">
      <x v="372"/>
    </i>
    <i r="2">
      <x v="312"/>
    </i>
    <i r="1">
      <x v="373"/>
    </i>
    <i r="2">
      <x v="239"/>
    </i>
    <i r="1">
      <x v="465"/>
    </i>
    <i r="2">
      <x v="212"/>
    </i>
    <i>
      <x v="42"/>
    </i>
    <i r="1">
      <x v="4"/>
    </i>
    <i r="2">
      <x v="612"/>
    </i>
    <i r="1">
      <x v="60"/>
    </i>
    <i r="2">
      <x v="244"/>
    </i>
    <i r="1">
      <x v="156"/>
    </i>
    <i r="2">
      <x v="320"/>
    </i>
    <i r="1">
      <x v="167"/>
    </i>
    <i r="2">
      <x v="192"/>
    </i>
    <i r="2">
      <x v="245"/>
    </i>
    <i r="1">
      <x v="177"/>
    </i>
    <i r="2">
      <x v="208"/>
    </i>
    <i r="2">
      <x v="493"/>
    </i>
    <i r="1">
      <x v="178"/>
    </i>
    <i r="2">
      <x v="246"/>
    </i>
    <i r="1">
      <x v="285"/>
    </i>
    <i r="2">
      <x v="208"/>
    </i>
    <i r="1">
      <x v="316"/>
    </i>
    <i r="2">
      <x v="612"/>
    </i>
    <i r="1">
      <x v="404"/>
    </i>
    <i r="2">
      <x v="484"/>
    </i>
    <i r="1">
      <x v="405"/>
    </i>
    <i r="2">
      <x v="484"/>
    </i>
    <i r="1">
      <x v="441"/>
    </i>
    <i r="2">
      <x v="298"/>
    </i>
    <i r="1">
      <x v="444"/>
    </i>
    <i r="2">
      <x v="436"/>
    </i>
    <i r="1">
      <x v="445"/>
    </i>
    <i r="2">
      <x v="438"/>
    </i>
    <i r="1">
      <x v="481"/>
    </i>
    <i r="2">
      <x v="207"/>
    </i>
    <i r="1">
      <x v="482"/>
    </i>
    <i r="2">
      <x v="437"/>
    </i>
    <i>
      <x v="43"/>
    </i>
    <i r="1">
      <x v="195"/>
    </i>
    <i r="2">
      <x v="482"/>
    </i>
    <i r="1">
      <x v="226"/>
    </i>
    <i r="2">
      <x v="47"/>
    </i>
    <i r="2">
      <x v="48"/>
    </i>
    <i r="2">
      <x v="49"/>
    </i>
    <i r="1">
      <x v="227"/>
    </i>
    <i r="2">
      <x v="12"/>
    </i>
    <i>
      <x v="44"/>
    </i>
    <i r="1">
      <x v="16"/>
    </i>
    <i r="2">
      <x v="514"/>
    </i>
    <i r="2">
      <x v="515"/>
    </i>
    <i r="2">
      <x v="516"/>
    </i>
    <i r="2">
      <x v="517"/>
    </i>
    <i r="2">
      <x v="518"/>
    </i>
    <i r="2">
      <x v="652"/>
    </i>
    <i r="2">
      <x v="653"/>
    </i>
    <i r="2">
      <x v="654"/>
    </i>
    <i r="2">
      <x v="656"/>
    </i>
    <i r="2">
      <x v="657"/>
    </i>
    <i r="1">
      <x v="28"/>
    </i>
    <i r="2">
      <x v="195"/>
    </i>
    <i r="1">
      <x v="32"/>
    </i>
    <i r="2">
      <x v="187"/>
    </i>
    <i r="1">
      <x v="34"/>
    </i>
    <i r="2">
      <x v="196"/>
    </i>
    <i r="1">
      <x v="38"/>
    </i>
    <i r="2">
      <x v="651"/>
    </i>
    <i r="1">
      <x v="41"/>
    </i>
    <i r="2">
      <x v="141"/>
    </i>
    <i r="1">
      <x v="130"/>
    </i>
    <i r="2">
      <x v="218"/>
    </i>
    <i r="2">
      <x v="391"/>
    </i>
    <i r="1">
      <x v="144"/>
    </i>
    <i r="2">
      <x v="505"/>
    </i>
    <i r="1">
      <x v="145"/>
    </i>
    <i r="2">
      <x v="506"/>
    </i>
    <i r="1">
      <x v="290"/>
    </i>
    <i r="2">
      <x v="507"/>
    </i>
    <i r="2">
      <x v="508"/>
    </i>
    <i r="2">
      <x v="509"/>
    </i>
    <i r="2">
      <x v="510"/>
    </i>
    <i r="2">
      <x v="511"/>
    </i>
    <i r="2">
      <x v="512"/>
    </i>
    <i r="2">
      <x v="513"/>
    </i>
    <i r="2">
      <x v="644"/>
    </i>
    <i r="2">
      <x v="645"/>
    </i>
    <i r="2">
      <x v="646"/>
    </i>
    <i r="2">
      <x v="647"/>
    </i>
    <i r="2">
      <x v="648"/>
    </i>
    <i r="2">
      <x v="649"/>
    </i>
    <i r="2">
      <x v="650"/>
    </i>
    <i r="1">
      <x v="315"/>
    </i>
    <i r="2">
      <x v="519"/>
    </i>
    <i r="2">
      <x v="655"/>
    </i>
    <i r="1">
      <x v="320"/>
    </i>
    <i r="2">
      <x v="427"/>
    </i>
    <i r="2">
      <x v="558"/>
    </i>
    <i r="1">
      <x v="344"/>
    </i>
    <i r="2">
      <x v="27"/>
    </i>
    <i r="2">
      <x v="149"/>
    </i>
    <i r="1">
      <x v="386"/>
    </i>
    <i r="2">
      <x v="432"/>
    </i>
    <i>
      <x v="45"/>
    </i>
    <i r="1">
      <x v="21"/>
    </i>
    <i r="2">
      <x v="303"/>
    </i>
    <i r="2">
      <x v="348"/>
    </i>
    <i r="1">
      <x v="22"/>
    </i>
    <i r="2">
      <x v="349"/>
    </i>
    <i r="2">
      <x v="563"/>
    </i>
    <i r="1">
      <x v="71"/>
    </i>
    <i r="2">
      <x v="132"/>
    </i>
    <i r="1">
      <x v="83"/>
    </i>
    <i r="2">
      <x v="629"/>
    </i>
    <i r="1">
      <x v="103"/>
    </i>
    <i r="2">
      <x v="408"/>
    </i>
    <i r="1">
      <x v="123"/>
    </i>
    <i r="2">
      <x v="206"/>
    </i>
    <i r="1">
      <x v="245"/>
    </i>
    <i r="2">
      <x v="415"/>
    </i>
    <i r="1">
      <x v="271"/>
    </i>
    <i r="2">
      <x v="74"/>
    </i>
    <i r="1">
      <x v="272"/>
    </i>
    <i r="2">
      <x v="310"/>
    </i>
    <i r="1">
      <x v="326"/>
    </i>
    <i r="2">
      <x v="216"/>
    </i>
    <i r="1">
      <x v="375"/>
    </i>
    <i r="2">
      <x v="260"/>
    </i>
    <i r="1">
      <x v="415"/>
    </i>
    <i r="2">
      <x v="357"/>
    </i>
    <i r="1">
      <x v="419"/>
    </i>
    <i r="2">
      <x v="562"/>
    </i>
    <i r="1">
      <x v="420"/>
    </i>
    <i r="2">
      <x v="293"/>
    </i>
    <i r="1">
      <x v="421"/>
    </i>
    <i r="2">
      <x v="466"/>
    </i>
    <i r="1">
      <x v="440"/>
    </i>
    <i r="2">
      <x v="64"/>
    </i>
    <i r="1">
      <x v="510"/>
    </i>
    <i r="2">
      <x v="74"/>
    </i>
    <i>
      <x v="46"/>
    </i>
    <i r="1">
      <x v="19"/>
    </i>
    <i r="2">
      <x v="83"/>
    </i>
    <i r="2">
      <x v="384"/>
    </i>
    <i r="2">
      <x v="486"/>
    </i>
    <i r="1">
      <x v="134"/>
    </i>
    <i r="2">
      <x v="499"/>
    </i>
    <i r="1">
      <x v="171"/>
    </i>
    <i r="2">
      <x v="39"/>
    </i>
    <i r="1">
      <x v="173"/>
    </i>
    <i r="2">
      <x v="37"/>
    </i>
    <i r="1">
      <x v="181"/>
    </i>
    <i r="2">
      <x v="36"/>
    </i>
    <i r="1">
      <x v="433"/>
    </i>
    <i r="2">
      <x v="570"/>
    </i>
    <i r="2">
      <x v="580"/>
    </i>
    <i r="2">
      <x v="582"/>
    </i>
    <i>
      <x v="47"/>
    </i>
    <i r="1">
      <x v="180"/>
    </i>
    <i r="2">
      <x v="477"/>
    </i>
    <i r="1">
      <x v="229"/>
    </i>
    <i r="2">
      <x v="160"/>
    </i>
    <i r="2">
      <x v="462"/>
    </i>
    <i r="1">
      <x v="232"/>
    </i>
    <i r="2">
      <x v="144"/>
    </i>
    <i r="2">
      <x v="145"/>
    </i>
    <i r="2">
      <x v="151"/>
    </i>
    <i r="1">
      <x v="313"/>
    </i>
    <i r="2">
      <x v="142"/>
    </i>
    <i r="2">
      <x v="143"/>
    </i>
    <i r="1">
      <x v="314"/>
    </i>
    <i r="2">
      <x v="158"/>
    </i>
    <i r="2">
      <x v="164"/>
    </i>
    <i r="1">
      <x v="364"/>
    </i>
    <i r="2">
      <x v="619"/>
    </i>
    <i r="1">
      <x v="503"/>
    </i>
    <i r="2">
      <x v="158"/>
    </i>
    <i r="2">
      <x v="164"/>
    </i>
    <i r="1">
      <x v="504"/>
    </i>
    <i r="2">
      <x v="619"/>
    </i>
    <i r="1">
      <x v="505"/>
    </i>
    <i r="2">
      <x v="160"/>
    </i>
    <i r="2">
      <x v="462"/>
    </i>
    <i r="1">
      <x v="506"/>
    </i>
    <i r="2">
      <x v="144"/>
    </i>
    <i r="2">
      <x v="145"/>
    </i>
    <i r="2">
      <x v="151"/>
    </i>
    <i r="1">
      <x v="508"/>
    </i>
    <i r="2">
      <x v="142"/>
    </i>
    <i r="2">
      <x v="143"/>
    </i>
    <i>
      <x v="48"/>
    </i>
    <i r="1">
      <x v="93"/>
    </i>
    <i r="2">
      <x v="537"/>
    </i>
    <i r="1">
      <x v="94"/>
    </i>
    <i r="2">
      <x v="413"/>
    </i>
    <i r="1">
      <x v="95"/>
    </i>
    <i r="2">
      <x v="204"/>
    </i>
    <i r="1">
      <x v="96"/>
    </i>
    <i r="2">
      <x v="204"/>
    </i>
    <i r="1">
      <x v="97"/>
    </i>
    <i r="2">
      <x v="20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5833-B82F-4D82-8464-1017BB384183}">
  <sheetPr>
    <pageSetUpPr fitToPage="1"/>
  </sheetPr>
  <dimension ref="A1:P1317"/>
  <sheetViews>
    <sheetView tabSelected="1" view="pageBreakPreview" zoomScale="80" zoomScaleNormal="80" zoomScaleSheetLayoutView="80" workbookViewId="0">
      <selection activeCell="A2" sqref="A2"/>
    </sheetView>
  </sheetViews>
  <sheetFormatPr defaultRowHeight="14.25" x14ac:dyDescent="0.2"/>
  <cols>
    <col min="1" max="1" width="55.140625" style="281" customWidth="1"/>
    <col min="2" max="2" width="13.5703125" style="295" customWidth="1"/>
    <col min="3" max="3" width="13" style="295" customWidth="1"/>
    <col min="4" max="4" width="9.28515625" style="295" customWidth="1"/>
    <col min="5" max="5" width="8.7109375" style="295" customWidth="1"/>
    <col min="6" max="6" width="8.28515625" style="295" customWidth="1"/>
    <col min="7" max="7" width="8.5703125" style="295" customWidth="1"/>
    <col min="8" max="8" width="8.42578125" style="295" customWidth="1"/>
    <col min="9" max="9" width="8" style="295" customWidth="1"/>
    <col min="10" max="10" width="9" style="295" customWidth="1"/>
    <col min="11" max="12" width="8.42578125" style="295" customWidth="1"/>
    <col min="13" max="13" width="8.85546875" style="295" customWidth="1"/>
    <col min="14" max="14" width="8.42578125" style="295" customWidth="1"/>
    <col min="15" max="15" width="9.85546875" style="295" customWidth="1"/>
    <col min="16" max="16" width="9.7109375" style="295" customWidth="1"/>
    <col min="17" max="16384" width="9.140625" style="279"/>
  </cols>
  <sheetData>
    <row r="1" spans="1:16" x14ac:dyDescent="0.2">
      <c r="A1" s="284" t="s">
        <v>3970</v>
      </c>
    </row>
    <row r="2" spans="1:16" s="280" customFormat="1" ht="45.75" customHeight="1" x14ac:dyDescent="0.3">
      <c r="A2" s="312" t="s">
        <v>3972</v>
      </c>
      <c r="E2" s="296"/>
      <c r="F2" s="296"/>
      <c r="G2" s="296"/>
      <c r="H2" s="296"/>
      <c r="I2" s="296"/>
      <c r="J2" s="296"/>
      <c r="K2" s="296"/>
      <c r="L2" s="296"/>
      <c r="M2" s="296"/>
      <c r="N2" s="296"/>
      <c r="O2" s="296"/>
      <c r="P2" s="296"/>
    </row>
    <row r="3" spans="1:16" ht="39.75" customHeight="1" x14ac:dyDescent="0.2">
      <c r="A3" s="283" t="s">
        <v>4022</v>
      </c>
      <c r="B3" s="311" t="s">
        <v>5196</v>
      </c>
      <c r="C3" s="311" t="s">
        <v>5197</v>
      </c>
      <c r="D3" s="311" t="s">
        <v>5198</v>
      </c>
      <c r="E3" s="311" t="s">
        <v>5199</v>
      </c>
      <c r="F3" s="311" t="s">
        <v>5200</v>
      </c>
      <c r="G3" s="311" t="s">
        <v>5201</v>
      </c>
      <c r="H3" s="311" t="s">
        <v>5202</v>
      </c>
      <c r="I3" s="311" t="s">
        <v>5203</v>
      </c>
      <c r="J3" s="311" t="s">
        <v>5204</v>
      </c>
      <c r="K3" s="311" t="s">
        <v>5205</v>
      </c>
      <c r="L3" s="311" t="s">
        <v>5206</v>
      </c>
      <c r="M3" s="311" t="s">
        <v>5207</v>
      </c>
      <c r="N3" s="311" t="s">
        <v>5208</v>
      </c>
      <c r="O3" s="311" t="s">
        <v>5209</v>
      </c>
      <c r="P3" s="311" t="s">
        <v>5210</v>
      </c>
    </row>
    <row r="4" spans="1:16" s="282" customFormat="1" ht="25.5" x14ac:dyDescent="0.2">
      <c r="A4" s="285" t="s">
        <v>4536</v>
      </c>
      <c r="B4" s="294" t="str">
        <f>VLOOKUP(A4,'Base de Dados sem ASI_Relatório'!N:AD,2,0)</f>
        <v>Quadrimestral</v>
      </c>
      <c r="C4" s="297">
        <f>VLOOKUP(A4,'Base de Dados sem ASI_Relatório'!N:AD,4,0)</f>
        <v>1</v>
      </c>
      <c r="D4" s="297">
        <f>VLOOKUP(A4,'Base de Dados sem ASI_Relatório'!N:AD,5,0)</f>
        <v>1</v>
      </c>
      <c r="E4" s="297"/>
      <c r="F4" s="297"/>
      <c r="G4" s="297"/>
      <c r="H4" s="298">
        <f>VLOOKUP(A4,'Base de Dados sem ASI_Relatório'!N:AD,9,0)</f>
        <v>0.93</v>
      </c>
      <c r="I4" s="297"/>
      <c r="J4" s="297"/>
      <c r="K4" s="297"/>
      <c r="L4" s="297">
        <f>VLOOKUP(A4,'Base de Dados sem ASI_Relatório'!N:AD,13,0)</f>
        <v>1</v>
      </c>
      <c r="M4" s="297"/>
      <c r="N4" s="297"/>
      <c r="O4" s="297"/>
      <c r="P4" s="298">
        <f>VLOOKUP(A4,'Base de Dados sem ASI_Relatório'!N:AD,17,0)</f>
        <v>0.94</v>
      </c>
    </row>
    <row r="5" spans="1:16" ht="39.75" customHeight="1" x14ac:dyDescent="0.2">
      <c r="A5" s="283" t="s">
        <v>4023</v>
      </c>
      <c r="B5" s="311" t="s">
        <v>5196</v>
      </c>
      <c r="C5" s="311" t="s">
        <v>5197</v>
      </c>
      <c r="D5" s="311" t="s">
        <v>5198</v>
      </c>
      <c r="E5" s="311" t="s">
        <v>5199</v>
      </c>
      <c r="F5" s="311" t="s">
        <v>5200</v>
      </c>
      <c r="G5" s="311" t="s">
        <v>5201</v>
      </c>
      <c r="H5" s="311" t="s">
        <v>5202</v>
      </c>
      <c r="I5" s="311" t="s">
        <v>5203</v>
      </c>
      <c r="J5" s="311" t="s">
        <v>5204</v>
      </c>
      <c r="K5" s="311" t="s">
        <v>5205</v>
      </c>
      <c r="L5" s="311" t="s">
        <v>5206</v>
      </c>
      <c r="M5" s="311" t="s">
        <v>5207</v>
      </c>
      <c r="N5" s="311" t="s">
        <v>5208</v>
      </c>
      <c r="O5" s="311" t="s">
        <v>5209</v>
      </c>
      <c r="P5" s="311" t="s">
        <v>5210</v>
      </c>
    </row>
    <row r="6" spans="1:16" s="282" customFormat="1" ht="25.5" x14ac:dyDescent="0.2">
      <c r="A6" s="285" t="s">
        <v>4537</v>
      </c>
      <c r="B6" s="294" t="str">
        <f>VLOOKUP(A6,'Base de Dados sem ASI_Relatório'!N:AD,2,0)</f>
        <v>Anual</v>
      </c>
      <c r="C6" s="298">
        <f>VLOOKUP(A6,'Base de Dados sem ASI_Relatório'!N:AD,4,0)</f>
        <v>0.51</v>
      </c>
      <c r="D6" s="298">
        <f>VLOOKUP(A6,'Base de Dados sem ASI_Relatório'!N:AD,5,0)</f>
        <v>0.60869565217391308</v>
      </c>
      <c r="E6" s="297"/>
      <c r="F6" s="297"/>
      <c r="G6" s="297"/>
      <c r="H6" s="298"/>
      <c r="I6" s="297"/>
      <c r="J6" s="297"/>
      <c r="K6" s="297"/>
      <c r="L6" s="297"/>
      <c r="M6" s="297"/>
      <c r="N6" s="297"/>
      <c r="O6" s="297"/>
      <c r="P6" s="298">
        <f>VLOOKUP(A6,'Base de Dados sem ASI_Relatório'!N:AD,17,0)</f>
        <v>0.51090000000000002</v>
      </c>
    </row>
    <row r="7" spans="1:16" ht="39.75" customHeight="1" x14ac:dyDescent="0.2">
      <c r="A7" s="283" t="s">
        <v>4024</v>
      </c>
      <c r="B7" s="311" t="s">
        <v>5196</v>
      </c>
      <c r="C7" s="311" t="s">
        <v>5197</v>
      </c>
      <c r="D7" s="311" t="s">
        <v>5198</v>
      </c>
      <c r="E7" s="311" t="s">
        <v>5199</v>
      </c>
      <c r="F7" s="311" t="s">
        <v>5200</v>
      </c>
      <c r="G7" s="311" t="s">
        <v>5201</v>
      </c>
      <c r="H7" s="311" t="s">
        <v>5202</v>
      </c>
      <c r="I7" s="311" t="s">
        <v>5203</v>
      </c>
      <c r="J7" s="311" t="s">
        <v>5204</v>
      </c>
      <c r="K7" s="311" t="s">
        <v>5205</v>
      </c>
      <c r="L7" s="311" t="s">
        <v>5206</v>
      </c>
      <c r="M7" s="311" t="s">
        <v>5207</v>
      </c>
      <c r="N7" s="311" t="s">
        <v>5208</v>
      </c>
      <c r="O7" s="311" t="s">
        <v>5209</v>
      </c>
      <c r="P7" s="311" t="s">
        <v>5210</v>
      </c>
    </row>
    <row r="8" spans="1:16" s="282" customFormat="1" x14ac:dyDescent="0.2">
      <c r="A8" s="285" t="s">
        <v>4538</v>
      </c>
      <c r="B8" s="294" t="str">
        <f>VLOOKUP(A8,'Base de Dados sem ASI_Relatório'!N:AD,2,0)</f>
        <v>Anual</v>
      </c>
      <c r="C8" s="294">
        <f>VLOOKUP(A8,'Base de Dados sem ASI_Relatório'!N:AD,4,0)</f>
        <v>1000</v>
      </c>
      <c r="D8" s="294">
        <f>VLOOKUP(A8,'Base de Dados sem ASI_Relatório'!N:AD,5,0)</f>
        <v>1000</v>
      </c>
      <c r="E8" s="294"/>
      <c r="F8" s="294"/>
      <c r="G8" s="294"/>
      <c r="H8" s="294"/>
      <c r="I8" s="294"/>
      <c r="J8" s="294"/>
      <c r="K8" s="294"/>
      <c r="L8" s="294"/>
      <c r="M8" s="294"/>
      <c r="N8" s="294"/>
      <c r="O8" s="294"/>
      <c r="P8" s="294" t="str">
        <f>VLOOKUP(A8,'Base de Dados sem ASI_Relatório'!N:AD,17,0)</f>
        <v>-</v>
      </c>
    </row>
    <row r="9" spans="1:16" ht="39.75" customHeight="1" x14ac:dyDescent="0.2">
      <c r="A9" s="283" t="s">
        <v>4025</v>
      </c>
      <c r="B9" s="311" t="s">
        <v>5196</v>
      </c>
      <c r="C9" s="311" t="s">
        <v>5197</v>
      </c>
      <c r="D9" s="311" t="s">
        <v>5198</v>
      </c>
      <c r="E9" s="311" t="s">
        <v>5199</v>
      </c>
      <c r="F9" s="311" t="s">
        <v>5200</v>
      </c>
      <c r="G9" s="311" t="s">
        <v>5201</v>
      </c>
      <c r="H9" s="311" t="s">
        <v>5202</v>
      </c>
      <c r="I9" s="311" t="s">
        <v>5203</v>
      </c>
      <c r="J9" s="311" t="s">
        <v>5204</v>
      </c>
      <c r="K9" s="311" t="s">
        <v>5205</v>
      </c>
      <c r="L9" s="311" t="s">
        <v>5206</v>
      </c>
      <c r="M9" s="311" t="s">
        <v>5207</v>
      </c>
      <c r="N9" s="311" t="s">
        <v>5208</v>
      </c>
      <c r="O9" s="311" t="s">
        <v>5209</v>
      </c>
      <c r="P9" s="311" t="s">
        <v>5210</v>
      </c>
    </row>
    <row r="10" spans="1:16" s="282" customFormat="1" ht="25.5" x14ac:dyDescent="0.2">
      <c r="A10" s="286" t="s">
        <v>4539</v>
      </c>
      <c r="B10" s="299" t="str">
        <f>VLOOKUP(A10,'Base de Dados sem ASI_Relatório'!N:AD,2,0)</f>
        <v>Anual</v>
      </c>
      <c r="C10" s="300">
        <f>VLOOKUP(A10,'Base de Dados sem ASI_Relatório'!N:AD,4,0)</f>
        <v>0.4</v>
      </c>
      <c r="D10" s="300" t="str">
        <f>VLOOKUP(A10,'Base de Dados sem ASI_Relatório'!N:AD,5,0)</f>
        <v>&gt;=50%</v>
      </c>
      <c r="E10" s="301"/>
      <c r="F10" s="301"/>
      <c r="G10" s="301"/>
      <c r="H10" s="300"/>
      <c r="I10" s="301"/>
      <c r="J10" s="301"/>
      <c r="K10" s="301"/>
      <c r="L10" s="301"/>
      <c r="M10" s="301"/>
      <c r="N10" s="301"/>
      <c r="O10" s="301"/>
      <c r="P10" s="300">
        <f>VLOOKUP(A10,'Base de Dados sem ASI_Relatório'!N:AD,17,0)</f>
        <v>0.45400000000000001</v>
      </c>
    </row>
    <row r="11" spans="1:16" s="282" customFormat="1" ht="25.5" x14ac:dyDescent="0.2">
      <c r="A11" s="285" t="s">
        <v>4540</v>
      </c>
      <c r="B11" s="294" t="str">
        <f>VLOOKUP(A11,'Base de Dados sem ASI_Relatório'!N:AD,2,0)</f>
        <v>Trimestral</v>
      </c>
      <c r="C11" s="298">
        <f>VLOOKUP(A11,'Base de Dados sem ASI_Relatório'!N:AD,4,0)</f>
        <v>0.83099999999999996</v>
      </c>
      <c r="D11" s="298" t="str">
        <f>VLOOKUP(A11,'Base de Dados sem ASI_Relatório'!N:AD,5,0)</f>
        <v>&gt;=90%</v>
      </c>
      <c r="E11" s="297"/>
      <c r="F11" s="297"/>
      <c r="G11" s="297" t="str">
        <f>VLOOKUP(A11,'Base de Dados sem ASI_Relatório'!N:AD,8,0)</f>
        <v>-</v>
      </c>
      <c r="H11" s="298"/>
      <c r="I11" s="297"/>
      <c r="J11" s="298">
        <f>VLOOKUP(A11,'Base de Dados sem ASI_Relatório'!N:AD,11,0)</f>
        <v>0.53</v>
      </c>
      <c r="K11" s="297"/>
      <c r="L11" s="297"/>
      <c r="M11" s="297" t="str">
        <f>VLOOKUP(A11,'Base de Dados sem ASI_Relatório'!N:AD,14,0)</f>
        <v>-</v>
      </c>
      <c r="N11" s="297"/>
      <c r="O11" s="297"/>
      <c r="P11" s="298">
        <f>VLOOKUP(A11,'Base de Dados sem ASI_Relatório'!N:AD,17,0)</f>
        <v>0.54200000000000004</v>
      </c>
    </row>
    <row r="12" spans="1:16" ht="39.75" customHeight="1" x14ac:dyDescent="0.2">
      <c r="A12" s="283" t="s">
        <v>4026</v>
      </c>
      <c r="B12" s="311" t="s">
        <v>5196</v>
      </c>
      <c r="C12" s="311" t="s">
        <v>5197</v>
      </c>
      <c r="D12" s="311" t="s">
        <v>5198</v>
      </c>
      <c r="E12" s="311" t="s">
        <v>5199</v>
      </c>
      <c r="F12" s="311" t="s">
        <v>5200</v>
      </c>
      <c r="G12" s="311" t="s">
        <v>5201</v>
      </c>
      <c r="H12" s="311" t="s">
        <v>5202</v>
      </c>
      <c r="I12" s="311" t="s">
        <v>5203</v>
      </c>
      <c r="J12" s="311" t="s">
        <v>5204</v>
      </c>
      <c r="K12" s="311" t="s">
        <v>5205</v>
      </c>
      <c r="L12" s="311" t="s">
        <v>5206</v>
      </c>
      <c r="M12" s="311" t="s">
        <v>5207</v>
      </c>
      <c r="N12" s="311" t="s">
        <v>5208</v>
      </c>
      <c r="O12" s="311" t="s">
        <v>5209</v>
      </c>
      <c r="P12" s="311" t="s">
        <v>5210</v>
      </c>
    </row>
    <row r="13" spans="1:16" s="282" customFormat="1" ht="25.5" x14ac:dyDescent="0.2">
      <c r="A13" s="285" t="s">
        <v>4541</v>
      </c>
      <c r="B13" s="294" t="str">
        <f>VLOOKUP(A13,'Base de Dados sem ASI_Relatório'!N:AD,2,0)</f>
        <v>Anual</v>
      </c>
      <c r="C13" s="298">
        <f>VLOOKUP(A13,'Base de Dados sem ASI_Relatório'!N:AD,4,0)</f>
        <v>0.75</v>
      </c>
      <c r="D13" s="298">
        <f>VLOOKUP(A13,'Base de Dados sem ASI_Relatório'!N:AD,5,0)</f>
        <v>0.85</v>
      </c>
      <c r="E13" s="297"/>
      <c r="F13" s="297"/>
      <c r="G13" s="297"/>
      <c r="H13" s="298"/>
      <c r="I13" s="297"/>
      <c r="J13" s="297"/>
      <c r="K13" s="297"/>
      <c r="L13" s="297"/>
      <c r="M13" s="297"/>
      <c r="N13" s="297"/>
      <c r="O13" s="297"/>
      <c r="P13" s="298">
        <f>VLOOKUP(A13,'Base de Dados sem ASI_Relatório'!N:AD,17,0)</f>
        <v>0.74</v>
      </c>
    </row>
    <row r="14" spans="1:16" ht="39.75" customHeight="1" x14ac:dyDescent="0.2">
      <c r="A14" s="283" t="s">
        <v>4027</v>
      </c>
      <c r="B14" s="311" t="s">
        <v>5196</v>
      </c>
      <c r="C14" s="311" t="s">
        <v>5197</v>
      </c>
      <c r="D14" s="311" t="s">
        <v>5198</v>
      </c>
      <c r="E14" s="311" t="s">
        <v>5199</v>
      </c>
      <c r="F14" s="311" t="s">
        <v>5200</v>
      </c>
      <c r="G14" s="311" t="s">
        <v>5201</v>
      </c>
      <c r="H14" s="311" t="s">
        <v>5202</v>
      </c>
      <c r="I14" s="311" t="s">
        <v>5203</v>
      </c>
      <c r="J14" s="311" t="s">
        <v>5204</v>
      </c>
      <c r="K14" s="311" t="s">
        <v>5205</v>
      </c>
      <c r="L14" s="311" t="s">
        <v>5206</v>
      </c>
      <c r="M14" s="311" t="s">
        <v>5207</v>
      </c>
      <c r="N14" s="311" t="s">
        <v>5208</v>
      </c>
      <c r="O14" s="311" t="s">
        <v>5209</v>
      </c>
      <c r="P14" s="311" t="s">
        <v>5210</v>
      </c>
    </row>
    <row r="15" spans="1:16" s="282" customFormat="1" ht="25.5" x14ac:dyDescent="0.2">
      <c r="A15" s="285" t="s">
        <v>4542</v>
      </c>
      <c r="B15" s="294" t="str">
        <f>VLOOKUP(A15,'Base de Dados sem ASI_Relatório'!N:AD,2,0)</f>
        <v>Anual</v>
      </c>
      <c r="C15" s="294">
        <f>VLOOKUP(A15,'Base de Dados sem ASI_Relatório'!N:AD,4,0)</f>
        <v>250000</v>
      </c>
      <c r="D15" s="294">
        <f>VLOOKUP(A15,'Base de Dados sem ASI_Relatório'!N:AD,5,0)</f>
        <v>300000</v>
      </c>
      <c r="E15" s="294"/>
      <c r="F15" s="294"/>
      <c r="G15" s="294"/>
      <c r="H15" s="294"/>
      <c r="I15" s="294"/>
      <c r="J15" s="294"/>
      <c r="K15" s="294"/>
      <c r="L15" s="294"/>
      <c r="M15" s="294"/>
      <c r="N15" s="294"/>
      <c r="O15" s="294"/>
      <c r="P15" s="294">
        <f>VLOOKUP(A15,'Base de Dados sem ASI_Relatório'!N:AD,17,0)</f>
        <v>190758</v>
      </c>
    </row>
    <row r="16" spans="1:16" ht="39.75" customHeight="1" x14ac:dyDescent="0.2">
      <c r="A16" s="283" t="s">
        <v>4028</v>
      </c>
      <c r="B16" s="311" t="s">
        <v>5196</v>
      </c>
      <c r="C16" s="311" t="s">
        <v>5197</v>
      </c>
      <c r="D16" s="311" t="s">
        <v>5198</v>
      </c>
      <c r="E16" s="311" t="s">
        <v>5199</v>
      </c>
      <c r="F16" s="311" t="s">
        <v>5200</v>
      </c>
      <c r="G16" s="311" t="s">
        <v>5201</v>
      </c>
      <c r="H16" s="311" t="s">
        <v>5202</v>
      </c>
      <c r="I16" s="311" t="s">
        <v>5203</v>
      </c>
      <c r="J16" s="311" t="s">
        <v>5204</v>
      </c>
      <c r="K16" s="311" t="s">
        <v>5205</v>
      </c>
      <c r="L16" s="311" t="s">
        <v>5206</v>
      </c>
      <c r="M16" s="311" t="s">
        <v>5207</v>
      </c>
      <c r="N16" s="311" t="s">
        <v>5208</v>
      </c>
      <c r="O16" s="311" t="s">
        <v>5209</v>
      </c>
      <c r="P16" s="311" t="s">
        <v>5210</v>
      </c>
    </row>
    <row r="17" spans="1:16" s="282" customFormat="1" x14ac:dyDescent="0.2">
      <c r="A17" s="285" t="s">
        <v>5212</v>
      </c>
      <c r="B17" s="294" t="str">
        <f>VLOOKUP(A17,'Base de Dados sem ASI_Relatório'!N:AD,2,0)</f>
        <v>Anual</v>
      </c>
      <c r="C17" s="294">
        <f>VLOOKUP(A17,'Base de Dados sem ASI_Relatório'!N:AD,4,0)</f>
        <v>250</v>
      </c>
      <c r="D17" s="294">
        <f>VLOOKUP(A17,'Base de Dados sem ASI_Relatório'!N:AD,5,0)</f>
        <v>384</v>
      </c>
      <c r="E17" s="294"/>
      <c r="F17" s="294"/>
      <c r="G17" s="294"/>
      <c r="H17" s="294"/>
      <c r="I17" s="294"/>
      <c r="J17" s="294"/>
      <c r="K17" s="294"/>
      <c r="L17" s="294"/>
      <c r="M17" s="294"/>
      <c r="N17" s="294"/>
      <c r="O17" s="294"/>
      <c r="P17" s="294">
        <f>VLOOKUP(A17,'Base de Dados sem ASI_Relatório'!N:AD,17,0)</f>
        <v>312</v>
      </c>
    </row>
    <row r="18" spans="1:16" ht="39.75" customHeight="1" x14ac:dyDescent="0.2">
      <c r="A18" s="283" t="s">
        <v>4029</v>
      </c>
      <c r="B18" s="311" t="s">
        <v>5196</v>
      </c>
      <c r="C18" s="311" t="s">
        <v>5197</v>
      </c>
      <c r="D18" s="311" t="s">
        <v>5198</v>
      </c>
      <c r="E18" s="311" t="s">
        <v>5199</v>
      </c>
      <c r="F18" s="311" t="s">
        <v>5200</v>
      </c>
      <c r="G18" s="311" t="s">
        <v>5201</v>
      </c>
      <c r="H18" s="311" t="s">
        <v>5202</v>
      </c>
      <c r="I18" s="311" t="s">
        <v>5203</v>
      </c>
      <c r="J18" s="311" t="s">
        <v>5204</v>
      </c>
      <c r="K18" s="311" t="s">
        <v>5205</v>
      </c>
      <c r="L18" s="311" t="s">
        <v>5206</v>
      </c>
      <c r="M18" s="311" t="s">
        <v>5207</v>
      </c>
      <c r="N18" s="311" t="s">
        <v>5208</v>
      </c>
      <c r="O18" s="311" t="s">
        <v>5209</v>
      </c>
      <c r="P18" s="311" t="s">
        <v>5210</v>
      </c>
    </row>
    <row r="19" spans="1:16" s="282" customFormat="1" ht="25.5" x14ac:dyDescent="0.2">
      <c r="A19" s="285" t="s">
        <v>4544</v>
      </c>
      <c r="B19" s="294" t="str">
        <f>VLOOKUP(A19,'Base de Dados sem ASI_Relatório'!N:AD,2,0)</f>
        <v>Quadrimestral</v>
      </c>
      <c r="C19" s="294" t="str">
        <f>VLOOKUP(A19,'Base de Dados sem ASI_Relatório'!N:AD,4,0)</f>
        <v>-</v>
      </c>
      <c r="D19" s="294">
        <f>VLOOKUP(A19,'Base de Dados sem ASI_Relatório'!N:AD,5,0)</f>
        <v>86666</v>
      </c>
      <c r="E19" s="294"/>
      <c r="F19" s="294"/>
      <c r="G19" s="294"/>
      <c r="H19" s="294">
        <f>VLOOKUP(A19,'Base de Dados sem ASI_Relatório'!N:AD,9,0)</f>
        <v>27454</v>
      </c>
      <c r="I19" s="294"/>
      <c r="J19" s="294"/>
      <c r="K19" s="294"/>
      <c r="L19" s="294">
        <f>VLOOKUP(A19,'Base de Dados sem ASI_Relatório'!N:AD,13,0)</f>
        <v>16847</v>
      </c>
      <c r="M19" s="294"/>
      <c r="N19" s="294"/>
      <c r="O19" s="294"/>
      <c r="P19" s="294">
        <f>VLOOKUP(A19,'Base de Dados sem ASI_Relatório'!N:AD,17,0)</f>
        <v>24791</v>
      </c>
    </row>
    <row r="20" spans="1:16" ht="39.75" customHeight="1" x14ac:dyDescent="0.2">
      <c r="A20" s="283" t="s">
        <v>4030</v>
      </c>
      <c r="B20" s="311" t="s">
        <v>5196</v>
      </c>
      <c r="C20" s="311" t="s">
        <v>5197</v>
      </c>
      <c r="D20" s="311" t="s">
        <v>5198</v>
      </c>
      <c r="E20" s="311" t="s">
        <v>5199</v>
      </c>
      <c r="F20" s="311" t="s">
        <v>5200</v>
      </c>
      <c r="G20" s="311" t="s">
        <v>5201</v>
      </c>
      <c r="H20" s="311" t="s">
        <v>5202</v>
      </c>
      <c r="I20" s="311" t="s">
        <v>5203</v>
      </c>
      <c r="J20" s="311" t="s">
        <v>5204</v>
      </c>
      <c r="K20" s="311" t="s">
        <v>5205</v>
      </c>
      <c r="L20" s="311" t="s">
        <v>5206</v>
      </c>
      <c r="M20" s="311" t="s">
        <v>5207</v>
      </c>
      <c r="N20" s="311" t="s">
        <v>5208</v>
      </c>
      <c r="O20" s="311" t="s">
        <v>5209</v>
      </c>
      <c r="P20" s="311" t="s">
        <v>5210</v>
      </c>
    </row>
    <row r="21" spans="1:16" s="282" customFormat="1" ht="25.5" x14ac:dyDescent="0.2">
      <c r="A21" s="285" t="s">
        <v>4545</v>
      </c>
      <c r="B21" s="294" t="str">
        <f>VLOOKUP(A21,'Base de Dados sem ASI_Relatório'!N:AD,2,0)</f>
        <v>Quadrimestral</v>
      </c>
      <c r="C21" s="298" t="str">
        <f>VLOOKUP(A21,'Base de Dados sem ASI_Relatório'!N:AD,4,0)</f>
        <v>-</v>
      </c>
      <c r="D21" s="297">
        <f>VLOOKUP(A21,'Base de Dados sem ASI_Relatório'!N:AD,5,0)</f>
        <v>1</v>
      </c>
      <c r="E21" s="297"/>
      <c r="F21" s="297"/>
      <c r="G21" s="297"/>
      <c r="H21" s="298">
        <f>VLOOKUP(A21,'Base de Dados sem ASI_Relatório'!N:AD,9,0)</f>
        <v>0.98750000000000004</v>
      </c>
      <c r="I21" s="297"/>
      <c r="J21" s="297"/>
      <c r="K21" s="297"/>
      <c r="L21" s="297">
        <f>VLOOKUP(A21,'Base de Dados sem ASI_Relatório'!N:AD,13,0)</f>
        <v>0</v>
      </c>
      <c r="M21" s="297"/>
      <c r="N21" s="297"/>
      <c r="O21" s="297"/>
      <c r="P21" s="297" t="str">
        <f>VLOOKUP(A21,'Base de Dados sem ASI_Relatório'!N:AD,17,0)</f>
        <v>-</v>
      </c>
    </row>
    <row r="22" spans="1:16" ht="39.75" customHeight="1" x14ac:dyDescent="0.2">
      <c r="A22" s="283" t="s">
        <v>4031</v>
      </c>
      <c r="B22" s="311" t="s">
        <v>5196</v>
      </c>
      <c r="C22" s="311" t="s">
        <v>5197</v>
      </c>
      <c r="D22" s="311" t="s">
        <v>5198</v>
      </c>
      <c r="E22" s="311" t="s">
        <v>5199</v>
      </c>
      <c r="F22" s="311" t="s">
        <v>5200</v>
      </c>
      <c r="G22" s="311" t="s">
        <v>5201</v>
      </c>
      <c r="H22" s="311" t="s">
        <v>5202</v>
      </c>
      <c r="I22" s="311" t="s">
        <v>5203</v>
      </c>
      <c r="J22" s="311" t="s">
        <v>5204</v>
      </c>
      <c r="K22" s="311" t="s">
        <v>5205</v>
      </c>
      <c r="L22" s="311" t="s">
        <v>5206</v>
      </c>
      <c r="M22" s="311" t="s">
        <v>5207</v>
      </c>
      <c r="N22" s="311" t="s">
        <v>5208</v>
      </c>
      <c r="O22" s="311" t="s">
        <v>5209</v>
      </c>
      <c r="P22" s="311" t="s">
        <v>5210</v>
      </c>
    </row>
    <row r="23" spans="1:16" s="282" customFormat="1" ht="25.5" x14ac:dyDescent="0.2">
      <c r="A23" s="285" t="s">
        <v>4546</v>
      </c>
      <c r="B23" s="294" t="str">
        <f>VLOOKUP(A23,'Base de Dados sem ASI_Relatório'!N:AD,2,0)</f>
        <v>Quadrimestral</v>
      </c>
      <c r="C23" s="298">
        <f>VLOOKUP(A23,'Base de Dados sem ASI_Relatório'!N:AD,4,0)</f>
        <v>0.76600000000000001</v>
      </c>
      <c r="D23" s="297">
        <f>VLOOKUP(A23,'Base de Dados sem ASI_Relatório'!N:AD,5,0)</f>
        <v>1</v>
      </c>
      <c r="E23" s="297"/>
      <c r="F23" s="297"/>
      <c r="G23" s="297"/>
      <c r="H23" s="298">
        <f>VLOOKUP(A23,'Base de Dados sem ASI_Relatório'!N:AD,9,0)</f>
        <v>7.5700000000000003E-2</v>
      </c>
      <c r="I23" s="297"/>
      <c r="J23" s="297"/>
      <c r="K23" s="297"/>
      <c r="L23" s="298">
        <f>VLOOKUP(A23,'Base de Dados sem ASI_Relatório'!N:AD,13,0)</f>
        <v>6.5600000000000006E-2</v>
      </c>
      <c r="M23" s="297"/>
      <c r="N23" s="297"/>
      <c r="O23" s="297"/>
      <c r="P23" s="298">
        <f>VLOOKUP(A23,'Base de Dados sem ASI_Relatório'!N:AD,17,0)</f>
        <v>7.0699999999999999E-2</v>
      </c>
    </row>
    <row r="24" spans="1:16" ht="39.75" customHeight="1" x14ac:dyDescent="0.2">
      <c r="A24" s="283" t="s">
        <v>4032</v>
      </c>
      <c r="B24" s="311" t="s">
        <v>5196</v>
      </c>
      <c r="C24" s="311" t="s">
        <v>5197</v>
      </c>
      <c r="D24" s="311" t="s">
        <v>5198</v>
      </c>
      <c r="E24" s="311" t="s">
        <v>5199</v>
      </c>
      <c r="F24" s="311" t="s">
        <v>5200</v>
      </c>
      <c r="G24" s="311" t="s">
        <v>5201</v>
      </c>
      <c r="H24" s="311" t="s">
        <v>5202</v>
      </c>
      <c r="I24" s="311" t="s">
        <v>5203</v>
      </c>
      <c r="J24" s="311" t="s">
        <v>5204</v>
      </c>
      <c r="K24" s="311" t="s">
        <v>5205</v>
      </c>
      <c r="L24" s="311" t="s">
        <v>5206</v>
      </c>
      <c r="M24" s="311" t="s">
        <v>5207</v>
      </c>
      <c r="N24" s="311" t="s">
        <v>5208</v>
      </c>
      <c r="O24" s="311" t="s">
        <v>5209</v>
      </c>
      <c r="P24" s="311" t="s">
        <v>5210</v>
      </c>
    </row>
    <row r="25" spans="1:16" s="282" customFormat="1" ht="38.25" x14ac:dyDescent="0.2">
      <c r="A25" s="285" t="s">
        <v>4547</v>
      </c>
      <c r="B25" s="294" t="str">
        <f>VLOOKUP(A25,'Base de Dados sem ASI_Relatório'!N:AD,2,0)</f>
        <v>Quadrimestral</v>
      </c>
      <c r="C25" s="294">
        <f>VLOOKUP(A25,'Base de Dados sem ASI_Relatório'!N:AD,4,0)</f>
        <v>96800</v>
      </c>
      <c r="D25" s="294">
        <f>VLOOKUP(A25,'Base de Dados sem ASI_Relatório'!N:AD,5,0)</f>
        <v>97000</v>
      </c>
      <c r="E25" s="294"/>
      <c r="F25" s="294"/>
      <c r="G25" s="294"/>
      <c r="H25" s="294" t="str">
        <f>VLOOKUP(A25,'Base de Dados sem ASI_Relatório'!N:AD,9,0)</f>
        <v>-</v>
      </c>
      <c r="I25" s="294"/>
      <c r="J25" s="294"/>
      <c r="K25" s="294"/>
      <c r="L25" s="294" t="str">
        <f>VLOOKUP(A25,'Base de Dados sem ASI_Relatório'!N:AD,13,0)</f>
        <v>-</v>
      </c>
      <c r="M25" s="294"/>
      <c r="N25" s="294"/>
      <c r="O25" s="294"/>
      <c r="P25" s="294" t="str">
        <f>VLOOKUP(A25,'Base de Dados sem ASI_Relatório'!N:AD,17,0)</f>
        <v>-</v>
      </c>
    </row>
    <row r="26" spans="1:16" ht="39.75" customHeight="1" x14ac:dyDescent="0.2">
      <c r="A26" s="283" t="s">
        <v>4033</v>
      </c>
      <c r="B26" s="311" t="s">
        <v>5196</v>
      </c>
      <c r="C26" s="311" t="s">
        <v>5197</v>
      </c>
      <c r="D26" s="311" t="s">
        <v>5198</v>
      </c>
      <c r="E26" s="311" t="s">
        <v>5199</v>
      </c>
      <c r="F26" s="311" t="s">
        <v>5200</v>
      </c>
      <c r="G26" s="311" t="s">
        <v>5201</v>
      </c>
      <c r="H26" s="311" t="s">
        <v>5202</v>
      </c>
      <c r="I26" s="311" t="s">
        <v>5203</v>
      </c>
      <c r="J26" s="311" t="s">
        <v>5204</v>
      </c>
      <c r="K26" s="311" t="s">
        <v>5205</v>
      </c>
      <c r="L26" s="311" t="s">
        <v>5206</v>
      </c>
      <c r="M26" s="311" t="s">
        <v>5207</v>
      </c>
      <c r="N26" s="311" t="s">
        <v>5208</v>
      </c>
      <c r="O26" s="311" t="s">
        <v>5209</v>
      </c>
      <c r="P26" s="311" t="s">
        <v>5210</v>
      </c>
    </row>
    <row r="27" spans="1:16" s="282" customFormat="1" ht="25.5" x14ac:dyDescent="0.2">
      <c r="A27" s="286" t="s">
        <v>4548</v>
      </c>
      <c r="B27" s="299" t="str">
        <f>VLOOKUP(A27,'Base de Dados sem ASI_Relatório'!N:AD,2,0)</f>
        <v>Anual</v>
      </c>
      <c r="C27" s="300">
        <f>VLOOKUP(A27,'Base de Dados sem ASI_Relatório'!N:AD,4,0)</f>
        <v>0.97699999999999998</v>
      </c>
      <c r="D27" s="301">
        <f>VLOOKUP(A27,'Base de Dados sem ASI_Relatório'!N:AD,5,0)</f>
        <v>1</v>
      </c>
      <c r="E27" s="301"/>
      <c r="F27" s="301"/>
      <c r="G27" s="301"/>
      <c r="H27" s="300"/>
      <c r="I27" s="301"/>
      <c r="J27" s="301"/>
      <c r="K27" s="301"/>
      <c r="L27" s="300"/>
      <c r="M27" s="301"/>
      <c r="N27" s="301"/>
      <c r="O27" s="301"/>
      <c r="P27" s="301">
        <f>VLOOKUP(A27,'Base de Dados sem ASI_Relatório'!N:AD,17,0)</f>
        <v>1</v>
      </c>
    </row>
    <row r="28" spans="1:16" s="282" customFormat="1" ht="25.5" x14ac:dyDescent="0.2">
      <c r="A28" s="285" t="s">
        <v>4549</v>
      </c>
      <c r="B28" s="294" t="str">
        <f>VLOOKUP(A28,'Base de Dados sem ASI_Relatório'!N:AD,2,0)</f>
        <v>Anual</v>
      </c>
      <c r="C28" s="297">
        <f>VLOOKUP(A28,'Base de Dados sem ASI_Relatório'!N:AD,4,0)</f>
        <v>1</v>
      </c>
      <c r="D28" s="297">
        <f>VLOOKUP(A28,'Base de Dados sem ASI_Relatório'!N:AD,5,0)</f>
        <v>1</v>
      </c>
      <c r="E28" s="297"/>
      <c r="F28" s="297"/>
      <c r="G28" s="297"/>
      <c r="H28" s="298"/>
      <c r="I28" s="297"/>
      <c r="J28" s="297"/>
      <c r="K28" s="297"/>
      <c r="L28" s="298"/>
      <c r="M28" s="297"/>
      <c r="N28" s="297"/>
      <c r="O28" s="297"/>
      <c r="P28" s="297">
        <f>VLOOKUP(A28,'Base de Dados sem ASI_Relatório'!N:AD,17,0)</f>
        <v>1</v>
      </c>
    </row>
    <row r="29" spans="1:16" s="280" customFormat="1" ht="45.75" customHeight="1" x14ac:dyDescent="0.3">
      <c r="A29" s="312" t="s">
        <v>3971</v>
      </c>
      <c r="E29" s="296"/>
      <c r="F29" s="296"/>
      <c r="G29" s="296"/>
      <c r="H29" s="296"/>
      <c r="I29" s="296"/>
      <c r="J29" s="296"/>
      <c r="K29" s="296"/>
      <c r="L29" s="296"/>
      <c r="M29" s="296"/>
      <c r="N29" s="296"/>
      <c r="O29" s="296"/>
      <c r="P29" s="296"/>
    </row>
    <row r="30" spans="1:16" ht="39.75" customHeight="1" x14ac:dyDescent="0.2">
      <c r="A30" s="283" t="s">
        <v>4021</v>
      </c>
      <c r="B30" s="311" t="s">
        <v>5196</v>
      </c>
      <c r="C30" s="311" t="s">
        <v>5197</v>
      </c>
      <c r="D30" s="311" t="s">
        <v>5198</v>
      </c>
      <c r="E30" s="311" t="s">
        <v>5199</v>
      </c>
      <c r="F30" s="311" t="s">
        <v>5200</v>
      </c>
      <c r="G30" s="311" t="s">
        <v>5201</v>
      </c>
      <c r="H30" s="311" t="s">
        <v>5202</v>
      </c>
      <c r="I30" s="311" t="s">
        <v>5203</v>
      </c>
      <c r="J30" s="311" t="s">
        <v>5204</v>
      </c>
      <c r="K30" s="311" t="s">
        <v>5205</v>
      </c>
      <c r="L30" s="311" t="s">
        <v>5206</v>
      </c>
      <c r="M30" s="311" t="s">
        <v>5207</v>
      </c>
      <c r="N30" s="311" t="s">
        <v>5208</v>
      </c>
      <c r="O30" s="311" t="s">
        <v>5209</v>
      </c>
      <c r="P30" s="311" t="s">
        <v>5210</v>
      </c>
    </row>
    <row r="31" spans="1:16" s="282" customFormat="1" ht="25.5" x14ac:dyDescent="0.2">
      <c r="A31" s="285" t="s">
        <v>4535</v>
      </c>
      <c r="B31" s="294" t="str">
        <f>VLOOKUP(A31,'Base de Dados sem ASI_Relatório'!N:AD,2,0)</f>
        <v>Quadrimestral</v>
      </c>
      <c r="C31" s="298" t="str">
        <f>VLOOKUP(A31,'Base de Dados sem ASI_Relatório'!N:AD,4,0)</f>
        <v>-</v>
      </c>
      <c r="D31" s="298" t="str">
        <f>VLOOKUP(A31,'Base de Dados sem ASI_Relatório'!N:AD,5,0)</f>
        <v>-</v>
      </c>
      <c r="E31" s="297"/>
      <c r="F31" s="297"/>
      <c r="G31" s="297"/>
      <c r="H31" s="298">
        <f>VLOOKUP(A31,'Base de Dados sem ASI_Relatório'!N:AD,9,0)</f>
        <v>0.75</v>
      </c>
      <c r="I31" s="297"/>
      <c r="J31" s="297"/>
      <c r="K31" s="297"/>
      <c r="L31" s="297">
        <f>VLOOKUP(A31,'Base de Dados sem ASI_Relatório'!N:AD,13,0)</f>
        <v>1</v>
      </c>
      <c r="M31" s="297"/>
      <c r="N31" s="297"/>
      <c r="O31" s="297"/>
      <c r="P31" s="297">
        <f>VLOOKUP(A31,'Base de Dados sem ASI_Relatório'!N:AD,17,0)</f>
        <v>1</v>
      </c>
    </row>
    <row r="32" spans="1:16" s="280" customFormat="1" ht="45.75" customHeight="1" x14ac:dyDescent="0.3">
      <c r="A32" s="312" t="s">
        <v>3973</v>
      </c>
      <c r="E32" s="296"/>
      <c r="F32" s="296"/>
      <c r="G32" s="296"/>
      <c r="H32" s="296"/>
      <c r="I32" s="296"/>
      <c r="J32" s="296"/>
      <c r="K32" s="296"/>
      <c r="L32" s="296"/>
      <c r="M32" s="296"/>
      <c r="N32" s="296"/>
      <c r="O32" s="296"/>
      <c r="P32" s="296"/>
    </row>
    <row r="33" spans="1:16" ht="39.75" customHeight="1" x14ac:dyDescent="0.2">
      <c r="A33" s="283" t="s">
        <v>4034</v>
      </c>
      <c r="B33" s="311" t="s">
        <v>5196</v>
      </c>
      <c r="C33" s="311" t="s">
        <v>5197</v>
      </c>
      <c r="D33" s="311" t="s">
        <v>5198</v>
      </c>
      <c r="E33" s="311" t="s">
        <v>5199</v>
      </c>
      <c r="F33" s="311" t="s">
        <v>5200</v>
      </c>
      <c r="G33" s="311" t="s">
        <v>5201</v>
      </c>
      <c r="H33" s="311" t="s">
        <v>5202</v>
      </c>
      <c r="I33" s="311" t="s">
        <v>5203</v>
      </c>
      <c r="J33" s="311" t="s">
        <v>5204</v>
      </c>
      <c r="K33" s="311" t="s">
        <v>5205</v>
      </c>
      <c r="L33" s="311" t="s">
        <v>5206</v>
      </c>
      <c r="M33" s="311" t="s">
        <v>5207</v>
      </c>
      <c r="N33" s="311" t="s">
        <v>5208</v>
      </c>
      <c r="O33" s="311" t="s">
        <v>5209</v>
      </c>
      <c r="P33" s="311" t="s">
        <v>5210</v>
      </c>
    </row>
    <row r="34" spans="1:16" s="282" customFormat="1" ht="25.5" x14ac:dyDescent="0.2">
      <c r="A34" s="285" t="s">
        <v>4550</v>
      </c>
      <c r="B34" s="294" t="str">
        <f>VLOOKUP(A34,'Base de Dados sem ASI_Relatório'!N:AD,2,0)</f>
        <v>Trimestral</v>
      </c>
      <c r="C34" s="294">
        <f>VLOOKUP(A34,'Base de Dados sem ASI_Relatório'!N:AD,4,0)</f>
        <v>0</v>
      </c>
      <c r="D34" s="294">
        <f>VLOOKUP(A34,'Base de Dados sem ASI_Relatório'!N:AD,5,0)</f>
        <v>12</v>
      </c>
      <c r="E34" s="294"/>
      <c r="F34" s="294"/>
      <c r="G34" s="294">
        <f>VLOOKUP(A34,'Base de Dados sem ASI_Relatório'!N:AD,8,0)</f>
        <v>0</v>
      </c>
      <c r="H34" s="294"/>
      <c r="I34" s="294"/>
      <c r="J34" s="294">
        <f>VLOOKUP(A34,'Base de Dados sem ASI_Relatório'!N:AD,11,0)</f>
        <v>0</v>
      </c>
      <c r="K34" s="294"/>
      <c r="L34" s="294"/>
      <c r="M34" s="294">
        <f>VLOOKUP(A34,'Base de Dados sem ASI_Relatório'!N:AD,14,0)</f>
        <v>0</v>
      </c>
      <c r="N34" s="294"/>
      <c r="O34" s="294"/>
      <c r="P34" s="294">
        <f>VLOOKUP(A34,'Base de Dados sem ASI_Relatório'!N:AD,17,0)</f>
        <v>0</v>
      </c>
    </row>
    <row r="35" spans="1:16" ht="39.75" customHeight="1" x14ac:dyDescent="0.2">
      <c r="A35" s="283" t="s">
        <v>4035</v>
      </c>
      <c r="B35" s="311" t="s">
        <v>5196</v>
      </c>
      <c r="C35" s="311" t="s">
        <v>5197</v>
      </c>
      <c r="D35" s="311" t="s">
        <v>5198</v>
      </c>
      <c r="E35" s="311" t="s">
        <v>5199</v>
      </c>
      <c r="F35" s="311" t="s">
        <v>5200</v>
      </c>
      <c r="G35" s="311" t="s">
        <v>5201</v>
      </c>
      <c r="H35" s="311" t="s">
        <v>5202</v>
      </c>
      <c r="I35" s="311" t="s">
        <v>5203</v>
      </c>
      <c r="J35" s="311" t="s">
        <v>5204</v>
      </c>
      <c r="K35" s="311" t="s">
        <v>5205</v>
      </c>
      <c r="L35" s="311" t="s">
        <v>5206</v>
      </c>
      <c r="M35" s="311" t="s">
        <v>5207</v>
      </c>
      <c r="N35" s="311" t="s">
        <v>5208</v>
      </c>
      <c r="O35" s="311" t="s">
        <v>5209</v>
      </c>
      <c r="P35" s="311" t="s">
        <v>5210</v>
      </c>
    </row>
    <row r="36" spans="1:16" s="282" customFormat="1" x14ac:dyDescent="0.2">
      <c r="A36" s="285" t="s">
        <v>4551</v>
      </c>
      <c r="B36" s="294" t="str">
        <f>VLOOKUP(A36,'Base de Dados sem ASI_Relatório'!N:AD,2,0)</f>
        <v>Quadrimestral</v>
      </c>
      <c r="C36" s="298">
        <f>VLOOKUP(A36,'Base de Dados sem ASI_Relatório'!N:AD,4,0)</f>
        <v>0.498</v>
      </c>
      <c r="D36" s="298" t="str">
        <f>VLOOKUP(A36,'Base de Dados sem ASI_Relatório'!N:AD,5,0)</f>
        <v>-</v>
      </c>
      <c r="E36" s="297"/>
      <c r="F36" s="297"/>
      <c r="G36" s="297"/>
      <c r="H36" s="298">
        <f>VLOOKUP(A36,'Base de Dados sem ASI_Relatório'!N:AD,9,0)</f>
        <v>0.498</v>
      </c>
      <c r="I36" s="297"/>
      <c r="J36" s="297"/>
      <c r="K36" s="297"/>
      <c r="L36" s="298">
        <f>VLOOKUP(A36,'Base de Dados sem ASI_Relatório'!N:AD,13,0)</f>
        <v>0.498</v>
      </c>
      <c r="M36" s="297"/>
      <c r="N36" s="297"/>
      <c r="O36" s="297"/>
      <c r="P36" s="298">
        <f>VLOOKUP(A36,'Base de Dados sem ASI_Relatório'!N:AD,17,0)</f>
        <v>0.52</v>
      </c>
    </row>
    <row r="37" spans="1:16" ht="39.75" customHeight="1" x14ac:dyDescent="0.2">
      <c r="A37" s="283" t="s">
        <v>4036</v>
      </c>
      <c r="B37" s="311" t="s">
        <v>5196</v>
      </c>
      <c r="C37" s="311" t="s">
        <v>5197</v>
      </c>
      <c r="D37" s="311" t="s">
        <v>5198</v>
      </c>
      <c r="E37" s="311" t="s">
        <v>5199</v>
      </c>
      <c r="F37" s="311" t="s">
        <v>5200</v>
      </c>
      <c r="G37" s="311" t="s">
        <v>5201</v>
      </c>
      <c r="H37" s="311" t="s">
        <v>5202</v>
      </c>
      <c r="I37" s="311" t="s">
        <v>5203</v>
      </c>
      <c r="J37" s="311" t="s">
        <v>5204</v>
      </c>
      <c r="K37" s="311" t="s">
        <v>5205</v>
      </c>
      <c r="L37" s="311" t="s">
        <v>5206</v>
      </c>
      <c r="M37" s="311" t="s">
        <v>5207</v>
      </c>
      <c r="N37" s="311" t="s">
        <v>5208</v>
      </c>
      <c r="O37" s="311" t="s">
        <v>5209</v>
      </c>
      <c r="P37" s="311" t="s">
        <v>5210</v>
      </c>
    </row>
    <row r="38" spans="1:16" s="282" customFormat="1" x14ac:dyDescent="0.2">
      <c r="A38" s="285" t="s">
        <v>4552</v>
      </c>
      <c r="B38" s="294" t="str">
        <f>VLOOKUP(A38,'Base de Dados sem ASI_Relatório'!N:AD,2,0)</f>
        <v>Quadrimestral</v>
      </c>
      <c r="C38" s="298" t="str">
        <f>VLOOKUP(A38,'Base de Dados sem ASI_Relatório'!N:AD,4,0)</f>
        <v>-</v>
      </c>
      <c r="D38" s="298" t="str">
        <f>VLOOKUP(A38,'Base de Dados sem ASI_Relatório'!N:AD,5,0)</f>
        <v>-</v>
      </c>
      <c r="E38" s="297"/>
      <c r="F38" s="297"/>
      <c r="G38" s="297"/>
      <c r="H38" s="298">
        <f>VLOOKUP(A38,'Base de Dados sem ASI_Relatório'!N:AD,9,0)</f>
        <v>1.18</v>
      </c>
      <c r="I38" s="297"/>
      <c r="J38" s="297"/>
      <c r="K38" s="297"/>
      <c r="L38" s="297">
        <f>VLOOKUP(A38,'Base de Dados sem ASI_Relatório'!N:AD,13,0)</f>
        <v>1</v>
      </c>
      <c r="M38" s="297"/>
      <c r="N38" s="297"/>
      <c r="O38" s="297"/>
      <c r="P38" s="297">
        <f>VLOOKUP(A38,'Base de Dados sem ASI_Relatório'!N:AD,17,0)</f>
        <v>1</v>
      </c>
    </row>
    <row r="39" spans="1:16" ht="39.75" customHeight="1" x14ac:dyDescent="0.2">
      <c r="A39" s="283" t="s">
        <v>4037</v>
      </c>
      <c r="B39" s="311" t="s">
        <v>5196</v>
      </c>
      <c r="C39" s="311" t="s">
        <v>5197</v>
      </c>
      <c r="D39" s="311" t="s">
        <v>5198</v>
      </c>
      <c r="E39" s="311" t="s">
        <v>5199</v>
      </c>
      <c r="F39" s="311" t="s">
        <v>5200</v>
      </c>
      <c r="G39" s="311" t="s">
        <v>5201</v>
      </c>
      <c r="H39" s="311" t="s">
        <v>5202</v>
      </c>
      <c r="I39" s="311" t="s">
        <v>5203</v>
      </c>
      <c r="J39" s="311" t="s">
        <v>5204</v>
      </c>
      <c r="K39" s="311" t="s">
        <v>5205</v>
      </c>
      <c r="L39" s="311" t="s">
        <v>5206</v>
      </c>
      <c r="M39" s="311" t="s">
        <v>5207</v>
      </c>
      <c r="N39" s="311" t="s">
        <v>5208</v>
      </c>
      <c r="O39" s="311" t="s">
        <v>5209</v>
      </c>
      <c r="P39" s="311" t="s">
        <v>5210</v>
      </c>
    </row>
    <row r="40" spans="1:16" s="282" customFormat="1" ht="25.5" x14ac:dyDescent="0.2">
      <c r="A40" s="285" t="s">
        <v>4553</v>
      </c>
      <c r="B40" s="294" t="str">
        <f>VLOOKUP(A40,'Base de Dados sem ASI_Relatório'!N:AD,2,0)</f>
        <v>Quadrimestral</v>
      </c>
      <c r="C40" s="298" t="str">
        <f>VLOOKUP(A40,'Base de Dados sem ASI_Relatório'!N:AD,4,0)</f>
        <v>-</v>
      </c>
      <c r="D40" s="298" t="str">
        <f>VLOOKUP(A40,'Base de Dados sem ASI_Relatório'!N:AD,5,0)</f>
        <v>-</v>
      </c>
      <c r="E40" s="297"/>
      <c r="F40" s="297"/>
      <c r="G40" s="297"/>
      <c r="H40" s="298">
        <f>VLOOKUP(A40,'Base de Dados sem ASI_Relatório'!N:AD,9,0)</f>
        <v>1</v>
      </c>
      <c r="I40" s="297"/>
      <c r="J40" s="297"/>
      <c r="K40" s="297"/>
      <c r="L40" s="298" t="str">
        <f>VLOOKUP(A40,'Base de Dados sem ASI_Relatório'!N:AD,13,0)</f>
        <v>-</v>
      </c>
      <c r="M40" s="297"/>
      <c r="N40" s="297"/>
      <c r="O40" s="297"/>
      <c r="P40" s="297">
        <f>VLOOKUP(A40,'Base de Dados sem ASI_Relatório'!N:AD,17,0)</f>
        <v>1</v>
      </c>
    </row>
    <row r="41" spans="1:16" ht="39.75" customHeight="1" x14ac:dyDescent="0.2">
      <c r="A41" s="283" t="s">
        <v>4038</v>
      </c>
      <c r="B41" s="311" t="s">
        <v>5196</v>
      </c>
      <c r="C41" s="311" t="s">
        <v>5197</v>
      </c>
      <c r="D41" s="311" t="s">
        <v>5198</v>
      </c>
      <c r="E41" s="311" t="s">
        <v>5199</v>
      </c>
      <c r="F41" s="311" t="s">
        <v>5200</v>
      </c>
      <c r="G41" s="311" t="s">
        <v>5201</v>
      </c>
      <c r="H41" s="311" t="s">
        <v>5202</v>
      </c>
      <c r="I41" s="311" t="s">
        <v>5203</v>
      </c>
      <c r="J41" s="311" t="s">
        <v>5204</v>
      </c>
      <c r="K41" s="311" t="s">
        <v>5205</v>
      </c>
      <c r="L41" s="311" t="s">
        <v>5206</v>
      </c>
      <c r="M41" s="311" t="s">
        <v>5207</v>
      </c>
      <c r="N41" s="311" t="s">
        <v>5208</v>
      </c>
      <c r="O41" s="311" t="s">
        <v>5209</v>
      </c>
      <c r="P41" s="311" t="s">
        <v>5210</v>
      </c>
    </row>
    <row r="42" spans="1:16" s="282" customFormat="1" ht="25.5" x14ac:dyDescent="0.2">
      <c r="A42" s="285" t="s">
        <v>4554</v>
      </c>
      <c r="B42" s="294" t="str">
        <f>VLOOKUP(A42,'Base de Dados sem ASI_Relatório'!N:AD,2,0)</f>
        <v>Anual</v>
      </c>
      <c r="C42" s="294">
        <f>VLOOKUP(A42,'Base de Dados sem ASI_Relatório'!N:AD,4,0)</f>
        <v>25</v>
      </c>
      <c r="D42" s="294">
        <f>VLOOKUP(A42,'Base de Dados sem ASI_Relatório'!N:AD,5,0)</f>
        <v>25</v>
      </c>
      <c r="E42" s="294"/>
      <c r="F42" s="294"/>
      <c r="G42" s="294"/>
      <c r="H42" s="294"/>
      <c r="I42" s="294"/>
      <c r="J42" s="294"/>
      <c r="K42" s="294"/>
      <c r="L42" s="294"/>
      <c r="M42" s="294"/>
      <c r="N42" s="294"/>
      <c r="O42" s="294"/>
      <c r="P42" s="294">
        <f>VLOOKUP(A42,'Base de Dados sem ASI_Relatório'!N:AD,17,0)</f>
        <v>27</v>
      </c>
    </row>
    <row r="43" spans="1:16" ht="39.75" customHeight="1" x14ac:dyDescent="0.2">
      <c r="A43" s="283" t="s">
        <v>4039</v>
      </c>
      <c r="B43" s="311" t="s">
        <v>5196</v>
      </c>
      <c r="C43" s="311" t="s">
        <v>5197</v>
      </c>
      <c r="D43" s="311" t="s">
        <v>5198</v>
      </c>
      <c r="E43" s="311" t="s">
        <v>5199</v>
      </c>
      <c r="F43" s="311" t="s">
        <v>5200</v>
      </c>
      <c r="G43" s="311" t="s">
        <v>5201</v>
      </c>
      <c r="H43" s="311" t="s">
        <v>5202</v>
      </c>
      <c r="I43" s="311" t="s">
        <v>5203</v>
      </c>
      <c r="J43" s="311" t="s">
        <v>5204</v>
      </c>
      <c r="K43" s="311" t="s">
        <v>5205</v>
      </c>
      <c r="L43" s="311" t="s">
        <v>5206</v>
      </c>
      <c r="M43" s="311" t="s">
        <v>5207</v>
      </c>
      <c r="N43" s="311" t="s">
        <v>5208</v>
      </c>
      <c r="O43" s="311" t="s">
        <v>5209</v>
      </c>
      <c r="P43" s="311" t="s">
        <v>5210</v>
      </c>
    </row>
    <row r="44" spans="1:16" s="282" customFormat="1" x14ac:dyDescent="0.2">
      <c r="A44" s="285" t="s">
        <v>4555</v>
      </c>
      <c r="B44" s="294" t="str">
        <f>VLOOKUP(A44,'Base de Dados sem ASI_Relatório'!N:AD,2,0)</f>
        <v>Anual</v>
      </c>
      <c r="C44" s="298">
        <f>VLOOKUP(A44,'Base de Dados sem ASI_Relatório'!N:AD,4,0)</f>
        <v>0</v>
      </c>
      <c r="D44" s="298">
        <f>VLOOKUP(A44,'Base de Dados sem ASI_Relatório'!N:AD,5,0)</f>
        <v>0</v>
      </c>
      <c r="E44" s="297"/>
      <c r="F44" s="297"/>
      <c r="G44" s="297"/>
      <c r="H44" s="298"/>
      <c r="I44" s="297"/>
      <c r="J44" s="297"/>
      <c r="K44" s="297"/>
      <c r="L44" s="298"/>
      <c r="M44" s="297"/>
      <c r="N44" s="297"/>
      <c r="O44" s="297"/>
      <c r="P44" s="297" t="str">
        <f>VLOOKUP(A44,'Base de Dados sem ASI_Relatório'!N:AD,17,0)</f>
        <v>-</v>
      </c>
    </row>
    <row r="45" spans="1:16" ht="39.75" customHeight="1" x14ac:dyDescent="0.2">
      <c r="A45" s="283" t="s">
        <v>4040</v>
      </c>
      <c r="B45" s="311" t="s">
        <v>5196</v>
      </c>
      <c r="C45" s="311" t="s">
        <v>5197</v>
      </c>
      <c r="D45" s="311" t="s">
        <v>5198</v>
      </c>
      <c r="E45" s="311" t="s">
        <v>5199</v>
      </c>
      <c r="F45" s="311" t="s">
        <v>5200</v>
      </c>
      <c r="G45" s="311" t="s">
        <v>5201</v>
      </c>
      <c r="H45" s="311" t="s">
        <v>5202</v>
      </c>
      <c r="I45" s="311" t="s">
        <v>5203</v>
      </c>
      <c r="J45" s="311" t="s">
        <v>5204</v>
      </c>
      <c r="K45" s="311" t="s">
        <v>5205</v>
      </c>
      <c r="L45" s="311" t="s">
        <v>5206</v>
      </c>
      <c r="M45" s="311" t="s">
        <v>5207</v>
      </c>
      <c r="N45" s="311" t="s">
        <v>5208</v>
      </c>
      <c r="O45" s="311" t="s">
        <v>5209</v>
      </c>
      <c r="P45" s="311" t="s">
        <v>5210</v>
      </c>
    </row>
    <row r="46" spans="1:16" s="282" customFormat="1" ht="25.5" x14ac:dyDescent="0.2">
      <c r="A46" s="285" t="s">
        <v>4556</v>
      </c>
      <c r="B46" s="294" t="str">
        <f>VLOOKUP(A46,'Base de Dados sem ASI_Relatório'!N:AD,2,0)</f>
        <v>Quadrimestral</v>
      </c>
      <c r="C46" s="298" t="str">
        <f>VLOOKUP(A46,'Base de Dados sem ASI_Relatório'!N:AD,4,0)</f>
        <v>-</v>
      </c>
      <c r="D46" s="298" t="str">
        <f>VLOOKUP(A46,'Base de Dados sem ASI_Relatório'!N:AD,5,0)</f>
        <v>-</v>
      </c>
      <c r="E46" s="297"/>
      <c r="F46" s="297"/>
      <c r="G46" s="297"/>
      <c r="H46" s="298">
        <f>VLOOKUP(A46,'Base de Dados sem ASI_Relatório'!N:AD,9,0)</f>
        <v>0.21429999999999999</v>
      </c>
      <c r="I46" s="297"/>
      <c r="J46" s="297"/>
      <c r="K46" s="297"/>
      <c r="L46" s="298">
        <f>VLOOKUP(A46,'Base de Dados sem ASI_Relatório'!N:AD,13,0)</f>
        <v>0</v>
      </c>
      <c r="M46" s="297"/>
      <c r="N46" s="297"/>
      <c r="O46" s="297"/>
      <c r="P46" s="297">
        <f>VLOOKUP(A46,'Base de Dados sem ASI_Relatório'!N:AD,17,0)</f>
        <v>0</v>
      </c>
    </row>
    <row r="47" spans="1:16" ht="39.75" customHeight="1" x14ac:dyDescent="0.2">
      <c r="A47" s="283" t="s">
        <v>4041</v>
      </c>
      <c r="B47" s="311" t="s">
        <v>5196</v>
      </c>
      <c r="C47" s="311" t="s">
        <v>5197</v>
      </c>
      <c r="D47" s="311" t="s">
        <v>5198</v>
      </c>
      <c r="E47" s="311" t="s">
        <v>5199</v>
      </c>
      <c r="F47" s="311" t="s">
        <v>5200</v>
      </c>
      <c r="G47" s="311" t="s">
        <v>5201</v>
      </c>
      <c r="H47" s="311" t="s">
        <v>5202</v>
      </c>
      <c r="I47" s="311" t="s">
        <v>5203</v>
      </c>
      <c r="J47" s="311" t="s">
        <v>5204</v>
      </c>
      <c r="K47" s="311" t="s">
        <v>5205</v>
      </c>
      <c r="L47" s="311" t="s">
        <v>5206</v>
      </c>
      <c r="M47" s="311" t="s">
        <v>5207</v>
      </c>
      <c r="N47" s="311" t="s">
        <v>5208</v>
      </c>
      <c r="O47" s="311" t="s">
        <v>5209</v>
      </c>
      <c r="P47" s="311" t="s">
        <v>5210</v>
      </c>
    </row>
    <row r="48" spans="1:16" s="282" customFormat="1" ht="25.5" x14ac:dyDescent="0.2">
      <c r="A48" s="285" t="s">
        <v>4557</v>
      </c>
      <c r="B48" s="294" t="str">
        <f>VLOOKUP(A48,'Base de Dados sem ASI_Relatório'!N:AD,2,0)</f>
        <v>Anual</v>
      </c>
      <c r="C48" s="298">
        <f>VLOOKUP(A48,'Base de Dados sem ASI_Relatório'!N:AD,4,0)</f>
        <v>0.2</v>
      </c>
      <c r="D48" s="298">
        <f>VLOOKUP(A48,'Base de Dados sem ASI_Relatório'!N:AD,5,0)</f>
        <v>0.25</v>
      </c>
      <c r="E48" s="297"/>
      <c r="F48" s="297"/>
      <c r="G48" s="297"/>
      <c r="H48" s="298"/>
      <c r="I48" s="297"/>
      <c r="J48" s="297"/>
      <c r="K48" s="297"/>
      <c r="L48" s="298"/>
      <c r="M48" s="297"/>
      <c r="N48" s="297"/>
      <c r="O48" s="297"/>
      <c r="P48" s="298">
        <f>VLOOKUP(A48,'Base de Dados sem ASI_Relatório'!N:AD,17,0)</f>
        <v>0.2</v>
      </c>
    </row>
    <row r="49" spans="1:16" ht="39.75" customHeight="1" x14ac:dyDescent="0.2">
      <c r="A49" s="283" t="s">
        <v>4042</v>
      </c>
      <c r="B49" s="311" t="s">
        <v>5196</v>
      </c>
      <c r="C49" s="311" t="s">
        <v>5197</v>
      </c>
      <c r="D49" s="311" t="s">
        <v>5198</v>
      </c>
      <c r="E49" s="311" t="s">
        <v>5199</v>
      </c>
      <c r="F49" s="311" t="s">
        <v>5200</v>
      </c>
      <c r="G49" s="311" t="s">
        <v>5201</v>
      </c>
      <c r="H49" s="311" t="s">
        <v>5202</v>
      </c>
      <c r="I49" s="311" t="s">
        <v>5203</v>
      </c>
      <c r="J49" s="311" t="s">
        <v>5204</v>
      </c>
      <c r="K49" s="311" t="s">
        <v>5205</v>
      </c>
      <c r="L49" s="311" t="s">
        <v>5206</v>
      </c>
      <c r="M49" s="311" t="s">
        <v>5207</v>
      </c>
      <c r="N49" s="311" t="s">
        <v>5208</v>
      </c>
      <c r="O49" s="311" t="s">
        <v>5209</v>
      </c>
      <c r="P49" s="311" t="s">
        <v>5210</v>
      </c>
    </row>
    <row r="50" spans="1:16" s="282" customFormat="1" x14ac:dyDescent="0.2">
      <c r="A50" s="285" t="s">
        <v>4558</v>
      </c>
      <c r="B50" s="294" t="str">
        <f>VLOOKUP(A50,'Base de Dados sem ASI_Relatório'!N:AD,2,0)</f>
        <v>Anual</v>
      </c>
      <c r="C50" s="294" t="str">
        <f>VLOOKUP(A50,'Base de Dados sem ASI_Relatório'!N:AD,4,0)</f>
        <v>-</v>
      </c>
      <c r="D50" s="294" t="str">
        <f>VLOOKUP(A50,'Base de Dados sem ASI_Relatório'!N:AD,5,0)</f>
        <v>-</v>
      </c>
      <c r="E50" s="294"/>
      <c r="F50" s="294"/>
      <c r="G50" s="294"/>
      <c r="H50" s="294"/>
      <c r="I50" s="294"/>
      <c r="J50" s="294"/>
      <c r="K50" s="294"/>
      <c r="L50" s="294"/>
      <c r="M50" s="294"/>
      <c r="N50" s="294"/>
      <c r="O50" s="294"/>
      <c r="P50" s="294" t="str">
        <f>VLOOKUP(A50,'Base de Dados sem ASI_Relatório'!N:AD,17,0)</f>
        <v>-</v>
      </c>
    </row>
    <row r="51" spans="1:16" s="280" customFormat="1" ht="45.75" customHeight="1" x14ac:dyDescent="0.3">
      <c r="A51" s="312" t="s">
        <v>3974</v>
      </c>
      <c r="E51" s="296"/>
      <c r="F51" s="296"/>
      <c r="G51" s="296"/>
      <c r="H51" s="296"/>
      <c r="I51" s="296"/>
      <c r="J51" s="296"/>
      <c r="K51" s="296"/>
      <c r="L51" s="296"/>
      <c r="M51" s="296"/>
      <c r="N51" s="296"/>
      <c r="O51" s="296"/>
      <c r="P51" s="296"/>
    </row>
    <row r="52" spans="1:16" ht="39.75" customHeight="1" x14ac:dyDescent="0.2">
      <c r="A52" s="283" t="s">
        <v>4043</v>
      </c>
      <c r="B52" s="311" t="s">
        <v>5196</v>
      </c>
      <c r="C52" s="311" t="s">
        <v>5197</v>
      </c>
      <c r="D52" s="311" t="s">
        <v>5198</v>
      </c>
      <c r="E52" s="311" t="s">
        <v>5199</v>
      </c>
      <c r="F52" s="311" t="s">
        <v>5200</v>
      </c>
      <c r="G52" s="311" t="s">
        <v>5201</v>
      </c>
      <c r="H52" s="311" t="s">
        <v>5202</v>
      </c>
      <c r="I52" s="311" t="s">
        <v>5203</v>
      </c>
      <c r="J52" s="311" t="s">
        <v>5204</v>
      </c>
      <c r="K52" s="311" t="s">
        <v>5205</v>
      </c>
      <c r="L52" s="311" t="s">
        <v>5206</v>
      </c>
      <c r="M52" s="311" t="s">
        <v>5207</v>
      </c>
      <c r="N52" s="311" t="s">
        <v>5208</v>
      </c>
      <c r="O52" s="311" t="s">
        <v>5209</v>
      </c>
      <c r="P52" s="311" t="s">
        <v>5210</v>
      </c>
    </row>
    <row r="53" spans="1:16" s="282" customFormat="1" ht="25.5" x14ac:dyDescent="0.2">
      <c r="A53" s="285" t="s">
        <v>4559</v>
      </c>
      <c r="B53" s="294" t="str">
        <f>VLOOKUP(A53,'Base de Dados sem ASI_Relatório'!N:AD,2,0)</f>
        <v>Anual</v>
      </c>
      <c r="C53" s="294">
        <f>VLOOKUP(A53,'Base de Dados sem ASI_Relatório'!N:AD,4,0)</f>
        <v>2800000</v>
      </c>
      <c r="D53" s="294">
        <f>VLOOKUP(A53,'Base de Dados sem ASI_Relatório'!N:AD,5,0)</f>
        <v>2800000</v>
      </c>
      <c r="E53" s="294"/>
      <c r="F53" s="294"/>
      <c r="G53" s="294"/>
      <c r="H53" s="294"/>
      <c r="I53" s="294"/>
      <c r="J53" s="294"/>
      <c r="K53" s="294"/>
      <c r="L53" s="294"/>
      <c r="M53" s="294"/>
      <c r="N53" s="294"/>
      <c r="O53" s="294"/>
      <c r="P53" s="294">
        <f>VLOOKUP(A53,'Base de Dados sem ASI_Relatório'!N:AD,17,0)</f>
        <v>28994</v>
      </c>
    </row>
    <row r="54" spans="1:16" ht="39.75" customHeight="1" x14ac:dyDescent="0.2">
      <c r="A54" s="283" t="s">
        <v>4044</v>
      </c>
      <c r="B54" s="311" t="s">
        <v>5196</v>
      </c>
      <c r="C54" s="311" t="s">
        <v>5197</v>
      </c>
      <c r="D54" s="311" t="s">
        <v>5198</v>
      </c>
      <c r="E54" s="311" t="s">
        <v>5199</v>
      </c>
      <c r="F54" s="311" t="s">
        <v>5200</v>
      </c>
      <c r="G54" s="311" t="s">
        <v>5201</v>
      </c>
      <c r="H54" s="311" t="s">
        <v>5202</v>
      </c>
      <c r="I54" s="311" t="s">
        <v>5203</v>
      </c>
      <c r="J54" s="311" t="s">
        <v>5204</v>
      </c>
      <c r="K54" s="311" t="s">
        <v>5205</v>
      </c>
      <c r="L54" s="311" t="s">
        <v>5206</v>
      </c>
      <c r="M54" s="311" t="s">
        <v>5207</v>
      </c>
      <c r="N54" s="311" t="s">
        <v>5208</v>
      </c>
      <c r="O54" s="311" t="s">
        <v>5209</v>
      </c>
      <c r="P54" s="311" t="s">
        <v>5210</v>
      </c>
    </row>
    <row r="55" spans="1:16" s="282" customFormat="1" ht="25.5" x14ac:dyDescent="0.2">
      <c r="A55" s="285" t="s">
        <v>4560</v>
      </c>
      <c r="B55" s="294" t="str">
        <f>VLOOKUP(A55,'Base de Dados sem ASI_Relatório'!N:AD,2,0)</f>
        <v>Quadrimestral</v>
      </c>
      <c r="C55" s="298">
        <f>VLOOKUP(A55,'Base de Dados sem ASI_Relatório'!N:AD,4,0)</f>
        <v>0.7</v>
      </c>
      <c r="D55" s="298">
        <f>VLOOKUP(A55,'Base de Dados sem ASI_Relatório'!N:AD,5,0)</f>
        <v>0.25</v>
      </c>
      <c r="E55" s="297"/>
      <c r="F55" s="297"/>
      <c r="G55" s="297"/>
      <c r="H55" s="298">
        <f>VLOOKUP(A55,'Base de Dados sem ASI_Relatório'!N:AD,9,0)</f>
        <v>5.3999999999999999E-2</v>
      </c>
      <c r="I55" s="297"/>
      <c r="J55" s="297"/>
      <c r="K55" s="297"/>
      <c r="L55" s="298">
        <f>VLOOKUP(A55,'Base de Dados sem ASI_Relatório'!N:AD,13,0)</f>
        <v>0.16</v>
      </c>
      <c r="M55" s="297"/>
      <c r="N55" s="297"/>
      <c r="O55" s="297"/>
      <c r="P55" s="297">
        <f>VLOOKUP(A55,'Base de Dados sem ASI_Relatório'!N:AD,17,0)</f>
        <v>1</v>
      </c>
    </row>
    <row r="56" spans="1:16" ht="39.75" customHeight="1" x14ac:dyDescent="0.2">
      <c r="A56" s="283" t="s">
        <v>4045</v>
      </c>
      <c r="B56" s="311" t="s">
        <v>5196</v>
      </c>
      <c r="C56" s="311" t="s">
        <v>5197</v>
      </c>
      <c r="D56" s="311" t="s">
        <v>5198</v>
      </c>
      <c r="E56" s="311" t="s">
        <v>5199</v>
      </c>
      <c r="F56" s="311" t="s">
        <v>5200</v>
      </c>
      <c r="G56" s="311" t="s">
        <v>5201</v>
      </c>
      <c r="H56" s="311" t="s">
        <v>5202</v>
      </c>
      <c r="I56" s="311" t="s">
        <v>5203</v>
      </c>
      <c r="J56" s="311" t="s">
        <v>5204</v>
      </c>
      <c r="K56" s="311" t="s">
        <v>5205</v>
      </c>
      <c r="L56" s="311" t="s">
        <v>5206</v>
      </c>
      <c r="M56" s="311" t="s">
        <v>5207</v>
      </c>
      <c r="N56" s="311" t="s">
        <v>5208</v>
      </c>
      <c r="O56" s="311" t="s">
        <v>5209</v>
      </c>
      <c r="P56" s="311" t="s">
        <v>5210</v>
      </c>
    </row>
    <row r="57" spans="1:16" s="282" customFormat="1" ht="25.5" x14ac:dyDescent="0.2">
      <c r="A57" s="285" t="s">
        <v>4561</v>
      </c>
      <c r="B57" s="294" t="str">
        <f>VLOOKUP(A57,'Base de Dados sem ASI_Relatório'!N:AD,2,0)</f>
        <v>Anual</v>
      </c>
      <c r="C57" s="294">
        <f>VLOOKUP(A57,'Base de Dados sem ASI_Relatório'!N:AD,4,0)</f>
        <v>3</v>
      </c>
      <c r="D57" s="294" t="str">
        <f>VLOOKUP(A57,'Base de Dados sem ASI_Relatório'!N:AD,5,0)</f>
        <v>-</v>
      </c>
      <c r="E57" s="294"/>
      <c r="F57" s="294"/>
      <c r="G57" s="294"/>
      <c r="H57" s="294"/>
      <c r="I57" s="294"/>
      <c r="J57" s="294"/>
      <c r="K57" s="294"/>
      <c r="L57" s="294"/>
      <c r="M57" s="294"/>
      <c r="N57" s="294"/>
      <c r="O57" s="294"/>
      <c r="P57" s="294">
        <f>VLOOKUP(A57,'Base de Dados sem ASI_Relatório'!N:AD,17,0)</f>
        <v>0</v>
      </c>
    </row>
    <row r="58" spans="1:16" ht="39.75" customHeight="1" x14ac:dyDescent="0.2">
      <c r="A58" s="283" t="s">
        <v>4046</v>
      </c>
      <c r="B58" s="311" t="s">
        <v>5196</v>
      </c>
      <c r="C58" s="311" t="s">
        <v>5197</v>
      </c>
      <c r="D58" s="311" t="s">
        <v>5198</v>
      </c>
      <c r="E58" s="311" t="s">
        <v>5199</v>
      </c>
      <c r="F58" s="311" t="s">
        <v>5200</v>
      </c>
      <c r="G58" s="311" t="s">
        <v>5201</v>
      </c>
      <c r="H58" s="311" t="s">
        <v>5202</v>
      </c>
      <c r="I58" s="311" t="s">
        <v>5203</v>
      </c>
      <c r="J58" s="311" t="s">
        <v>5204</v>
      </c>
      <c r="K58" s="311" t="s">
        <v>5205</v>
      </c>
      <c r="L58" s="311" t="s">
        <v>5206</v>
      </c>
      <c r="M58" s="311" t="s">
        <v>5207</v>
      </c>
      <c r="N58" s="311" t="s">
        <v>5208</v>
      </c>
      <c r="O58" s="311" t="s">
        <v>5209</v>
      </c>
      <c r="P58" s="311" t="s">
        <v>5210</v>
      </c>
    </row>
    <row r="59" spans="1:16" s="282" customFormat="1" ht="25.5" x14ac:dyDescent="0.2">
      <c r="A59" s="285" t="s">
        <v>4562</v>
      </c>
      <c r="B59" s="294" t="str">
        <f>VLOOKUP(A59,'Base de Dados sem ASI_Relatório'!N:AD,2,0)</f>
        <v>Anual</v>
      </c>
      <c r="C59" s="294">
        <f>VLOOKUP(A59,'Base de Dados sem ASI_Relatório'!N:AD,4,0)</f>
        <v>0</v>
      </c>
      <c r="D59" s="294">
        <f>VLOOKUP(A59,'Base de Dados sem ASI_Relatório'!N:AD,5,0)</f>
        <v>10</v>
      </c>
      <c r="E59" s="294"/>
      <c r="F59" s="294"/>
      <c r="G59" s="294"/>
      <c r="H59" s="294"/>
      <c r="I59" s="294"/>
      <c r="J59" s="294"/>
      <c r="K59" s="294"/>
      <c r="L59" s="294"/>
      <c r="M59" s="294"/>
      <c r="N59" s="294"/>
      <c r="O59" s="294"/>
      <c r="P59" s="294">
        <f>VLOOKUP(A59,'Base de Dados sem ASI_Relatório'!N:AD,17,0)</f>
        <v>0</v>
      </c>
    </row>
    <row r="60" spans="1:16" ht="39.75" customHeight="1" x14ac:dyDescent="0.2">
      <c r="A60" s="283" t="s">
        <v>4047</v>
      </c>
      <c r="B60" s="311" t="s">
        <v>5196</v>
      </c>
      <c r="C60" s="311" t="s">
        <v>5197</v>
      </c>
      <c r="D60" s="311" t="s">
        <v>5198</v>
      </c>
      <c r="E60" s="311" t="s">
        <v>5199</v>
      </c>
      <c r="F60" s="311" t="s">
        <v>5200</v>
      </c>
      <c r="G60" s="311" t="s">
        <v>5201</v>
      </c>
      <c r="H60" s="311" t="s">
        <v>5202</v>
      </c>
      <c r="I60" s="311" t="s">
        <v>5203</v>
      </c>
      <c r="J60" s="311" t="s">
        <v>5204</v>
      </c>
      <c r="K60" s="311" t="s">
        <v>5205</v>
      </c>
      <c r="L60" s="311" t="s">
        <v>5206</v>
      </c>
      <c r="M60" s="311" t="s">
        <v>5207</v>
      </c>
      <c r="N60" s="311" t="s">
        <v>5208</v>
      </c>
      <c r="O60" s="311" t="s">
        <v>5209</v>
      </c>
      <c r="P60" s="311" t="s">
        <v>5210</v>
      </c>
    </row>
    <row r="61" spans="1:16" s="282" customFormat="1" x14ac:dyDescent="0.2">
      <c r="A61" s="285" t="s">
        <v>4563</v>
      </c>
      <c r="B61" s="294" t="str">
        <f>VLOOKUP(A61,'Base de Dados sem ASI_Relatório'!N:AD,2,0)</f>
        <v>Anual</v>
      </c>
      <c r="C61" s="294">
        <f>VLOOKUP(A61,'Base de Dados sem ASI_Relatório'!N:AD,4,0)</f>
        <v>0</v>
      </c>
      <c r="D61" s="294">
        <f>VLOOKUP(A61,'Base de Dados sem ASI_Relatório'!N:AD,5,0)</f>
        <v>10</v>
      </c>
      <c r="E61" s="294"/>
      <c r="F61" s="294"/>
      <c r="G61" s="294"/>
      <c r="H61" s="294"/>
      <c r="I61" s="294"/>
      <c r="J61" s="294"/>
      <c r="K61" s="294"/>
      <c r="L61" s="294"/>
      <c r="M61" s="294"/>
      <c r="N61" s="294"/>
      <c r="O61" s="294"/>
      <c r="P61" s="294">
        <f>VLOOKUP(A61,'Base de Dados sem ASI_Relatório'!N:AD,17,0)</f>
        <v>0</v>
      </c>
    </row>
    <row r="62" spans="1:16" ht="39.75" customHeight="1" x14ac:dyDescent="0.2">
      <c r="A62" s="283" t="s">
        <v>4048</v>
      </c>
      <c r="B62" s="311" t="s">
        <v>5196</v>
      </c>
      <c r="C62" s="311" t="s">
        <v>5197</v>
      </c>
      <c r="D62" s="311" t="s">
        <v>5198</v>
      </c>
      <c r="E62" s="311" t="s">
        <v>5199</v>
      </c>
      <c r="F62" s="311" t="s">
        <v>5200</v>
      </c>
      <c r="G62" s="311" t="s">
        <v>5201</v>
      </c>
      <c r="H62" s="311" t="s">
        <v>5202</v>
      </c>
      <c r="I62" s="311" t="s">
        <v>5203</v>
      </c>
      <c r="J62" s="311" t="s">
        <v>5204</v>
      </c>
      <c r="K62" s="311" t="s">
        <v>5205</v>
      </c>
      <c r="L62" s="311" t="s">
        <v>5206</v>
      </c>
      <c r="M62" s="311" t="s">
        <v>5207</v>
      </c>
      <c r="N62" s="311" t="s">
        <v>5208</v>
      </c>
      <c r="O62" s="311" t="s">
        <v>5209</v>
      </c>
      <c r="P62" s="311" t="s">
        <v>5210</v>
      </c>
    </row>
    <row r="63" spans="1:16" s="282" customFormat="1" x14ac:dyDescent="0.2">
      <c r="A63" s="285" t="s">
        <v>4564</v>
      </c>
      <c r="B63" s="294" t="str">
        <f>VLOOKUP(A63,'Base de Dados sem ASI_Relatório'!N:AD,2,0)</f>
        <v>Anual</v>
      </c>
      <c r="C63" s="298">
        <f>VLOOKUP(A63,'Base de Dados sem ASI_Relatório'!N:AD,4,0)</f>
        <v>0</v>
      </c>
      <c r="D63" s="298">
        <f>VLOOKUP(A63,'Base de Dados sem ASI_Relatório'!N:AD,5,0)</f>
        <v>0.85</v>
      </c>
      <c r="E63" s="297"/>
      <c r="F63" s="297"/>
      <c r="G63" s="297"/>
      <c r="H63" s="297"/>
      <c r="I63" s="297"/>
      <c r="J63" s="297"/>
      <c r="K63" s="297"/>
      <c r="L63" s="298"/>
      <c r="M63" s="297"/>
      <c r="N63" s="297"/>
      <c r="O63" s="297"/>
      <c r="P63" s="297" t="str">
        <f>VLOOKUP(A63,'Base de Dados sem ASI_Relatório'!N:AD,17,0)</f>
        <v>-</v>
      </c>
    </row>
    <row r="64" spans="1:16" ht="39.75" customHeight="1" x14ac:dyDescent="0.2">
      <c r="A64" s="283" t="s">
        <v>4049</v>
      </c>
      <c r="B64" s="311" t="s">
        <v>5196</v>
      </c>
      <c r="C64" s="311" t="s">
        <v>5197</v>
      </c>
      <c r="D64" s="311" t="s">
        <v>5198</v>
      </c>
      <c r="E64" s="311" t="s">
        <v>5199</v>
      </c>
      <c r="F64" s="311" t="s">
        <v>5200</v>
      </c>
      <c r="G64" s="311" t="s">
        <v>5201</v>
      </c>
      <c r="H64" s="311" t="s">
        <v>5202</v>
      </c>
      <c r="I64" s="311" t="s">
        <v>5203</v>
      </c>
      <c r="J64" s="311" t="s">
        <v>5204</v>
      </c>
      <c r="K64" s="311" t="s">
        <v>5205</v>
      </c>
      <c r="L64" s="311" t="s">
        <v>5206</v>
      </c>
      <c r="M64" s="311" t="s">
        <v>5207</v>
      </c>
      <c r="N64" s="311" t="s">
        <v>5208</v>
      </c>
      <c r="O64" s="311" t="s">
        <v>5209</v>
      </c>
      <c r="P64" s="311" t="s">
        <v>5210</v>
      </c>
    </row>
    <row r="65" spans="1:16" s="282" customFormat="1" x14ac:dyDescent="0.2">
      <c r="A65" s="285" t="s">
        <v>4565</v>
      </c>
      <c r="B65" s="294" t="str">
        <f>VLOOKUP(A65,'Base de Dados sem ASI_Relatório'!N:AD,2,0)</f>
        <v>Anual</v>
      </c>
      <c r="C65" s="298" t="str">
        <f>VLOOKUP(A65,'Base de Dados sem ASI_Relatório'!N:AD,4,0)</f>
        <v>-</v>
      </c>
      <c r="D65" s="298" t="str">
        <f>VLOOKUP(A65,'Base de Dados sem ASI_Relatório'!N:AD,5,0)</f>
        <v>-</v>
      </c>
      <c r="E65" s="297"/>
      <c r="F65" s="297"/>
      <c r="G65" s="297"/>
      <c r="H65" s="297"/>
      <c r="I65" s="297"/>
      <c r="J65" s="297"/>
      <c r="K65" s="297"/>
      <c r="L65" s="298"/>
      <c r="M65" s="297"/>
      <c r="N65" s="297"/>
      <c r="O65" s="297"/>
      <c r="P65" s="297" t="str">
        <f>VLOOKUP(A65,'Base de Dados sem ASI_Relatório'!N:AD,17,0)</f>
        <v>-</v>
      </c>
    </row>
    <row r="66" spans="1:16" ht="39.75" customHeight="1" x14ac:dyDescent="0.2">
      <c r="A66" s="283" t="s">
        <v>4050</v>
      </c>
      <c r="B66" s="311" t="s">
        <v>5196</v>
      </c>
      <c r="C66" s="311" t="s">
        <v>5197</v>
      </c>
      <c r="D66" s="311" t="s">
        <v>5198</v>
      </c>
      <c r="E66" s="311" t="s">
        <v>5199</v>
      </c>
      <c r="F66" s="311" t="s">
        <v>5200</v>
      </c>
      <c r="G66" s="311" t="s">
        <v>5201</v>
      </c>
      <c r="H66" s="311" t="s">
        <v>5202</v>
      </c>
      <c r="I66" s="311" t="s">
        <v>5203</v>
      </c>
      <c r="J66" s="311" t="s">
        <v>5204</v>
      </c>
      <c r="K66" s="311" t="s">
        <v>5205</v>
      </c>
      <c r="L66" s="311" t="s">
        <v>5206</v>
      </c>
      <c r="M66" s="311" t="s">
        <v>5207</v>
      </c>
      <c r="N66" s="311" t="s">
        <v>5208</v>
      </c>
      <c r="O66" s="311" t="s">
        <v>5209</v>
      </c>
      <c r="P66" s="311" t="s">
        <v>5210</v>
      </c>
    </row>
    <row r="67" spans="1:16" s="282" customFormat="1" ht="25.5" x14ac:dyDescent="0.2">
      <c r="A67" s="286" t="s">
        <v>4566</v>
      </c>
      <c r="B67" s="299" t="str">
        <f>VLOOKUP(A67,'Base de Dados sem ASI_Relatório'!N:AD,2,0)</f>
        <v xml:space="preserve">Semestral </v>
      </c>
      <c r="C67" s="300" t="str">
        <f>VLOOKUP(A67,'Base de Dados sem ASI_Relatório'!N:AD,4,0)</f>
        <v>-</v>
      </c>
      <c r="D67" s="300">
        <f>VLOOKUP(A67,'Base de Dados sem ASI_Relatório'!N:AD,5,0)</f>
        <v>0.9</v>
      </c>
      <c r="E67" s="301"/>
      <c r="F67" s="301"/>
      <c r="G67" s="301"/>
      <c r="H67" s="301"/>
      <c r="I67" s="301"/>
      <c r="J67" s="301" t="str">
        <f>VLOOKUP(A67,'Base de Dados sem ASI_Relatório'!N:AD,11,0)</f>
        <v>-</v>
      </c>
      <c r="K67" s="301"/>
      <c r="L67" s="300"/>
      <c r="M67" s="301"/>
      <c r="N67" s="301"/>
      <c r="O67" s="301"/>
      <c r="P67" s="301">
        <f>VLOOKUP(A67,'Base de Dados sem ASI_Relatório'!N:AD,17,0)</f>
        <v>1</v>
      </c>
    </row>
    <row r="68" spans="1:16" s="282" customFormat="1" x14ac:dyDescent="0.2">
      <c r="A68" s="287" t="s">
        <v>4567</v>
      </c>
      <c r="B68" s="302" t="str">
        <f>VLOOKUP(A68,'Base de Dados sem ASI_Relatório'!N:AD,2,0)</f>
        <v xml:space="preserve">Semestral </v>
      </c>
      <c r="C68" s="302" t="str">
        <f>VLOOKUP(A68,'Base de Dados sem ASI_Relatório'!N:AD,4,0)</f>
        <v>-</v>
      </c>
      <c r="D68" s="302" t="str">
        <f>VLOOKUP(A68,'Base de Dados sem ASI_Relatório'!N:AD,5,0)</f>
        <v>-</v>
      </c>
      <c r="E68" s="302"/>
      <c r="F68" s="302"/>
      <c r="G68" s="302"/>
      <c r="H68" s="302"/>
      <c r="I68" s="302"/>
      <c r="J68" s="302" t="str">
        <f>VLOOKUP(A68,'Base de Dados sem ASI_Relatório'!N:AD,11,0)</f>
        <v>-</v>
      </c>
      <c r="K68" s="302"/>
      <c r="L68" s="302"/>
      <c r="M68" s="302"/>
      <c r="N68" s="302"/>
      <c r="O68" s="302"/>
      <c r="P68" s="302">
        <f>VLOOKUP(A68,'Base de Dados sem ASI_Relatório'!N:AD,17,0)</f>
        <v>53279924.979999997</v>
      </c>
    </row>
    <row r="69" spans="1:16" ht="39.75" customHeight="1" x14ac:dyDescent="0.2">
      <c r="A69" s="283" t="s">
        <v>4051</v>
      </c>
      <c r="B69" s="311" t="s">
        <v>5196</v>
      </c>
      <c r="C69" s="311" t="s">
        <v>5197</v>
      </c>
      <c r="D69" s="311" t="s">
        <v>5198</v>
      </c>
      <c r="E69" s="311" t="s">
        <v>5199</v>
      </c>
      <c r="F69" s="311" t="s">
        <v>5200</v>
      </c>
      <c r="G69" s="311" t="s">
        <v>5201</v>
      </c>
      <c r="H69" s="311" t="s">
        <v>5202</v>
      </c>
      <c r="I69" s="311" t="s">
        <v>5203</v>
      </c>
      <c r="J69" s="311" t="s">
        <v>5204</v>
      </c>
      <c r="K69" s="311" t="s">
        <v>5205</v>
      </c>
      <c r="L69" s="311" t="s">
        <v>5206</v>
      </c>
      <c r="M69" s="311" t="s">
        <v>5207</v>
      </c>
      <c r="N69" s="311" t="s">
        <v>5208</v>
      </c>
      <c r="O69" s="311" t="s">
        <v>5209</v>
      </c>
      <c r="P69" s="311" t="s">
        <v>5210</v>
      </c>
    </row>
    <row r="70" spans="1:16" s="282" customFormat="1" ht="25.5" x14ac:dyDescent="0.2">
      <c r="A70" s="285" t="s">
        <v>4568</v>
      </c>
      <c r="B70" s="294" t="str">
        <f>VLOOKUP(A70,'Base de Dados sem ASI_Relatório'!N:AD,2,0)</f>
        <v>Anual</v>
      </c>
      <c r="C70" s="298" t="str">
        <f>VLOOKUP(A70,'Base de Dados sem ASI_Relatório'!N:AD,4,0)</f>
        <v>-</v>
      </c>
      <c r="D70" s="298">
        <f>VLOOKUP(A70,'Base de Dados sem ASI_Relatório'!N:AD,5,0)</f>
        <v>0.25</v>
      </c>
      <c r="E70" s="297"/>
      <c r="F70" s="297"/>
      <c r="G70" s="297"/>
      <c r="H70" s="297"/>
      <c r="I70" s="297"/>
      <c r="J70" s="297"/>
      <c r="K70" s="297"/>
      <c r="L70" s="298"/>
      <c r="M70" s="297"/>
      <c r="N70" s="297"/>
      <c r="O70" s="297"/>
      <c r="P70" s="298">
        <f>VLOOKUP(A70,'Base de Dados sem ASI_Relatório'!N:AD,17,0)</f>
        <v>0.55000000000000004</v>
      </c>
    </row>
    <row r="71" spans="1:16" ht="39.75" customHeight="1" x14ac:dyDescent="0.2">
      <c r="A71" s="283" t="s">
        <v>4052</v>
      </c>
      <c r="B71" s="311" t="s">
        <v>5196</v>
      </c>
      <c r="C71" s="311" t="s">
        <v>5197</v>
      </c>
      <c r="D71" s="311" t="s">
        <v>5198</v>
      </c>
      <c r="E71" s="311" t="s">
        <v>5199</v>
      </c>
      <c r="F71" s="311" t="s">
        <v>5200</v>
      </c>
      <c r="G71" s="311" t="s">
        <v>5201</v>
      </c>
      <c r="H71" s="311" t="s">
        <v>5202</v>
      </c>
      <c r="I71" s="311" t="s">
        <v>5203</v>
      </c>
      <c r="J71" s="311" t="s">
        <v>5204</v>
      </c>
      <c r="K71" s="311" t="s">
        <v>5205</v>
      </c>
      <c r="L71" s="311" t="s">
        <v>5206</v>
      </c>
      <c r="M71" s="311" t="s">
        <v>5207</v>
      </c>
      <c r="N71" s="311" t="s">
        <v>5208</v>
      </c>
      <c r="O71" s="311" t="s">
        <v>5209</v>
      </c>
      <c r="P71" s="311" t="s">
        <v>5210</v>
      </c>
    </row>
    <row r="72" spans="1:16" s="282" customFormat="1" ht="25.5" x14ac:dyDescent="0.2">
      <c r="A72" s="285" t="s">
        <v>4569</v>
      </c>
      <c r="B72" s="294" t="str">
        <f>VLOOKUP(A72,'Base de Dados sem ASI_Relatório'!N:AD,2,0)</f>
        <v>Anual</v>
      </c>
      <c r="C72" s="298">
        <f>VLOOKUP(A72,'Base de Dados sem ASI_Relatório'!N:AD,4,0)</f>
        <v>0</v>
      </c>
      <c r="D72" s="298" t="str">
        <f>VLOOKUP(A72,'Base de Dados sem ASI_Relatório'!N:AD,5,0)</f>
        <v>-</v>
      </c>
      <c r="E72" s="297"/>
      <c r="F72" s="297"/>
      <c r="G72" s="297"/>
      <c r="H72" s="297"/>
      <c r="I72" s="297"/>
      <c r="J72" s="297"/>
      <c r="K72" s="297"/>
      <c r="L72" s="298"/>
      <c r="M72" s="297"/>
      <c r="N72" s="297"/>
      <c r="O72" s="297"/>
      <c r="P72" s="297">
        <f>VLOOKUP(A72,'Base de Dados sem ASI_Relatório'!N:AD,17,0)</f>
        <v>0</v>
      </c>
    </row>
    <row r="73" spans="1:16" ht="39.75" customHeight="1" x14ac:dyDescent="0.2">
      <c r="A73" s="283" t="s">
        <v>4053</v>
      </c>
      <c r="B73" s="311" t="s">
        <v>5196</v>
      </c>
      <c r="C73" s="311" t="s">
        <v>5197</v>
      </c>
      <c r="D73" s="311" t="s">
        <v>5198</v>
      </c>
      <c r="E73" s="311" t="s">
        <v>5199</v>
      </c>
      <c r="F73" s="311" t="s">
        <v>5200</v>
      </c>
      <c r="G73" s="311" t="s">
        <v>5201</v>
      </c>
      <c r="H73" s="311" t="s">
        <v>5202</v>
      </c>
      <c r="I73" s="311" t="s">
        <v>5203</v>
      </c>
      <c r="J73" s="311" t="s">
        <v>5204</v>
      </c>
      <c r="K73" s="311" t="s">
        <v>5205</v>
      </c>
      <c r="L73" s="311" t="s">
        <v>5206</v>
      </c>
      <c r="M73" s="311" t="s">
        <v>5207</v>
      </c>
      <c r="N73" s="311" t="s">
        <v>5208</v>
      </c>
      <c r="O73" s="311" t="s">
        <v>5209</v>
      </c>
      <c r="P73" s="311" t="s">
        <v>5210</v>
      </c>
    </row>
    <row r="74" spans="1:16" s="282" customFormat="1" ht="25.5" x14ac:dyDescent="0.2">
      <c r="A74" s="285" t="s">
        <v>4570</v>
      </c>
      <c r="B74" s="294" t="str">
        <f>VLOOKUP(A74,'Base de Dados sem ASI_Relatório'!N:AD,2,0)</f>
        <v>Anual</v>
      </c>
      <c r="C74" s="298">
        <f>VLOOKUP(A74,'Base de Dados sem ASI_Relatório'!N:AD,4,0)</f>
        <v>0</v>
      </c>
      <c r="D74" s="298">
        <f>VLOOKUP(A74,'Base de Dados sem ASI_Relatório'!N:AD,5,0)</f>
        <v>0</v>
      </c>
      <c r="E74" s="297"/>
      <c r="F74" s="297"/>
      <c r="G74" s="297"/>
      <c r="H74" s="297"/>
      <c r="I74" s="297"/>
      <c r="J74" s="297"/>
      <c r="K74" s="297"/>
      <c r="L74" s="298"/>
      <c r="M74" s="297"/>
      <c r="N74" s="297"/>
      <c r="O74" s="297"/>
      <c r="P74" s="297">
        <f>VLOOKUP(A74,'Base de Dados sem ASI_Relatório'!N:AD,17,0)</f>
        <v>0</v>
      </c>
    </row>
    <row r="75" spans="1:16" ht="39.75" customHeight="1" x14ac:dyDescent="0.2">
      <c r="A75" s="283" t="s">
        <v>4054</v>
      </c>
      <c r="B75" s="311" t="s">
        <v>5196</v>
      </c>
      <c r="C75" s="311" t="s">
        <v>5197</v>
      </c>
      <c r="D75" s="311" t="s">
        <v>5198</v>
      </c>
      <c r="E75" s="311" t="s">
        <v>5199</v>
      </c>
      <c r="F75" s="311" t="s">
        <v>5200</v>
      </c>
      <c r="G75" s="311" t="s">
        <v>5201</v>
      </c>
      <c r="H75" s="311" t="s">
        <v>5202</v>
      </c>
      <c r="I75" s="311" t="s">
        <v>5203</v>
      </c>
      <c r="J75" s="311" t="s">
        <v>5204</v>
      </c>
      <c r="K75" s="311" t="s">
        <v>5205</v>
      </c>
      <c r="L75" s="311" t="s">
        <v>5206</v>
      </c>
      <c r="M75" s="311" t="s">
        <v>5207</v>
      </c>
      <c r="N75" s="311" t="s">
        <v>5208</v>
      </c>
      <c r="O75" s="311" t="s">
        <v>5209</v>
      </c>
      <c r="P75" s="311" t="s">
        <v>5210</v>
      </c>
    </row>
    <row r="76" spans="1:16" s="282" customFormat="1" x14ac:dyDescent="0.2">
      <c r="A76" s="286" t="s">
        <v>4571</v>
      </c>
      <c r="B76" s="299" t="str">
        <f>VLOOKUP(A76,'Base de Dados sem ASI_Relatório'!N:AD,2,0)</f>
        <v>Anual</v>
      </c>
      <c r="C76" s="299">
        <f>VLOOKUP(A76,'Base de Dados sem ASI_Relatório'!N:AD,4,0)</f>
        <v>0</v>
      </c>
      <c r="D76" s="299">
        <f>VLOOKUP(A76,'Base de Dados sem ASI_Relatório'!N:AD,5,0)</f>
        <v>23</v>
      </c>
      <c r="E76" s="299"/>
      <c r="F76" s="299"/>
      <c r="G76" s="299"/>
      <c r="H76" s="299"/>
      <c r="I76" s="299"/>
      <c r="J76" s="299"/>
      <c r="K76" s="299"/>
      <c r="L76" s="299"/>
      <c r="M76" s="299"/>
      <c r="N76" s="299"/>
      <c r="O76" s="299"/>
      <c r="P76" s="299">
        <f>VLOOKUP(A76,'Base de Dados sem ASI_Relatório'!N:AD,17,0)</f>
        <v>18</v>
      </c>
    </row>
    <row r="77" spans="1:16" s="282" customFormat="1" ht="25.5" x14ac:dyDescent="0.2">
      <c r="A77" s="285" t="s">
        <v>4572</v>
      </c>
      <c r="B77" s="294" t="str">
        <f>VLOOKUP(A77,'Base de Dados sem ASI_Relatório'!N:AD,2,0)</f>
        <v>Anual</v>
      </c>
      <c r="C77" s="294" t="str">
        <f>VLOOKUP(A77,'Base de Dados sem ASI_Relatório'!N:AD,4,0)</f>
        <v>-</v>
      </c>
      <c r="D77" s="294" t="str">
        <f>VLOOKUP(A77,'Base de Dados sem ASI_Relatório'!N:AD,5,0)</f>
        <v>-</v>
      </c>
      <c r="E77" s="294"/>
      <c r="F77" s="294"/>
      <c r="G77" s="294"/>
      <c r="H77" s="294"/>
      <c r="I77" s="294"/>
      <c r="J77" s="294"/>
      <c r="K77" s="294"/>
      <c r="L77" s="294"/>
      <c r="M77" s="294"/>
      <c r="N77" s="294"/>
      <c r="O77" s="294"/>
      <c r="P77" s="294">
        <f>VLOOKUP(A77,'Base de Dados sem ASI_Relatório'!N:AD,17,0)</f>
        <v>0</v>
      </c>
    </row>
    <row r="78" spans="1:16" ht="39.75" customHeight="1" x14ac:dyDescent="0.2">
      <c r="A78" s="283" t="s">
        <v>4055</v>
      </c>
      <c r="B78" s="311" t="s">
        <v>5196</v>
      </c>
      <c r="C78" s="311" t="s">
        <v>5197</v>
      </c>
      <c r="D78" s="311" t="s">
        <v>5198</v>
      </c>
      <c r="E78" s="311" t="s">
        <v>5199</v>
      </c>
      <c r="F78" s="311" t="s">
        <v>5200</v>
      </c>
      <c r="G78" s="311" t="s">
        <v>5201</v>
      </c>
      <c r="H78" s="311" t="s">
        <v>5202</v>
      </c>
      <c r="I78" s="311" t="s">
        <v>5203</v>
      </c>
      <c r="J78" s="311" t="s">
        <v>5204</v>
      </c>
      <c r="K78" s="311" t="s">
        <v>5205</v>
      </c>
      <c r="L78" s="311" t="s">
        <v>5206</v>
      </c>
      <c r="M78" s="311" t="s">
        <v>5207</v>
      </c>
      <c r="N78" s="311" t="s">
        <v>5208</v>
      </c>
      <c r="O78" s="311" t="s">
        <v>5209</v>
      </c>
      <c r="P78" s="311" t="s">
        <v>5210</v>
      </c>
    </row>
    <row r="79" spans="1:16" s="282" customFormat="1" ht="25.5" x14ac:dyDescent="0.2">
      <c r="A79" s="285" t="s">
        <v>4573</v>
      </c>
      <c r="B79" s="294" t="str">
        <f>VLOOKUP(A79,'Base de Dados sem ASI_Relatório'!N:AD,2,0)</f>
        <v>Anual</v>
      </c>
      <c r="C79" s="294" t="str">
        <f>VLOOKUP(A79,'Base de Dados sem ASI_Relatório'!N:AD,4,0)</f>
        <v>-</v>
      </c>
      <c r="D79" s="294">
        <f>VLOOKUP(A79,'Base de Dados sem ASI_Relatório'!N:AD,5,0)</f>
        <v>88</v>
      </c>
      <c r="E79" s="294"/>
      <c r="F79" s="294"/>
      <c r="G79" s="294"/>
      <c r="H79" s="294"/>
      <c r="I79" s="294"/>
      <c r="J79" s="294"/>
      <c r="K79" s="294"/>
      <c r="L79" s="294"/>
      <c r="M79" s="294"/>
      <c r="N79" s="294"/>
      <c r="O79" s="294"/>
      <c r="P79" s="294">
        <f>VLOOKUP(A79,'Base de Dados sem ASI_Relatório'!N:AD,17,0)</f>
        <v>87</v>
      </c>
    </row>
    <row r="80" spans="1:16" ht="39.75" customHeight="1" x14ac:dyDescent="0.2">
      <c r="A80" s="283" t="s">
        <v>4056</v>
      </c>
      <c r="B80" s="311" t="s">
        <v>5196</v>
      </c>
      <c r="C80" s="311" t="s">
        <v>5197</v>
      </c>
      <c r="D80" s="311" t="s">
        <v>5198</v>
      </c>
      <c r="E80" s="311" t="s">
        <v>5199</v>
      </c>
      <c r="F80" s="311" t="s">
        <v>5200</v>
      </c>
      <c r="G80" s="311" t="s">
        <v>5201</v>
      </c>
      <c r="H80" s="311" t="s">
        <v>5202</v>
      </c>
      <c r="I80" s="311" t="s">
        <v>5203</v>
      </c>
      <c r="J80" s="311" t="s">
        <v>5204</v>
      </c>
      <c r="K80" s="311" t="s">
        <v>5205</v>
      </c>
      <c r="L80" s="311" t="s">
        <v>5206</v>
      </c>
      <c r="M80" s="311" t="s">
        <v>5207</v>
      </c>
      <c r="N80" s="311" t="s">
        <v>5208</v>
      </c>
      <c r="O80" s="311" t="s">
        <v>5209</v>
      </c>
      <c r="P80" s="311" t="s">
        <v>5210</v>
      </c>
    </row>
    <row r="81" spans="1:16" s="282" customFormat="1" ht="25.5" x14ac:dyDescent="0.2">
      <c r="A81" s="286" t="s">
        <v>4574</v>
      </c>
      <c r="B81" s="299" t="str">
        <f>VLOOKUP(A81,'Base de Dados sem ASI_Relatório'!N:AD,2,0)</f>
        <v>Quadrimestral</v>
      </c>
      <c r="C81" s="300">
        <f>VLOOKUP(A81,'Base de Dados sem ASI_Relatório'!N:AD,4,0)</f>
        <v>0.63580000000000003</v>
      </c>
      <c r="D81" s="300" t="str">
        <f>VLOOKUP(A81,'Base de Dados sem ASI_Relatório'!N:AD,5,0)</f>
        <v>&gt;=65%</v>
      </c>
      <c r="E81" s="301"/>
      <c r="F81" s="300"/>
      <c r="G81" s="300"/>
      <c r="H81" s="300">
        <f>VLOOKUP(A81,'Base de Dados sem ASI_Relatório'!N:AD,9,0)</f>
        <v>0.60599999999999998</v>
      </c>
      <c r="I81" s="301"/>
      <c r="J81" s="301"/>
      <c r="K81" s="301"/>
      <c r="L81" s="300">
        <f>VLOOKUP(A81,'Base de Dados sem ASI_Relatório'!N:AD,13,0)</f>
        <v>0.59530000000000005</v>
      </c>
      <c r="M81" s="301"/>
      <c r="N81" s="301"/>
      <c r="O81" s="301"/>
      <c r="P81" s="300">
        <f>VLOOKUP(A81,'Base de Dados sem ASI_Relatório'!N:AD,17,0)</f>
        <v>0.60209999999999997</v>
      </c>
    </row>
    <row r="82" spans="1:16" s="282" customFormat="1" ht="25.5" x14ac:dyDescent="0.2">
      <c r="A82" s="285" t="s">
        <v>4575</v>
      </c>
      <c r="B82" s="294" t="str">
        <f>VLOOKUP(A82,'Base de Dados sem ASI_Relatório'!N:AD,2,0)</f>
        <v>Quadrimestral</v>
      </c>
      <c r="C82" s="294">
        <f>VLOOKUP(A82,'Base de Dados sem ASI_Relatório'!N:AD,4,0)</f>
        <v>0.78</v>
      </c>
      <c r="D82" s="294" t="str">
        <f>VLOOKUP(A82,'Base de Dados sem ASI_Relatório'!N:AD,5,0)</f>
        <v>-</v>
      </c>
      <c r="E82" s="294"/>
      <c r="F82" s="294"/>
      <c r="G82" s="294"/>
      <c r="H82" s="294">
        <f>VLOOKUP(A82,'Base de Dados sem ASI_Relatório'!N:AD,9,0)</f>
        <v>0.34</v>
      </c>
      <c r="I82" s="294"/>
      <c r="J82" s="294"/>
      <c r="K82" s="294"/>
      <c r="L82" s="294">
        <f>VLOOKUP(A82,'Base de Dados sem ASI_Relatório'!N:AD,13,0)</f>
        <v>0.34</v>
      </c>
      <c r="M82" s="294"/>
      <c r="N82" s="294"/>
      <c r="O82" s="294"/>
      <c r="P82" s="294">
        <f>VLOOKUP(A82,'Base de Dados sem ASI_Relatório'!N:AD,17,0)</f>
        <v>0.4</v>
      </c>
    </row>
    <row r="83" spans="1:16" ht="39.75" customHeight="1" x14ac:dyDescent="0.2">
      <c r="A83" s="283" t="s">
        <v>4057</v>
      </c>
      <c r="B83" s="311" t="s">
        <v>5196</v>
      </c>
      <c r="C83" s="311" t="s">
        <v>5197</v>
      </c>
      <c r="D83" s="311" t="s">
        <v>5198</v>
      </c>
      <c r="E83" s="311" t="s">
        <v>5199</v>
      </c>
      <c r="F83" s="311" t="s">
        <v>5200</v>
      </c>
      <c r="G83" s="311" t="s">
        <v>5201</v>
      </c>
      <c r="H83" s="311" t="s">
        <v>5202</v>
      </c>
      <c r="I83" s="311" t="s">
        <v>5203</v>
      </c>
      <c r="J83" s="311" t="s">
        <v>5204</v>
      </c>
      <c r="K83" s="311" t="s">
        <v>5205</v>
      </c>
      <c r="L83" s="311" t="s">
        <v>5206</v>
      </c>
      <c r="M83" s="311" t="s">
        <v>5207</v>
      </c>
      <c r="N83" s="311" t="s">
        <v>5208</v>
      </c>
      <c r="O83" s="311" t="s">
        <v>5209</v>
      </c>
      <c r="P83" s="311" t="s">
        <v>5210</v>
      </c>
    </row>
    <row r="84" spans="1:16" s="282" customFormat="1" x14ac:dyDescent="0.2">
      <c r="A84" s="285" t="s">
        <v>4576</v>
      </c>
      <c r="B84" s="294" t="str">
        <f>VLOOKUP(A84,'Base de Dados sem ASI_Relatório'!N:AD,2,0)</f>
        <v>Trimestral</v>
      </c>
      <c r="C84" s="298">
        <f>VLOOKUP(A84,'Base de Dados sem ASI_Relatório'!N:AD,4,0)</f>
        <v>0.42799999999999999</v>
      </c>
      <c r="D84" s="298" t="str">
        <f>VLOOKUP(A84,'Base de Dados sem ASI_Relatório'!N:AD,5,0)</f>
        <v>&gt;=46,50%</v>
      </c>
      <c r="E84" s="297"/>
      <c r="F84" s="298"/>
      <c r="G84" s="298">
        <f>VLOOKUP(A84,'Base de Dados sem ASI_Relatório'!N:AD,8,0)</f>
        <v>0.42599999999999999</v>
      </c>
      <c r="H84" s="298"/>
      <c r="I84" s="297"/>
      <c r="J84" s="297">
        <f>VLOOKUP(A84,'Base de Dados sem ASI_Relatório'!N:AD,11,0)</f>
        <v>0.41199999999999998</v>
      </c>
      <c r="K84" s="297"/>
      <c r="L84" s="298"/>
      <c r="M84" s="297" t="str">
        <f>VLOOKUP(A84,'Base de Dados sem ASI_Relatório'!N:AD,14,0)</f>
        <v>-</v>
      </c>
      <c r="N84" s="297"/>
      <c r="O84" s="297"/>
      <c r="P84" s="298">
        <f>VLOOKUP(A84,'Base de Dados sem ASI_Relatório'!N:AD,17,0)</f>
        <v>0.40300000000000002</v>
      </c>
    </row>
    <row r="85" spans="1:16" ht="39.75" customHeight="1" x14ac:dyDescent="0.2">
      <c r="A85" s="283" t="s">
        <v>4058</v>
      </c>
      <c r="B85" s="311" t="s">
        <v>5196</v>
      </c>
      <c r="C85" s="311" t="s">
        <v>5197</v>
      </c>
      <c r="D85" s="311" t="s">
        <v>5198</v>
      </c>
      <c r="E85" s="311" t="s">
        <v>5199</v>
      </c>
      <c r="F85" s="311" t="s">
        <v>5200</v>
      </c>
      <c r="G85" s="311" t="s">
        <v>5201</v>
      </c>
      <c r="H85" s="311" t="s">
        <v>5202</v>
      </c>
      <c r="I85" s="311" t="s">
        <v>5203</v>
      </c>
      <c r="J85" s="311" t="s">
        <v>5204</v>
      </c>
      <c r="K85" s="311" t="s">
        <v>5205</v>
      </c>
      <c r="L85" s="311" t="s">
        <v>5206</v>
      </c>
      <c r="M85" s="311" t="s">
        <v>5207</v>
      </c>
      <c r="N85" s="311" t="s">
        <v>5208</v>
      </c>
      <c r="O85" s="311" t="s">
        <v>5209</v>
      </c>
      <c r="P85" s="311" t="s">
        <v>5210</v>
      </c>
    </row>
    <row r="86" spans="1:16" s="282" customFormat="1" ht="25.5" x14ac:dyDescent="0.2">
      <c r="A86" s="285" t="s">
        <v>4577</v>
      </c>
      <c r="B86" s="294" t="str">
        <f>VLOOKUP(A86,'Base de Dados sem ASI_Relatório'!N:AD,2,0)</f>
        <v>Anual</v>
      </c>
      <c r="C86" s="294">
        <f>VLOOKUP(A86,'Base de Dados sem ASI_Relatório'!N:AD,4,0)</f>
        <v>250</v>
      </c>
      <c r="D86" s="294">
        <f>VLOOKUP(A86,'Base de Dados sem ASI_Relatório'!N:AD,5,0)</f>
        <v>250</v>
      </c>
      <c r="E86" s="294"/>
      <c r="F86" s="294"/>
      <c r="G86" s="294"/>
      <c r="H86" s="294"/>
      <c r="I86" s="294"/>
      <c r="J86" s="294"/>
      <c r="K86" s="294"/>
      <c r="L86" s="294"/>
      <c r="M86" s="294"/>
      <c r="N86" s="294"/>
      <c r="O86" s="294"/>
      <c r="P86" s="294" t="str">
        <f>VLOOKUP(A86,'Base de Dados sem ASI_Relatório'!N:AD,17,0)</f>
        <v>-</v>
      </c>
    </row>
    <row r="87" spans="1:16" ht="39.75" customHeight="1" x14ac:dyDescent="0.2">
      <c r="A87" s="283" t="s">
        <v>4059</v>
      </c>
      <c r="B87" s="311" t="s">
        <v>5196</v>
      </c>
      <c r="C87" s="311" t="s">
        <v>5197</v>
      </c>
      <c r="D87" s="311" t="s">
        <v>5198</v>
      </c>
      <c r="E87" s="311" t="s">
        <v>5199</v>
      </c>
      <c r="F87" s="311" t="s">
        <v>5200</v>
      </c>
      <c r="G87" s="311" t="s">
        <v>5201</v>
      </c>
      <c r="H87" s="311" t="s">
        <v>5202</v>
      </c>
      <c r="I87" s="311" t="s">
        <v>5203</v>
      </c>
      <c r="J87" s="311" t="s">
        <v>5204</v>
      </c>
      <c r="K87" s="311" t="s">
        <v>5205</v>
      </c>
      <c r="L87" s="311" t="s">
        <v>5206</v>
      </c>
      <c r="M87" s="311" t="s">
        <v>5207</v>
      </c>
      <c r="N87" s="311" t="s">
        <v>5208</v>
      </c>
      <c r="O87" s="311" t="s">
        <v>5209</v>
      </c>
      <c r="P87" s="311" t="s">
        <v>5210</v>
      </c>
    </row>
    <row r="88" spans="1:16" s="282" customFormat="1" x14ac:dyDescent="0.2">
      <c r="A88" s="285" t="s">
        <v>4578</v>
      </c>
      <c r="B88" s="294" t="str">
        <f>VLOOKUP(A88,'Base de Dados sem ASI_Relatório'!N:AD,2,0)</f>
        <v>Anual</v>
      </c>
      <c r="C88" s="298">
        <f>VLOOKUP(A88,'Base de Dados sem ASI_Relatório'!N:AD,4,0)</f>
        <v>0</v>
      </c>
      <c r="D88" s="297">
        <f>VLOOKUP(A88,'Base de Dados sem ASI_Relatório'!N:AD,5,0)</f>
        <v>1</v>
      </c>
      <c r="E88" s="297"/>
      <c r="F88" s="298"/>
      <c r="G88" s="298"/>
      <c r="H88" s="298"/>
      <c r="I88" s="297"/>
      <c r="J88" s="297"/>
      <c r="K88" s="297"/>
      <c r="L88" s="298"/>
      <c r="M88" s="297"/>
      <c r="N88" s="297"/>
      <c r="O88" s="297"/>
      <c r="P88" s="297">
        <f>VLOOKUP(A88,'Base de Dados sem ASI_Relatório'!N:AD,17,0)</f>
        <v>1</v>
      </c>
    </row>
    <row r="89" spans="1:16" ht="39.75" customHeight="1" x14ac:dyDescent="0.2">
      <c r="A89" s="283" t="s">
        <v>4060</v>
      </c>
      <c r="B89" s="311" t="s">
        <v>5196</v>
      </c>
      <c r="C89" s="311" t="s">
        <v>5197</v>
      </c>
      <c r="D89" s="311" t="s">
        <v>5198</v>
      </c>
      <c r="E89" s="311" t="s">
        <v>5199</v>
      </c>
      <c r="F89" s="311" t="s">
        <v>5200</v>
      </c>
      <c r="G89" s="311" t="s">
        <v>5201</v>
      </c>
      <c r="H89" s="311" t="s">
        <v>5202</v>
      </c>
      <c r="I89" s="311" t="s">
        <v>5203</v>
      </c>
      <c r="J89" s="311" t="s">
        <v>5204</v>
      </c>
      <c r="K89" s="311" t="s">
        <v>5205</v>
      </c>
      <c r="L89" s="311" t="s">
        <v>5206</v>
      </c>
      <c r="M89" s="311" t="s">
        <v>5207</v>
      </c>
      <c r="N89" s="311" t="s">
        <v>5208</v>
      </c>
      <c r="O89" s="311" t="s">
        <v>5209</v>
      </c>
      <c r="P89" s="311" t="s">
        <v>5210</v>
      </c>
    </row>
    <row r="90" spans="1:16" s="282" customFormat="1" ht="25.5" x14ac:dyDescent="0.2">
      <c r="A90" s="285" t="s">
        <v>4579</v>
      </c>
      <c r="B90" s="294" t="str">
        <f>VLOOKUP(A90,'Base de Dados sem ASI_Relatório'!N:AD,2,0)</f>
        <v>Anual</v>
      </c>
      <c r="C90" s="294">
        <f>VLOOKUP(A90,'Base de Dados sem ASI_Relatório'!N:AD,4,0)</f>
        <v>6</v>
      </c>
      <c r="D90" s="294">
        <f>VLOOKUP(A90,'Base de Dados sem ASI_Relatório'!N:AD,5,0)</f>
        <v>6</v>
      </c>
      <c r="E90" s="294"/>
      <c r="F90" s="294"/>
      <c r="G90" s="294"/>
      <c r="H90" s="294"/>
      <c r="I90" s="294"/>
      <c r="J90" s="294"/>
      <c r="K90" s="294"/>
      <c r="L90" s="294"/>
      <c r="M90" s="294"/>
      <c r="N90" s="294"/>
      <c r="O90" s="294"/>
      <c r="P90" s="294" t="str">
        <f>VLOOKUP(A90,'Base de Dados sem ASI_Relatório'!N:AD,17,0)</f>
        <v>-</v>
      </c>
    </row>
    <row r="91" spans="1:16" s="280" customFormat="1" ht="45.75" customHeight="1" x14ac:dyDescent="0.3">
      <c r="A91" s="312" t="s">
        <v>3975</v>
      </c>
      <c r="E91" s="296"/>
      <c r="F91" s="296"/>
      <c r="G91" s="296"/>
      <c r="H91" s="296"/>
      <c r="I91" s="296"/>
      <c r="J91" s="296"/>
      <c r="K91" s="296"/>
      <c r="L91" s="296"/>
      <c r="M91" s="296"/>
      <c r="N91" s="296"/>
      <c r="O91" s="296"/>
      <c r="P91" s="296"/>
    </row>
    <row r="92" spans="1:16" ht="39.75" customHeight="1" x14ac:dyDescent="0.2">
      <c r="A92" s="283" t="s">
        <v>4061</v>
      </c>
      <c r="B92" s="311" t="s">
        <v>5196</v>
      </c>
      <c r="C92" s="311" t="s">
        <v>5197</v>
      </c>
      <c r="D92" s="311" t="s">
        <v>5198</v>
      </c>
      <c r="E92" s="311" t="s">
        <v>5199</v>
      </c>
      <c r="F92" s="311" t="s">
        <v>5200</v>
      </c>
      <c r="G92" s="311" t="s">
        <v>5201</v>
      </c>
      <c r="H92" s="311" t="s">
        <v>5202</v>
      </c>
      <c r="I92" s="311" t="s">
        <v>5203</v>
      </c>
      <c r="J92" s="311" t="s">
        <v>5204</v>
      </c>
      <c r="K92" s="311" t="s">
        <v>5205</v>
      </c>
      <c r="L92" s="311" t="s">
        <v>5206</v>
      </c>
      <c r="M92" s="311" t="s">
        <v>5207</v>
      </c>
      <c r="N92" s="311" t="s">
        <v>5208</v>
      </c>
      <c r="O92" s="311" t="s">
        <v>5209</v>
      </c>
      <c r="P92" s="311" t="s">
        <v>5210</v>
      </c>
    </row>
    <row r="93" spans="1:16" s="282" customFormat="1" x14ac:dyDescent="0.2">
      <c r="A93" s="285" t="s">
        <v>4580</v>
      </c>
      <c r="B93" s="294" t="str">
        <f>VLOOKUP(A93,'Base de Dados sem ASI_Relatório'!N:AD,2,0)</f>
        <v>Quadrimestral</v>
      </c>
      <c r="C93" s="294">
        <f>VLOOKUP(A93,'Base de Dados sem ASI_Relatório'!N:AD,4,0)</f>
        <v>2500</v>
      </c>
      <c r="D93" s="294">
        <f>VLOOKUP(A93,'Base de Dados sem ASI_Relatório'!N:AD,5,0)</f>
        <v>3000</v>
      </c>
      <c r="E93" s="294"/>
      <c r="F93" s="294"/>
      <c r="G93" s="294"/>
      <c r="H93" s="294">
        <f>VLOOKUP(A93,'Base de Dados sem ASI_Relatório'!N:AD,9,0)</f>
        <v>2083</v>
      </c>
      <c r="I93" s="294"/>
      <c r="J93" s="294"/>
      <c r="K93" s="294"/>
      <c r="L93" s="294">
        <f>VLOOKUP(A93,'Base de Dados sem ASI_Relatório'!N:AD,13,0)</f>
        <v>2242</v>
      </c>
      <c r="M93" s="294"/>
      <c r="N93" s="294"/>
      <c r="O93" s="294"/>
      <c r="P93" s="294">
        <f>VLOOKUP(A93,'Base de Dados sem ASI_Relatório'!N:AD,17,0)</f>
        <v>3324</v>
      </c>
    </row>
    <row r="94" spans="1:16" ht="39.75" customHeight="1" x14ac:dyDescent="0.2">
      <c r="A94" s="283" t="s">
        <v>4062</v>
      </c>
      <c r="B94" s="311" t="s">
        <v>5196</v>
      </c>
      <c r="C94" s="311" t="s">
        <v>5197</v>
      </c>
      <c r="D94" s="311" t="s">
        <v>5198</v>
      </c>
      <c r="E94" s="311" t="s">
        <v>5199</v>
      </c>
      <c r="F94" s="311" t="s">
        <v>5200</v>
      </c>
      <c r="G94" s="311" t="s">
        <v>5201</v>
      </c>
      <c r="H94" s="311" t="s">
        <v>5202</v>
      </c>
      <c r="I94" s="311" t="s">
        <v>5203</v>
      </c>
      <c r="J94" s="311" t="s">
        <v>5204</v>
      </c>
      <c r="K94" s="311" t="s">
        <v>5205</v>
      </c>
      <c r="L94" s="311" t="s">
        <v>5206</v>
      </c>
      <c r="M94" s="311" t="s">
        <v>5207</v>
      </c>
      <c r="N94" s="311" t="s">
        <v>5208</v>
      </c>
      <c r="O94" s="311" t="s">
        <v>5209</v>
      </c>
      <c r="P94" s="311" t="s">
        <v>5210</v>
      </c>
    </row>
    <row r="95" spans="1:16" s="282" customFormat="1" x14ac:dyDescent="0.2">
      <c r="A95" s="285" t="s">
        <v>4580</v>
      </c>
      <c r="B95" s="294" t="str">
        <f>VLOOKUP(A95,'Base de Dados sem ASI_Relatório'!N:AD,2,0)</f>
        <v>Quadrimestral</v>
      </c>
      <c r="C95" s="294">
        <f>VLOOKUP(A95,'Base de Dados sem ASI_Relatório'!N:AD,4,0)</f>
        <v>2500</v>
      </c>
      <c r="D95" s="294">
        <f>VLOOKUP(A95,'Base de Dados sem ASI_Relatório'!N:AD,5,0)</f>
        <v>3000</v>
      </c>
      <c r="E95" s="294"/>
      <c r="F95" s="294"/>
      <c r="G95" s="294"/>
      <c r="H95" s="294">
        <f>VLOOKUP(A95,'Base de Dados sem ASI_Relatório'!N:AD,9,0)</f>
        <v>2083</v>
      </c>
      <c r="I95" s="294"/>
      <c r="J95" s="294"/>
      <c r="K95" s="294"/>
      <c r="L95" s="294">
        <f>VLOOKUP(A95,'Base de Dados sem ASI_Relatório'!N:AD,13,0)</f>
        <v>2242</v>
      </c>
      <c r="M95" s="294"/>
      <c r="N95" s="294"/>
      <c r="O95" s="294"/>
      <c r="P95" s="294">
        <f>VLOOKUP(A95,'Base de Dados sem ASI_Relatório'!N:AD,17,0)</f>
        <v>3324</v>
      </c>
    </row>
    <row r="96" spans="1:16" ht="39.75" customHeight="1" x14ac:dyDescent="0.2">
      <c r="A96" s="283" t="s">
        <v>4063</v>
      </c>
      <c r="B96" s="311" t="s">
        <v>5196</v>
      </c>
      <c r="C96" s="311" t="s">
        <v>5197</v>
      </c>
      <c r="D96" s="311" t="s">
        <v>5198</v>
      </c>
      <c r="E96" s="311" t="s">
        <v>5199</v>
      </c>
      <c r="F96" s="311" t="s">
        <v>5200</v>
      </c>
      <c r="G96" s="311" t="s">
        <v>5201</v>
      </c>
      <c r="H96" s="311" t="s">
        <v>5202</v>
      </c>
      <c r="I96" s="311" t="s">
        <v>5203</v>
      </c>
      <c r="J96" s="311" t="s">
        <v>5204</v>
      </c>
      <c r="K96" s="311" t="s">
        <v>5205</v>
      </c>
      <c r="L96" s="311" t="s">
        <v>5206</v>
      </c>
      <c r="M96" s="311" t="s">
        <v>5207</v>
      </c>
      <c r="N96" s="311" t="s">
        <v>5208</v>
      </c>
      <c r="O96" s="311" t="s">
        <v>5209</v>
      </c>
      <c r="P96" s="311" t="s">
        <v>5210</v>
      </c>
    </row>
    <row r="97" spans="1:16" s="282" customFormat="1" ht="25.5" x14ac:dyDescent="0.2">
      <c r="A97" s="285" t="s">
        <v>4581</v>
      </c>
      <c r="B97" s="294" t="str">
        <f>VLOOKUP(A97,'Base de Dados sem ASI_Relatório'!N:AD,2,0)</f>
        <v>Anual</v>
      </c>
      <c r="C97" s="298">
        <f>VLOOKUP(A97,'Base de Dados sem ASI_Relatório'!N:AD,4,0)</f>
        <v>0</v>
      </c>
      <c r="D97" s="298">
        <f>VLOOKUP(A97,'Base de Dados sem ASI_Relatório'!N:AD,5,0)</f>
        <v>0</v>
      </c>
      <c r="E97" s="297"/>
      <c r="F97" s="298"/>
      <c r="G97" s="298"/>
      <c r="H97" s="298"/>
      <c r="I97" s="297"/>
      <c r="J97" s="297"/>
      <c r="K97" s="297"/>
      <c r="L97" s="298"/>
      <c r="M97" s="297"/>
      <c r="N97" s="297"/>
      <c r="O97" s="297"/>
      <c r="P97" s="297">
        <f>VLOOKUP(A97,'Base de Dados sem ASI_Relatório'!N:AD,17,0)</f>
        <v>0</v>
      </c>
    </row>
    <row r="98" spans="1:16" s="280" customFormat="1" ht="45.75" customHeight="1" x14ac:dyDescent="0.3">
      <c r="A98" s="312" t="s">
        <v>3976</v>
      </c>
      <c r="E98" s="296"/>
      <c r="F98" s="296"/>
      <c r="G98" s="296"/>
      <c r="H98" s="296"/>
      <c r="I98" s="296"/>
      <c r="J98" s="296"/>
      <c r="K98" s="296"/>
      <c r="L98" s="296"/>
      <c r="M98" s="296"/>
      <c r="N98" s="296"/>
      <c r="O98" s="296"/>
      <c r="P98" s="296"/>
    </row>
    <row r="99" spans="1:16" ht="39.75" customHeight="1" x14ac:dyDescent="0.2">
      <c r="A99" s="283" t="s">
        <v>4064</v>
      </c>
      <c r="B99" s="311" t="s">
        <v>5196</v>
      </c>
      <c r="C99" s="311" t="s">
        <v>5197</v>
      </c>
      <c r="D99" s="311" t="s">
        <v>5198</v>
      </c>
      <c r="E99" s="311" t="s">
        <v>5199</v>
      </c>
      <c r="F99" s="311" t="s">
        <v>5200</v>
      </c>
      <c r="G99" s="311" t="s">
        <v>5201</v>
      </c>
      <c r="H99" s="311" t="s">
        <v>5202</v>
      </c>
      <c r="I99" s="311" t="s">
        <v>5203</v>
      </c>
      <c r="J99" s="311" t="s">
        <v>5204</v>
      </c>
      <c r="K99" s="311" t="s">
        <v>5205</v>
      </c>
      <c r="L99" s="311" t="s">
        <v>5206</v>
      </c>
      <c r="M99" s="311" t="s">
        <v>5207</v>
      </c>
      <c r="N99" s="311" t="s">
        <v>5208</v>
      </c>
      <c r="O99" s="311" t="s">
        <v>5209</v>
      </c>
      <c r="P99" s="311" t="s">
        <v>5210</v>
      </c>
    </row>
    <row r="100" spans="1:16" s="282" customFormat="1" x14ac:dyDescent="0.2">
      <c r="A100" s="285" t="s">
        <v>4582</v>
      </c>
      <c r="B100" s="294" t="str">
        <f>VLOOKUP(A100,'Base de Dados sem ASI_Relatório'!N:AD,2,0)</f>
        <v>Anual</v>
      </c>
      <c r="C100" s="298">
        <f>VLOOKUP(A100,'Base de Dados sem ASI_Relatório'!N:AD,4,0)</f>
        <v>0.48</v>
      </c>
      <c r="D100" s="298">
        <f>VLOOKUP(A100,'Base de Dados sem ASI_Relatório'!N:AD,5,0)</f>
        <v>0.55000000000000004</v>
      </c>
      <c r="E100" s="297"/>
      <c r="F100" s="298"/>
      <c r="G100" s="298"/>
      <c r="H100" s="298"/>
      <c r="I100" s="297"/>
      <c r="J100" s="297"/>
      <c r="K100" s="297"/>
      <c r="L100" s="298"/>
      <c r="M100" s="297"/>
      <c r="N100" s="297"/>
      <c r="O100" s="297"/>
      <c r="P100" s="298">
        <f>VLOOKUP(A100,'Base de Dados sem ASI_Relatório'!N:AD,17,0)</f>
        <v>0.22</v>
      </c>
    </row>
    <row r="101" spans="1:16" ht="39.75" customHeight="1" x14ac:dyDescent="0.2">
      <c r="A101" s="283" t="s">
        <v>4065</v>
      </c>
      <c r="B101" s="311" t="s">
        <v>5196</v>
      </c>
      <c r="C101" s="311" t="s">
        <v>5197</v>
      </c>
      <c r="D101" s="311" t="s">
        <v>5198</v>
      </c>
      <c r="E101" s="311" t="s">
        <v>5199</v>
      </c>
      <c r="F101" s="311" t="s">
        <v>5200</v>
      </c>
      <c r="G101" s="311" t="s">
        <v>5201</v>
      </c>
      <c r="H101" s="311" t="s">
        <v>5202</v>
      </c>
      <c r="I101" s="311" t="s">
        <v>5203</v>
      </c>
      <c r="J101" s="311" t="s">
        <v>5204</v>
      </c>
      <c r="K101" s="311" t="s">
        <v>5205</v>
      </c>
      <c r="L101" s="311" t="s">
        <v>5206</v>
      </c>
      <c r="M101" s="311" t="s">
        <v>5207</v>
      </c>
      <c r="N101" s="311" t="s">
        <v>5208</v>
      </c>
      <c r="O101" s="311" t="s">
        <v>5209</v>
      </c>
      <c r="P101" s="311" t="s">
        <v>5210</v>
      </c>
    </row>
    <row r="102" spans="1:16" s="282" customFormat="1" ht="25.5" x14ac:dyDescent="0.2">
      <c r="A102" s="285" t="s">
        <v>4583</v>
      </c>
      <c r="B102" s="294" t="str">
        <f>VLOOKUP(A102,'Base de Dados sem ASI_Relatório'!N:AD,2,0)</f>
        <v>Anual</v>
      </c>
      <c r="C102" s="298">
        <f>VLOOKUP(A102,'Base de Dados sem ASI_Relatório'!N:AD,4,0)</f>
        <v>0.47</v>
      </c>
      <c r="D102" s="298">
        <f>VLOOKUP(A102,'Base de Dados sem ASI_Relatório'!N:AD,5,0)</f>
        <v>0.45</v>
      </c>
      <c r="E102" s="297"/>
      <c r="F102" s="298"/>
      <c r="G102" s="298"/>
      <c r="H102" s="298"/>
      <c r="I102" s="297"/>
      <c r="J102" s="297"/>
      <c r="K102" s="297"/>
      <c r="L102" s="298"/>
      <c r="M102" s="297"/>
      <c r="N102" s="297"/>
      <c r="O102" s="297"/>
      <c r="P102" s="298">
        <f>VLOOKUP(A102,'Base de Dados sem ASI_Relatório'!N:AD,17,0)</f>
        <v>0.44</v>
      </c>
    </row>
    <row r="103" spans="1:16" ht="39.75" customHeight="1" x14ac:dyDescent="0.2">
      <c r="A103" s="283" t="s">
        <v>4066</v>
      </c>
      <c r="B103" s="311" t="s">
        <v>5196</v>
      </c>
      <c r="C103" s="311" t="s">
        <v>5197</v>
      </c>
      <c r="D103" s="311" t="s">
        <v>5198</v>
      </c>
      <c r="E103" s="311" t="s">
        <v>5199</v>
      </c>
      <c r="F103" s="311" t="s">
        <v>5200</v>
      </c>
      <c r="G103" s="311" t="s">
        <v>5201</v>
      </c>
      <c r="H103" s="311" t="s">
        <v>5202</v>
      </c>
      <c r="I103" s="311" t="s">
        <v>5203</v>
      </c>
      <c r="J103" s="311" t="s">
        <v>5204</v>
      </c>
      <c r="K103" s="311" t="s">
        <v>5205</v>
      </c>
      <c r="L103" s="311" t="s">
        <v>5206</v>
      </c>
      <c r="M103" s="311" t="s">
        <v>5207</v>
      </c>
      <c r="N103" s="311" t="s">
        <v>5208</v>
      </c>
      <c r="O103" s="311" t="s">
        <v>5209</v>
      </c>
      <c r="P103" s="311" t="s">
        <v>5210</v>
      </c>
    </row>
    <row r="104" spans="1:16" s="282" customFormat="1" x14ac:dyDescent="0.2">
      <c r="A104" s="285" t="s">
        <v>4584</v>
      </c>
      <c r="B104" s="294" t="str">
        <f>VLOOKUP(A104,'Base de Dados sem ASI_Relatório'!N:AD,2,0)</f>
        <v>Anual</v>
      </c>
      <c r="C104" s="294">
        <f>VLOOKUP(A104,'Base de Dados sem ASI_Relatório'!N:AD,4,0)</f>
        <v>432764449.25</v>
      </c>
      <c r="D104" s="294">
        <f>VLOOKUP(A104,'Base de Dados sem ASI_Relatório'!N:AD,5,0)</f>
        <v>530000000</v>
      </c>
      <c r="E104" s="294"/>
      <c r="F104" s="294"/>
      <c r="G104" s="294"/>
      <c r="H104" s="294"/>
      <c r="I104" s="294"/>
      <c r="J104" s="294"/>
      <c r="K104" s="294"/>
      <c r="L104" s="294"/>
      <c r="M104" s="294"/>
      <c r="N104" s="294"/>
      <c r="O104" s="294"/>
      <c r="P104" s="294">
        <f>VLOOKUP(A104,'Base de Dados sem ASI_Relatório'!N:AD,17,0)</f>
        <v>418003561.87</v>
      </c>
    </row>
    <row r="105" spans="1:16" ht="39.75" customHeight="1" x14ac:dyDescent="0.2">
      <c r="A105" s="283" t="s">
        <v>4067</v>
      </c>
      <c r="B105" s="311" t="s">
        <v>5196</v>
      </c>
      <c r="C105" s="311" t="s">
        <v>5197</v>
      </c>
      <c r="D105" s="311" t="s">
        <v>5198</v>
      </c>
      <c r="E105" s="311" t="s">
        <v>5199</v>
      </c>
      <c r="F105" s="311" t="s">
        <v>5200</v>
      </c>
      <c r="G105" s="311" t="s">
        <v>5201</v>
      </c>
      <c r="H105" s="311" t="s">
        <v>5202</v>
      </c>
      <c r="I105" s="311" t="s">
        <v>5203</v>
      </c>
      <c r="J105" s="311" t="s">
        <v>5204</v>
      </c>
      <c r="K105" s="311" t="s">
        <v>5205</v>
      </c>
      <c r="L105" s="311" t="s">
        <v>5206</v>
      </c>
      <c r="M105" s="311" t="s">
        <v>5207</v>
      </c>
      <c r="N105" s="311" t="s">
        <v>5208</v>
      </c>
      <c r="O105" s="311" t="s">
        <v>5209</v>
      </c>
      <c r="P105" s="311" t="s">
        <v>5210</v>
      </c>
    </row>
    <row r="106" spans="1:16" s="282" customFormat="1" x14ac:dyDescent="0.2">
      <c r="A106" s="285" t="s">
        <v>4585</v>
      </c>
      <c r="B106" s="294" t="str">
        <f>VLOOKUP(A106,'Base de Dados sem ASI_Relatório'!N:AD,2,0)</f>
        <v>Anual</v>
      </c>
      <c r="C106" s="294" t="str">
        <f>VLOOKUP(A106,'Base de Dados sem ASI_Relatório'!N:AD,4,0)</f>
        <v>-</v>
      </c>
      <c r="D106" s="294">
        <f>VLOOKUP(A106,'Base de Dados sem ASI_Relatório'!N:AD,5,0)</f>
        <v>25000000</v>
      </c>
      <c r="E106" s="294"/>
      <c r="F106" s="294"/>
      <c r="G106" s="294"/>
      <c r="H106" s="294"/>
      <c r="I106" s="294"/>
      <c r="J106" s="294"/>
      <c r="K106" s="294"/>
      <c r="L106" s="294"/>
      <c r="M106" s="294"/>
      <c r="N106" s="294"/>
      <c r="O106" s="294"/>
      <c r="P106" s="294">
        <f>VLOOKUP(A106,'Base de Dados sem ASI_Relatório'!N:AD,17,0)</f>
        <v>216963722.55000001</v>
      </c>
    </row>
    <row r="107" spans="1:16" s="280" customFormat="1" ht="45.75" customHeight="1" x14ac:dyDescent="0.3">
      <c r="A107" s="312" t="s">
        <v>3977</v>
      </c>
      <c r="E107" s="296"/>
      <c r="F107" s="296"/>
      <c r="G107" s="296"/>
      <c r="H107" s="296"/>
      <c r="I107" s="296"/>
      <c r="J107" s="296"/>
      <c r="K107" s="296"/>
      <c r="L107" s="296"/>
      <c r="M107" s="296"/>
      <c r="N107" s="296"/>
      <c r="O107" s="296"/>
      <c r="P107" s="296"/>
    </row>
    <row r="108" spans="1:16" ht="39.75" customHeight="1" x14ac:dyDescent="0.2">
      <c r="A108" s="283" t="s">
        <v>4068</v>
      </c>
      <c r="B108" s="311" t="s">
        <v>5196</v>
      </c>
      <c r="C108" s="311" t="s">
        <v>5197</v>
      </c>
      <c r="D108" s="311" t="s">
        <v>5198</v>
      </c>
      <c r="E108" s="311" t="s">
        <v>5199</v>
      </c>
      <c r="F108" s="311" t="s">
        <v>5200</v>
      </c>
      <c r="G108" s="311" t="s">
        <v>5201</v>
      </c>
      <c r="H108" s="311" t="s">
        <v>5202</v>
      </c>
      <c r="I108" s="311" t="s">
        <v>5203</v>
      </c>
      <c r="J108" s="311" t="s">
        <v>5204</v>
      </c>
      <c r="K108" s="311" t="s">
        <v>5205</v>
      </c>
      <c r="L108" s="311" t="s">
        <v>5206</v>
      </c>
      <c r="M108" s="311" t="s">
        <v>5207</v>
      </c>
      <c r="N108" s="311" t="s">
        <v>5208</v>
      </c>
      <c r="O108" s="311" t="s">
        <v>5209</v>
      </c>
      <c r="P108" s="311" t="s">
        <v>5210</v>
      </c>
    </row>
    <row r="109" spans="1:16" s="282" customFormat="1" x14ac:dyDescent="0.2">
      <c r="A109" s="286" t="s">
        <v>4586</v>
      </c>
      <c r="B109" s="299" t="str">
        <f>VLOOKUP(A109,'Base de Dados sem ASI_Relatório'!N:AD,2,0)</f>
        <v>Anual</v>
      </c>
      <c r="C109" s="299">
        <f>VLOOKUP(A109,'Base de Dados sem ASI_Relatório'!N:AD,4,0)</f>
        <v>120</v>
      </c>
      <c r="D109" s="299">
        <f>VLOOKUP(A109,'Base de Dados sem ASI_Relatório'!N:AD,5,0)</f>
        <v>120</v>
      </c>
      <c r="E109" s="299"/>
      <c r="F109" s="299"/>
      <c r="G109" s="299"/>
      <c r="H109" s="299"/>
      <c r="I109" s="299"/>
      <c r="J109" s="299"/>
      <c r="K109" s="299"/>
      <c r="L109" s="299"/>
      <c r="M109" s="299"/>
      <c r="N109" s="299"/>
      <c r="O109" s="299"/>
      <c r="P109" s="299">
        <f>VLOOKUP(A109,'Base de Dados sem ASI_Relatório'!N:AD,17,0)</f>
        <v>149</v>
      </c>
    </row>
    <row r="110" spans="1:16" s="282" customFormat="1" ht="12.75" customHeight="1" x14ac:dyDescent="0.2">
      <c r="A110" s="285" t="s">
        <v>4587</v>
      </c>
      <c r="B110" s="294" t="str">
        <f>VLOOKUP(A110,'Base de Dados sem ASI_Relatório'!N:AD,2,0)</f>
        <v>Semestral</v>
      </c>
      <c r="C110" s="298" t="str">
        <f>VLOOKUP(A110,'Base de Dados sem ASI_Relatório'!N:AD,4,0)</f>
        <v>-</v>
      </c>
      <c r="D110" s="298">
        <f>VLOOKUP(A110,'Base de Dados sem ASI_Relatório'!N:AD,5,0)</f>
        <v>0.75</v>
      </c>
      <c r="E110" s="297"/>
      <c r="F110" s="298"/>
      <c r="G110" s="298"/>
      <c r="H110" s="298"/>
      <c r="I110" s="297"/>
      <c r="J110" s="297">
        <f>VLOOKUP(A110,'Base de Dados sem ASI_Relatório'!N:AD,11,0)</f>
        <v>0.84</v>
      </c>
      <c r="K110" s="297"/>
      <c r="L110" s="298"/>
      <c r="M110" s="297"/>
      <c r="N110" s="297"/>
      <c r="O110" s="297"/>
      <c r="P110" s="298">
        <f>VLOOKUP(A110,'Base de Dados sem ASI_Relatório'!N:AD,17,0)</f>
        <v>0.85</v>
      </c>
    </row>
    <row r="111" spans="1:16" ht="39.75" customHeight="1" x14ac:dyDescent="0.2">
      <c r="A111" s="283" t="s">
        <v>4069</v>
      </c>
      <c r="B111" s="311" t="s">
        <v>5196</v>
      </c>
      <c r="C111" s="311" t="s">
        <v>5197</v>
      </c>
      <c r="D111" s="311" t="s">
        <v>5198</v>
      </c>
      <c r="E111" s="311" t="s">
        <v>5199</v>
      </c>
      <c r="F111" s="311" t="s">
        <v>5200</v>
      </c>
      <c r="G111" s="311" t="s">
        <v>5201</v>
      </c>
      <c r="H111" s="311" t="s">
        <v>5202</v>
      </c>
      <c r="I111" s="311" t="s">
        <v>5203</v>
      </c>
      <c r="J111" s="311" t="s">
        <v>5204</v>
      </c>
      <c r="K111" s="311" t="s">
        <v>5205</v>
      </c>
      <c r="L111" s="311" t="s">
        <v>5206</v>
      </c>
      <c r="M111" s="311" t="s">
        <v>5207</v>
      </c>
      <c r="N111" s="311" t="s">
        <v>5208</v>
      </c>
      <c r="O111" s="311" t="s">
        <v>5209</v>
      </c>
      <c r="P111" s="311" t="s">
        <v>5210</v>
      </c>
    </row>
    <row r="112" spans="1:16" s="282" customFormat="1" ht="25.5" x14ac:dyDescent="0.2">
      <c r="A112" s="285" t="s">
        <v>4588</v>
      </c>
      <c r="B112" s="294" t="str">
        <f>VLOOKUP(A112,'Base de Dados sem ASI_Relatório'!N:AD,2,0)</f>
        <v>Anual</v>
      </c>
      <c r="C112" s="294">
        <f>VLOOKUP(A112,'Base de Dados sem ASI_Relatório'!N:AD,4,0)</f>
        <v>250</v>
      </c>
      <c r="D112" s="294">
        <f>VLOOKUP(A112,'Base de Dados sem ASI_Relatório'!N:AD,5,0)</f>
        <v>256.25</v>
      </c>
      <c r="E112" s="294"/>
      <c r="F112" s="294"/>
      <c r="G112" s="294"/>
      <c r="H112" s="294"/>
      <c r="I112" s="294"/>
      <c r="J112" s="294"/>
      <c r="K112" s="294"/>
      <c r="L112" s="294"/>
      <c r="M112" s="294"/>
      <c r="N112" s="294"/>
      <c r="O112" s="294"/>
      <c r="P112" s="294">
        <f>VLOOKUP(A112,'Base de Dados sem ASI_Relatório'!N:AD,17,0)</f>
        <v>0</v>
      </c>
    </row>
    <row r="113" spans="1:16" ht="39.75" customHeight="1" x14ac:dyDescent="0.2">
      <c r="A113" s="283" t="s">
        <v>4070</v>
      </c>
      <c r="B113" s="311" t="s">
        <v>5196</v>
      </c>
      <c r="C113" s="311" t="s">
        <v>5197</v>
      </c>
      <c r="D113" s="311" t="s">
        <v>5198</v>
      </c>
      <c r="E113" s="311" t="s">
        <v>5199</v>
      </c>
      <c r="F113" s="311" t="s">
        <v>5200</v>
      </c>
      <c r="G113" s="311" t="s">
        <v>5201</v>
      </c>
      <c r="H113" s="311" t="s">
        <v>5202</v>
      </c>
      <c r="I113" s="311" t="s">
        <v>5203</v>
      </c>
      <c r="J113" s="311" t="s">
        <v>5204</v>
      </c>
      <c r="K113" s="311" t="s">
        <v>5205</v>
      </c>
      <c r="L113" s="311" t="s">
        <v>5206</v>
      </c>
      <c r="M113" s="311" t="s">
        <v>5207</v>
      </c>
      <c r="N113" s="311" t="s">
        <v>5208</v>
      </c>
      <c r="O113" s="311" t="s">
        <v>5209</v>
      </c>
      <c r="P113" s="311" t="s">
        <v>5210</v>
      </c>
    </row>
    <row r="114" spans="1:16" s="282" customFormat="1" ht="25.5" x14ac:dyDescent="0.2">
      <c r="A114" s="285" t="s">
        <v>4589</v>
      </c>
      <c r="B114" s="294" t="str">
        <f>VLOOKUP(A114,'Base de Dados sem ASI_Relatório'!N:AD,2,0)</f>
        <v>Semestral</v>
      </c>
      <c r="C114" s="294">
        <f>VLOOKUP(A114,'Base de Dados sem ASI_Relatório'!N:AD,4,0)</f>
        <v>25</v>
      </c>
      <c r="D114" s="294">
        <f>VLOOKUP(A114,'Base de Dados sem ASI_Relatório'!N:AD,5,0)</f>
        <v>25</v>
      </c>
      <c r="E114" s="294"/>
      <c r="F114" s="294"/>
      <c r="G114" s="294"/>
      <c r="H114" s="294"/>
      <c r="I114" s="294"/>
      <c r="J114" s="294">
        <f>VLOOKUP(A114,'Base de Dados sem ASI_Relatório'!N:AD,11,0)</f>
        <v>0</v>
      </c>
      <c r="K114" s="294"/>
      <c r="L114" s="294"/>
      <c r="M114" s="294"/>
      <c r="N114" s="294"/>
      <c r="O114" s="294"/>
      <c r="P114" s="294">
        <f>VLOOKUP(A114,'Base de Dados sem ASI_Relatório'!N:AD,17,0)</f>
        <v>0</v>
      </c>
    </row>
    <row r="115" spans="1:16" ht="39.75" customHeight="1" x14ac:dyDescent="0.2">
      <c r="A115" s="283" t="s">
        <v>4071</v>
      </c>
      <c r="B115" s="311" t="s">
        <v>5196</v>
      </c>
      <c r="C115" s="311" t="s">
        <v>5197</v>
      </c>
      <c r="D115" s="311" t="s">
        <v>5198</v>
      </c>
      <c r="E115" s="311" t="s">
        <v>5199</v>
      </c>
      <c r="F115" s="311" t="s">
        <v>5200</v>
      </c>
      <c r="G115" s="311" t="s">
        <v>5201</v>
      </c>
      <c r="H115" s="311" t="s">
        <v>5202</v>
      </c>
      <c r="I115" s="311" t="s">
        <v>5203</v>
      </c>
      <c r="J115" s="311" t="s">
        <v>5204</v>
      </c>
      <c r="K115" s="311" t="s">
        <v>5205</v>
      </c>
      <c r="L115" s="311" t="s">
        <v>5206</v>
      </c>
      <c r="M115" s="311" t="s">
        <v>5207</v>
      </c>
      <c r="N115" s="311" t="s">
        <v>5208</v>
      </c>
      <c r="O115" s="311" t="s">
        <v>5209</v>
      </c>
      <c r="P115" s="311" t="s">
        <v>5210</v>
      </c>
    </row>
    <row r="116" spans="1:16" s="282" customFormat="1" ht="25.5" x14ac:dyDescent="0.2">
      <c r="A116" s="285" t="s">
        <v>4590</v>
      </c>
      <c r="B116" s="294" t="str">
        <f>VLOOKUP(A116,'Base de Dados sem ASI_Relatório'!N:AD,2,0)</f>
        <v>Anual</v>
      </c>
      <c r="C116" s="298">
        <f>VLOOKUP(A116,'Base de Dados sem ASI_Relatório'!N:AD,4,0)</f>
        <v>0.14299999999999999</v>
      </c>
      <c r="D116" s="298">
        <f>VLOOKUP(A116,'Base de Dados sem ASI_Relatório'!N:AD,5,0)</f>
        <v>0.14299999999999999</v>
      </c>
      <c r="E116" s="297"/>
      <c r="F116" s="298"/>
      <c r="G116" s="298"/>
      <c r="H116" s="298"/>
      <c r="I116" s="297"/>
      <c r="J116" s="297"/>
      <c r="K116" s="297"/>
      <c r="L116" s="298"/>
      <c r="M116" s="297"/>
      <c r="N116" s="297"/>
      <c r="O116" s="297"/>
      <c r="P116" s="298">
        <f>VLOOKUP(A116,'Base de Dados sem ASI_Relatório'!N:AD,17,0)</f>
        <v>0.14299999999999999</v>
      </c>
    </row>
    <row r="117" spans="1:16" ht="39.75" customHeight="1" x14ac:dyDescent="0.2">
      <c r="A117" s="283" t="s">
        <v>4072</v>
      </c>
      <c r="B117" s="311" t="s">
        <v>5196</v>
      </c>
      <c r="C117" s="311" t="s">
        <v>5197</v>
      </c>
      <c r="D117" s="311" t="s">
        <v>5198</v>
      </c>
      <c r="E117" s="311" t="s">
        <v>5199</v>
      </c>
      <c r="F117" s="311" t="s">
        <v>5200</v>
      </c>
      <c r="G117" s="311" t="s">
        <v>5201</v>
      </c>
      <c r="H117" s="311" t="s">
        <v>5202</v>
      </c>
      <c r="I117" s="311" t="s">
        <v>5203</v>
      </c>
      <c r="J117" s="311" t="s">
        <v>5204</v>
      </c>
      <c r="K117" s="311" t="s">
        <v>5205</v>
      </c>
      <c r="L117" s="311" t="s">
        <v>5206</v>
      </c>
      <c r="M117" s="311" t="s">
        <v>5207</v>
      </c>
      <c r="N117" s="311" t="s">
        <v>5208</v>
      </c>
      <c r="O117" s="311" t="s">
        <v>5209</v>
      </c>
      <c r="P117" s="311" t="s">
        <v>5210</v>
      </c>
    </row>
    <row r="118" spans="1:16" s="282" customFormat="1" ht="25.5" x14ac:dyDescent="0.2">
      <c r="A118" s="285" t="s">
        <v>4591</v>
      </c>
      <c r="B118" s="294" t="str">
        <f>VLOOKUP(A118,'Base de Dados sem ASI_Relatório'!N:AD,2,0)</f>
        <v>Anual</v>
      </c>
      <c r="C118" s="294">
        <f>VLOOKUP(A118,'Base de Dados sem ASI_Relatório'!N:AD,4,0)</f>
        <v>8</v>
      </c>
      <c r="D118" s="294">
        <f>VLOOKUP(A118,'Base de Dados sem ASI_Relatório'!N:AD,5,0)</f>
        <v>8</v>
      </c>
      <c r="E118" s="294"/>
      <c r="F118" s="294"/>
      <c r="G118" s="294"/>
      <c r="H118" s="294"/>
      <c r="I118" s="294"/>
      <c r="J118" s="294"/>
      <c r="K118" s="294"/>
      <c r="L118" s="294"/>
      <c r="M118" s="294"/>
      <c r="N118" s="294"/>
      <c r="O118" s="294"/>
      <c r="P118" s="294">
        <f>VLOOKUP(A118,'Base de Dados sem ASI_Relatório'!N:AD,17,0)</f>
        <v>2</v>
      </c>
    </row>
    <row r="119" spans="1:16" ht="39.75" customHeight="1" x14ac:dyDescent="0.2">
      <c r="A119" s="283" t="s">
        <v>4073</v>
      </c>
      <c r="B119" s="311" t="s">
        <v>5196</v>
      </c>
      <c r="C119" s="311" t="s">
        <v>5197</v>
      </c>
      <c r="D119" s="311" t="s">
        <v>5198</v>
      </c>
      <c r="E119" s="311" t="s">
        <v>5199</v>
      </c>
      <c r="F119" s="311" t="s">
        <v>5200</v>
      </c>
      <c r="G119" s="311" t="s">
        <v>5201</v>
      </c>
      <c r="H119" s="311" t="s">
        <v>5202</v>
      </c>
      <c r="I119" s="311" t="s">
        <v>5203</v>
      </c>
      <c r="J119" s="311" t="s">
        <v>5204</v>
      </c>
      <c r="K119" s="311" t="s">
        <v>5205</v>
      </c>
      <c r="L119" s="311" t="s">
        <v>5206</v>
      </c>
      <c r="M119" s="311" t="s">
        <v>5207</v>
      </c>
      <c r="N119" s="311" t="s">
        <v>5208</v>
      </c>
      <c r="O119" s="311" t="s">
        <v>5209</v>
      </c>
      <c r="P119" s="311" t="s">
        <v>5210</v>
      </c>
    </row>
    <row r="120" spans="1:16" s="282" customFormat="1" x14ac:dyDescent="0.2">
      <c r="A120" s="286" t="s">
        <v>4592</v>
      </c>
      <c r="B120" s="299" t="str">
        <f>VLOOKUP(A120,'Base de Dados sem ASI_Relatório'!N:AD,2,0)</f>
        <v>Anual</v>
      </c>
      <c r="C120" s="299">
        <f>VLOOKUP(A120,'Base de Dados sem ASI_Relatório'!N:AD,4,0)</f>
        <v>26</v>
      </c>
      <c r="D120" s="299">
        <f>VLOOKUP(A120,'Base de Dados sem ASI_Relatório'!N:AD,5,0)</f>
        <v>26</v>
      </c>
      <c r="E120" s="299"/>
      <c r="F120" s="299"/>
      <c r="G120" s="299"/>
      <c r="H120" s="299"/>
      <c r="I120" s="299"/>
      <c r="J120" s="299"/>
      <c r="K120" s="299"/>
      <c r="L120" s="299"/>
      <c r="M120" s="299"/>
      <c r="N120" s="299"/>
      <c r="O120" s="299"/>
      <c r="P120" s="299">
        <f>VLOOKUP(A120,'Base de Dados sem ASI_Relatório'!N:AD,17,0)</f>
        <v>19</v>
      </c>
    </row>
    <row r="121" spans="1:16" s="282" customFormat="1" x14ac:dyDescent="0.2">
      <c r="A121" s="285" t="s">
        <v>4593</v>
      </c>
      <c r="B121" s="294" t="str">
        <f>VLOOKUP(A121,'Base de Dados sem ASI_Relatório'!N:AD,2,0)</f>
        <v>Anual</v>
      </c>
      <c r="C121" s="294" t="str">
        <f>VLOOKUP(A121,'Base de Dados sem ASI_Relatório'!N:AD,4,0)</f>
        <v>-</v>
      </c>
      <c r="D121" s="294">
        <f>VLOOKUP(A121,'Base de Dados sem ASI_Relatório'!N:AD,5,0)</f>
        <v>100</v>
      </c>
      <c r="E121" s="294"/>
      <c r="F121" s="294"/>
      <c r="G121" s="294"/>
      <c r="H121" s="294"/>
      <c r="I121" s="294"/>
      <c r="J121" s="294"/>
      <c r="K121" s="294"/>
      <c r="L121" s="294"/>
      <c r="M121" s="294"/>
      <c r="N121" s="294"/>
      <c r="O121" s="294"/>
      <c r="P121" s="294">
        <f>VLOOKUP(A121,'Base de Dados sem ASI_Relatório'!N:AD,17,0)</f>
        <v>108</v>
      </c>
    </row>
    <row r="122" spans="1:16" s="282" customFormat="1" x14ac:dyDescent="0.2">
      <c r="A122" s="285" t="s">
        <v>4594</v>
      </c>
      <c r="B122" s="294" t="str">
        <f>VLOOKUP(A122,'Base de Dados sem ASI_Relatório'!N:AD,2,0)</f>
        <v>Anual</v>
      </c>
      <c r="C122" s="294">
        <f>VLOOKUP(A122,'Base de Dados sem ASI_Relatório'!N:AD,4,0)</f>
        <v>3926</v>
      </c>
      <c r="D122" s="294">
        <f>VLOOKUP(A122,'Base de Dados sem ASI_Relatório'!N:AD,5,0)</f>
        <v>3926</v>
      </c>
      <c r="E122" s="294"/>
      <c r="F122" s="294"/>
      <c r="G122" s="294"/>
      <c r="H122" s="294"/>
      <c r="I122" s="294"/>
      <c r="J122" s="294"/>
      <c r="K122" s="294"/>
      <c r="L122" s="294"/>
      <c r="M122" s="294"/>
      <c r="N122" s="294"/>
      <c r="O122" s="294"/>
      <c r="P122" s="294">
        <f>VLOOKUP(A122,'Base de Dados sem ASI_Relatório'!N:AD,17,0)</f>
        <v>1164</v>
      </c>
    </row>
    <row r="123" spans="1:16" s="282" customFormat="1" x14ac:dyDescent="0.2">
      <c r="A123" s="285" t="s">
        <v>4595</v>
      </c>
      <c r="B123" s="294" t="str">
        <f>VLOOKUP(A123,'Base de Dados sem ASI_Relatório'!N:AD,2,0)</f>
        <v>Anual</v>
      </c>
      <c r="C123" s="294">
        <f>VLOOKUP(A123,'Base de Dados sem ASI_Relatório'!N:AD,4,0)</f>
        <v>424864438</v>
      </c>
      <c r="D123" s="294">
        <f>VLOOKUP(A123,'Base de Dados sem ASI_Relatório'!N:AD,5,0)</f>
        <v>424864438</v>
      </c>
      <c r="E123" s="294"/>
      <c r="F123" s="294"/>
      <c r="G123" s="294"/>
      <c r="H123" s="294"/>
      <c r="I123" s="294"/>
      <c r="J123" s="294"/>
      <c r="K123" s="294"/>
      <c r="L123" s="294"/>
      <c r="M123" s="294"/>
      <c r="N123" s="294"/>
      <c r="O123" s="294"/>
      <c r="P123" s="294">
        <f>VLOOKUP(A123,'Base de Dados sem ASI_Relatório'!N:AD,17,0)</f>
        <v>3436</v>
      </c>
    </row>
    <row r="124" spans="1:16" s="282" customFormat="1" x14ac:dyDescent="0.2">
      <c r="A124" s="287" t="s">
        <v>4596</v>
      </c>
      <c r="B124" s="302" t="str">
        <f>VLOOKUP(A124,'Base de Dados sem ASI_Relatório'!N:AD,2,0)</f>
        <v>Anual</v>
      </c>
      <c r="C124" s="302" t="str">
        <f>VLOOKUP(A124,'Base de Dados sem ASI_Relatório'!N:AD,4,0)</f>
        <v>-</v>
      </c>
      <c r="D124" s="302">
        <f>VLOOKUP(A124,'Base de Dados sem ASI_Relatório'!N:AD,5,0)</f>
        <v>30</v>
      </c>
      <c r="E124" s="302"/>
      <c r="F124" s="302"/>
      <c r="G124" s="302"/>
      <c r="H124" s="302"/>
      <c r="I124" s="302"/>
      <c r="J124" s="302"/>
      <c r="K124" s="302"/>
      <c r="L124" s="302"/>
      <c r="M124" s="302"/>
      <c r="N124" s="302"/>
      <c r="O124" s="302"/>
      <c r="P124" s="302">
        <f>VLOOKUP(A124,'Base de Dados sem ASI_Relatório'!N:AD,17,0)</f>
        <v>30</v>
      </c>
    </row>
    <row r="125" spans="1:16" s="280" customFormat="1" ht="45.75" customHeight="1" x14ac:dyDescent="0.3">
      <c r="A125" s="312" t="s">
        <v>3978</v>
      </c>
      <c r="E125" s="296"/>
      <c r="F125" s="296"/>
      <c r="G125" s="296"/>
      <c r="H125" s="296"/>
      <c r="I125" s="296"/>
      <c r="J125" s="296"/>
      <c r="K125" s="296"/>
      <c r="L125" s="296"/>
      <c r="M125" s="296"/>
      <c r="N125" s="296"/>
      <c r="O125" s="296"/>
      <c r="P125" s="296"/>
    </row>
    <row r="126" spans="1:16" ht="39.75" customHeight="1" x14ac:dyDescent="0.2">
      <c r="A126" s="283" t="s">
        <v>4074</v>
      </c>
      <c r="B126" s="311" t="s">
        <v>5196</v>
      </c>
      <c r="C126" s="311" t="s">
        <v>5197</v>
      </c>
      <c r="D126" s="311" t="s">
        <v>5198</v>
      </c>
      <c r="E126" s="311" t="s">
        <v>5199</v>
      </c>
      <c r="F126" s="311" t="s">
        <v>5200</v>
      </c>
      <c r="G126" s="311" t="s">
        <v>5201</v>
      </c>
      <c r="H126" s="311" t="s">
        <v>5202</v>
      </c>
      <c r="I126" s="311" t="s">
        <v>5203</v>
      </c>
      <c r="J126" s="311" t="s">
        <v>5204</v>
      </c>
      <c r="K126" s="311" t="s">
        <v>5205</v>
      </c>
      <c r="L126" s="311" t="s">
        <v>5206</v>
      </c>
      <c r="M126" s="311" t="s">
        <v>5207</v>
      </c>
      <c r="N126" s="311" t="s">
        <v>5208</v>
      </c>
      <c r="O126" s="311" t="s">
        <v>5209</v>
      </c>
      <c r="P126" s="311" t="s">
        <v>5210</v>
      </c>
    </row>
    <row r="127" spans="1:16" s="282" customFormat="1" x14ac:dyDescent="0.2">
      <c r="A127" s="286" t="s">
        <v>4597</v>
      </c>
      <c r="B127" s="299" t="str">
        <f>VLOOKUP(A127,'Base de Dados sem ASI_Relatório'!N:AD,2,0)</f>
        <v>Quadrimestral</v>
      </c>
      <c r="C127" s="299">
        <f>VLOOKUP(A127,'Base de Dados sem ASI_Relatório'!N:AD,4,0)</f>
        <v>323400000</v>
      </c>
      <c r="D127" s="299">
        <f>VLOOKUP(A127,'Base de Dados sem ASI_Relatório'!N:AD,5,0)</f>
        <v>597150000</v>
      </c>
      <c r="E127" s="299"/>
      <c r="F127" s="299"/>
      <c r="G127" s="299"/>
      <c r="H127" s="299">
        <f>VLOOKUP(A127,'Base de Dados sem ASI_Relatório'!N:AD,9,0)</f>
        <v>165600000</v>
      </c>
      <c r="I127" s="299"/>
      <c r="J127" s="299"/>
      <c r="K127" s="299"/>
      <c r="L127" s="299">
        <f>VLOOKUP(A127,'Base de Dados sem ASI_Relatório'!N:AD,13,0)</f>
        <v>193200000</v>
      </c>
      <c r="M127" s="299"/>
      <c r="N127" s="299"/>
      <c r="O127" s="299"/>
      <c r="P127" s="299">
        <f>VLOOKUP(A127,'Base de Dados sem ASI_Relatório'!N:AD,17,0)</f>
        <v>198100000</v>
      </c>
    </row>
    <row r="128" spans="1:16" s="282" customFormat="1" x14ac:dyDescent="0.2">
      <c r="A128" s="287" t="s">
        <v>4598</v>
      </c>
      <c r="B128" s="302" t="str">
        <f>VLOOKUP(A128,'Base de Dados sem ASI_Relatório'!N:AD,2,0)</f>
        <v>Quadrimestral</v>
      </c>
      <c r="C128" s="302">
        <f>VLOOKUP(A128,'Base de Dados sem ASI_Relatório'!N:AD,4,0)</f>
        <v>918</v>
      </c>
      <c r="D128" s="302">
        <f>VLOOKUP(A128,'Base de Dados sem ASI_Relatório'!N:AD,5,0)</f>
        <v>1677.5</v>
      </c>
      <c r="E128" s="302"/>
      <c r="F128" s="302"/>
      <c r="G128" s="302"/>
      <c r="H128" s="302">
        <f>VLOOKUP(A128,'Base de Dados sem ASI_Relatório'!N:AD,9,0)</f>
        <v>360</v>
      </c>
      <c r="I128" s="302"/>
      <c r="J128" s="302"/>
      <c r="K128" s="302"/>
      <c r="L128" s="302">
        <f>VLOOKUP(A128,'Base de Dados sem ASI_Relatório'!N:AD,13,0)</f>
        <v>420</v>
      </c>
      <c r="M128" s="302"/>
      <c r="N128" s="302"/>
      <c r="O128" s="302"/>
      <c r="P128" s="302">
        <f>VLOOKUP(A128,'Base de Dados sem ASI_Relatório'!N:AD,17,0)</f>
        <v>430</v>
      </c>
    </row>
    <row r="129" spans="1:16" ht="39.75" customHeight="1" x14ac:dyDescent="0.2">
      <c r="A129" s="283" t="s">
        <v>4075</v>
      </c>
      <c r="B129" s="311" t="s">
        <v>5196</v>
      </c>
      <c r="C129" s="311" t="s">
        <v>5197</v>
      </c>
      <c r="D129" s="311" t="s">
        <v>5198</v>
      </c>
      <c r="E129" s="311" t="s">
        <v>5199</v>
      </c>
      <c r="F129" s="311" t="s">
        <v>5200</v>
      </c>
      <c r="G129" s="311" t="s">
        <v>5201</v>
      </c>
      <c r="H129" s="311" t="s">
        <v>5202</v>
      </c>
      <c r="I129" s="311" t="s">
        <v>5203</v>
      </c>
      <c r="J129" s="311" t="s">
        <v>5204</v>
      </c>
      <c r="K129" s="311" t="s">
        <v>5205</v>
      </c>
      <c r="L129" s="311" t="s">
        <v>5206</v>
      </c>
      <c r="M129" s="311" t="s">
        <v>5207</v>
      </c>
      <c r="N129" s="311" t="s">
        <v>5208</v>
      </c>
      <c r="O129" s="311" t="s">
        <v>5209</v>
      </c>
      <c r="P129" s="311" t="s">
        <v>5210</v>
      </c>
    </row>
    <row r="130" spans="1:16" s="282" customFormat="1" x14ac:dyDescent="0.2">
      <c r="A130" s="285" t="s">
        <v>4599</v>
      </c>
      <c r="B130" s="294" t="str">
        <f>VLOOKUP(A130,'Base de Dados sem ASI_Relatório'!N:AD,2,0)</f>
        <v>Quadrimestral</v>
      </c>
      <c r="C130" s="294">
        <f>VLOOKUP(A130,'Base de Dados sem ASI_Relatório'!N:AD,4,0)</f>
        <v>31.81</v>
      </c>
      <c r="D130" s="294">
        <f>VLOOKUP(A130,'Base de Dados sem ASI_Relatório'!N:AD,5,0)</f>
        <v>35</v>
      </c>
      <c r="E130" s="294"/>
      <c r="F130" s="294"/>
      <c r="G130" s="294"/>
      <c r="H130" s="294">
        <f>VLOOKUP(A130,'Base de Dados sem ASI_Relatório'!N:AD,9,0)</f>
        <v>34</v>
      </c>
      <c r="I130" s="294"/>
      <c r="J130" s="294"/>
      <c r="K130" s="294"/>
      <c r="L130" s="294">
        <f>VLOOKUP(A130,'Base de Dados sem ASI_Relatório'!N:AD,13,0)</f>
        <v>42</v>
      </c>
      <c r="M130" s="294"/>
      <c r="N130" s="294"/>
      <c r="O130" s="294"/>
      <c r="P130" s="294">
        <f>VLOOKUP(A130,'Base de Dados sem ASI_Relatório'!N:AD,17,0)</f>
        <v>32</v>
      </c>
    </row>
    <row r="131" spans="1:16" ht="39.75" customHeight="1" x14ac:dyDescent="0.2">
      <c r="A131" s="283" t="s">
        <v>4076</v>
      </c>
      <c r="B131" s="311" t="s">
        <v>5196</v>
      </c>
      <c r="C131" s="311" t="s">
        <v>5197</v>
      </c>
      <c r="D131" s="311" t="s">
        <v>5198</v>
      </c>
      <c r="E131" s="311" t="s">
        <v>5199</v>
      </c>
      <c r="F131" s="311" t="s">
        <v>5200</v>
      </c>
      <c r="G131" s="311" t="s">
        <v>5201</v>
      </c>
      <c r="H131" s="311" t="s">
        <v>5202</v>
      </c>
      <c r="I131" s="311" t="s">
        <v>5203</v>
      </c>
      <c r="J131" s="311" t="s">
        <v>5204</v>
      </c>
      <c r="K131" s="311" t="s">
        <v>5205</v>
      </c>
      <c r="L131" s="311" t="s">
        <v>5206</v>
      </c>
      <c r="M131" s="311" t="s">
        <v>5207</v>
      </c>
      <c r="N131" s="311" t="s">
        <v>5208</v>
      </c>
      <c r="O131" s="311" t="s">
        <v>5209</v>
      </c>
      <c r="P131" s="311" t="s">
        <v>5210</v>
      </c>
    </row>
    <row r="132" spans="1:16" s="282" customFormat="1" x14ac:dyDescent="0.2">
      <c r="A132" s="285" t="s">
        <v>4600</v>
      </c>
      <c r="B132" s="294" t="str">
        <f>VLOOKUP(A132,'Base de Dados sem ASI_Relatório'!N:AD,2,0)</f>
        <v>Quadrimestral</v>
      </c>
      <c r="C132" s="294">
        <f>VLOOKUP(A132,'Base de Dados sem ASI_Relatório'!N:AD,4,0)</f>
        <v>1005</v>
      </c>
      <c r="D132" s="294">
        <f>VLOOKUP(A132,'Base de Dados sem ASI_Relatório'!N:AD,5,0)</f>
        <v>1065</v>
      </c>
      <c r="E132" s="294"/>
      <c r="F132" s="294"/>
      <c r="G132" s="294"/>
      <c r="H132" s="294">
        <f>VLOOKUP(A132,'Base de Dados sem ASI_Relatório'!N:AD,9,0)</f>
        <v>260</v>
      </c>
      <c r="I132" s="294"/>
      <c r="J132" s="294"/>
      <c r="K132" s="294"/>
      <c r="L132" s="294">
        <f>VLOOKUP(A132,'Base de Dados sem ASI_Relatório'!N:AD,13,0)</f>
        <v>429</v>
      </c>
      <c r="M132" s="294"/>
      <c r="N132" s="294"/>
      <c r="O132" s="294"/>
      <c r="P132" s="294">
        <f>VLOOKUP(A132,'Base de Dados sem ASI_Relatório'!N:AD,17,0)</f>
        <v>355</v>
      </c>
    </row>
    <row r="133" spans="1:16" ht="39.75" customHeight="1" x14ac:dyDescent="0.2">
      <c r="A133" s="283" t="s">
        <v>4077</v>
      </c>
      <c r="B133" s="311" t="s">
        <v>5196</v>
      </c>
      <c r="C133" s="311" t="s">
        <v>5197</v>
      </c>
      <c r="D133" s="311" t="s">
        <v>5198</v>
      </c>
      <c r="E133" s="311" t="s">
        <v>5199</v>
      </c>
      <c r="F133" s="311" t="s">
        <v>5200</v>
      </c>
      <c r="G133" s="311" t="s">
        <v>5201</v>
      </c>
      <c r="H133" s="311" t="s">
        <v>5202</v>
      </c>
      <c r="I133" s="311" t="s">
        <v>5203</v>
      </c>
      <c r="J133" s="311" t="s">
        <v>5204</v>
      </c>
      <c r="K133" s="311" t="s">
        <v>5205</v>
      </c>
      <c r="L133" s="311" t="s">
        <v>5206</v>
      </c>
      <c r="M133" s="311" t="s">
        <v>5207</v>
      </c>
      <c r="N133" s="311" t="s">
        <v>5208</v>
      </c>
      <c r="O133" s="311" t="s">
        <v>5209</v>
      </c>
      <c r="P133" s="311" t="s">
        <v>5210</v>
      </c>
    </row>
    <row r="134" spans="1:16" s="282" customFormat="1" ht="25.5" x14ac:dyDescent="0.2">
      <c r="A134" s="285" t="s">
        <v>4601</v>
      </c>
      <c r="B134" s="294" t="str">
        <f>VLOOKUP(A134,'Base de Dados sem ASI_Relatório'!N:AD,2,0)</f>
        <v>Quadrimestral</v>
      </c>
      <c r="C134" s="294">
        <f>VLOOKUP(A134,'Base de Dados sem ASI_Relatório'!N:AD,4,0)</f>
        <v>1200</v>
      </c>
      <c r="D134" s="294">
        <f>VLOOKUP(A134,'Base de Dados sem ASI_Relatório'!N:AD,5,0)</f>
        <v>1500</v>
      </c>
      <c r="E134" s="294"/>
      <c r="F134" s="294"/>
      <c r="G134" s="294"/>
      <c r="H134" s="294">
        <f>VLOOKUP(A134,'Base de Dados sem ASI_Relatório'!N:AD,9,0)</f>
        <v>1200</v>
      </c>
      <c r="I134" s="294"/>
      <c r="J134" s="294"/>
      <c r="K134" s="294"/>
      <c r="L134" s="294">
        <f>VLOOKUP(A134,'Base de Dados sem ASI_Relatório'!N:AD,13,0)</f>
        <v>237</v>
      </c>
      <c r="M134" s="294"/>
      <c r="N134" s="294"/>
      <c r="O134" s="294"/>
      <c r="P134" s="294">
        <f>VLOOKUP(A134,'Base de Dados sem ASI_Relatório'!N:AD,17,0)</f>
        <v>281</v>
      </c>
    </row>
    <row r="135" spans="1:16" ht="39.75" customHeight="1" x14ac:dyDescent="0.2">
      <c r="A135" s="283" t="s">
        <v>4078</v>
      </c>
      <c r="B135" s="311" t="s">
        <v>5196</v>
      </c>
      <c r="C135" s="311" t="s">
        <v>5197</v>
      </c>
      <c r="D135" s="311" t="s">
        <v>5198</v>
      </c>
      <c r="E135" s="311" t="s">
        <v>5199</v>
      </c>
      <c r="F135" s="311" t="s">
        <v>5200</v>
      </c>
      <c r="G135" s="311" t="s">
        <v>5201</v>
      </c>
      <c r="H135" s="311" t="s">
        <v>5202</v>
      </c>
      <c r="I135" s="311" t="s">
        <v>5203</v>
      </c>
      <c r="J135" s="311" t="s">
        <v>5204</v>
      </c>
      <c r="K135" s="311" t="s">
        <v>5205</v>
      </c>
      <c r="L135" s="311" t="s">
        <v>5206</v>
      </c>
      <c r="M135" s="311" t="s">
        <v>5207</v>
      </c>
      <c r="N135" s="311" t="s">
        <v>5208</v>
      </c>
      <c r="O135" s="311" t="s">
        <v>5209</v>
      </c>
      <c r="P135" s="311" t="s">
        <v>5210</v>
      </c>
    </row>
    <row r="136" spans="1:16" s="282" customFormat="1" ht="25.5" x14ac:dyDescent="0.2">
      <c r="A136" s="285" t="s">
        <v>4602</v>
      </c>
      <c r="B136" s="294" t="str">
        <f>VLOOKUP(A136,'Base de Dados sem ASI_Relatório'!N:AD,2,0)</f>
        <v>Semestral</v>
      </c>
      <c r="C136" s="294">
        <f>VLOOKUP(A136,'Base de Dados sem ASI_Relatório'!N:AD,4,0)</f>
        <v>0.03</v>
      </c>
      <c r="D136" s="294">
        <f>VLOOKUP(A136,'Base de Dados sem ASI_Relatório'!N:AD,5,0)</f>
        <v>0.04</v>
      </c>
      <c r="E136" s="294"/>
      <c r="F136" s="294"/>
      <c r="G136" s="294"/>
      <c r="H136" s="294"/>
      <c r="I136" s="294"/>
      <c r="J136" s="294" t="str">
        <f>VLOOKUP(A136,'Base de Dados sem ASI_Relatório'!N:AD,11,0)</f>
        <v>-</v>
      </c>
      <c r="K136" s="294"/>
      <c r="L136" s="294"/>
      <c r="M136" s="294"/>
      <c r="N136" s="294"/>
      <c r="O136" s="294"/>
      <c r="P136" s="294">
        <f>VLOOKUP(A136,'Base de Dados sem ASI_Relatório'!N:AD,17,0)</f>
        <v>0.02</v>
      </c>
    </row>
    <row r="137" spans="1:16" ht="39.75" customHeight="1" x14ac:dyDescent="0.2">
      <c r="A137" s="283" t="s">
        <v>4079</v>
      </c>
      <c r="B137" s="311" t="s">
        <v>5196</v>
      </c>
      <c r="C137" s="311" t="s">
        <v>5197</v>
      </c>
      <c r="D137" s="311" t="s">
        <v>5198</v>
      </c>
      <c r="E137" s="311" t="s">
        <v>5199</v>
      </c>
      <c r="F137" s="311" t="s">
        <v>5200</v>
      </c>
      <c r="G137" s="311" t="s">
        <v>5201</v>
      </c>
      <c r="H137" s="311" t="s">
        <v>5202</v>
      </c>
      <c r="I137" s="311" t="s">
        <v>5203</v>
      </c>
      <c r="J137" s="311" t="s">
        <v>5204</v>
      </c>
      <c r="K137" s="311" t="s">
        <v>5205</v>
      </c>
      <c r="L137" s="311" t="s">
        <v>5206</v>
      </c>
      <c r="M137" s="311" t="s">
        <v>5207</v>
      </c>
      <c r="N137" s="311" t="s">
        <v>5208</v>
      </c>
      <c r="O137" s="311" t="s">
        <v>5209</v>
      </c>
      <c r="P137" s="311" t="s">
        <v>5210</v>
      </c>
    </row>
    <row r="138" spans="1:16" s="282" customFormat="1" ht="25.5" x14ac:dyDescent="0.2">
      <c r="A138" s="286" t="s">
        <v>4603</v>
      </c>
      <c r="B138" s="299" t="str">
        <f>VLOOKUP(A138,'Base de Dados sem ASI_Relatório'!N:AD,2,0)</f>
        <v>Quadrimestral</v>
      </c>
      <c r="C138" s="299">
        <f>VLOOKUP(A138,'Base de Dados sem ASI_Relatório'!N:AD,4,0)</f>
        <v>44299</v>
      </c>
      <c r="D138" s="299">
        <f>VLOOKUP(A138,'Base de Dados sem ASI_Relatório'!N:AD,5,0)</f>
        <v>35000</v>
      </c>
      <c r="E138" s="299"/>
      <c r="F138" s="299"/>
      <c r="G138" s="299"/>
      <c r="H138" s="299" t="str">
        <f>VLOOKUP(A138,'Base de Dados sem ASI_Relatório'!N:AD,9,0)</f>
        <v>-</v>
      </c>
      <c r="I138" s="299"/>
      <c r="J138" s="299"/>
      <c r="K138" s="299"/>
      <c r="L138" s="299">
        <f>VLOOKUP(A138,'Base de Dados sem ASI_Relatório'!N:AD,13,0)</f>
        <v>23213</v>
      </c>
      <c r="M138" s="299"/>
      <c r="N138" s="299"/>
      <c r="O138" s="299"/>
      <c r="P138" s="299">
        <f>VLOOKUP(A138,'Base de Dados sem ASI_Relatório'!N:AD,17,0)</f>
        <v>26777</v>
      </c>
    </row>
    <row r="139" spans="1:16" s="282" customFormat="1" ht="25.5" x14ac:dyDescent="0.2">
      <c r="A139" s="285" t="s">
        <v>4604</v>
      </c>
      <c r="B139" s="294" t="str">
        <f>VLOOKUP(A139,'Base de Dados sem ASI_Relatório'!N:AD,2,0)</f>
        <v>Quadrimestral</v>
      </c>
      <c r="C139" s="298">
        <f>VLOOKUP(A139,'Base de Dados sem ASI_Relatório'!N:AD,4,0)</f>
        <v>0.73</v>
      </c>
      <c r="D139" s="298">
        <f>VLOOKUP(A139,'Base de Dados sem ASI_Relatório'!N:AD,5,0)</f>
        <v>0.8</v>
      </c>
      <c r="E139" s="297"/>
      <c r="F139" s="298"/>
      <c r="G139" s="298"/>
      <c r="H139" s="298">
        <f>VLOOKUP(A139,'Base de Dados sem ASI_Relatório'!N:AD,9,0)</f>
        <v>0.77</v>
      </c>
      <c r="I139" s="297"/>
      <c r="J139" s="297"/>
      <c r="K139" s="297"/>
      <c r="L139" s="298">
        <f>VLOOKUP(A139,'Base de Dados sem ASI_Relatório'!N:AD,13,0)</f>
        <v>0.69399999999999995</v>
      </c>
      <c r="M139" s="297"/>
      <c r="N139" s="297"/>
      <c r="O139" s="297"/>
      <c r="P139" s="298">
        <f>VLOOKUP(A139,'Base de Dados sem ASI_Relatório'!N:AD,17,0)</f>
        <v>0.7</v>
      </c>
    </row>
    <row r="140" spans="1:16" s="282" customFormat="1" ht="25.5" x14ac:dyDescent="0.2">
      <c r="A140" s="288" t="s">
        <v>4605</v>
      </c>
      <c r="B140" s="303" t="str">
        <f>VLOOKUP(A140,'Base de Dados sem ASI_Relatório'!N:AD,2,0)</f>
        <v>Quadrimestral</v>
      </c>
      <c r="C140" s="304">
        <f>VLOOKUP(A140,'Base de Dados sem ASI_Relatório'!N:AD,4,0)</f>
        <v>0.05</v>
      </c>
      <c r="D140" s="304">
        <f>VLOOKUP(A140,'Base de Dados sem ASI_Relatório'!N:AD,5,0)</f>
        <v>0.05</v>
      </c>
      <c r="E140" s="305"/>
      <c r="F140" s="304"/>
      <c r="G140" s="304"/>
      <c r="H140" s="304">
        <f>VLOOKUP(A140,'Base de Dados sem ASI_Relatório'!N:AD,9,0)</f>
        <v>0.05</v>
      </c>
      <c r="I140" s="305"/>
      <c r="J140" s="305"/>
      <c r="K140" s="305"/>
      <c r="L140" s="304">
        <f>VLOOKUP(A140,'Base de Dados sem ASI_Relatório'!N:AD,13,0)</f>
        <v>0.05</v>
      </c>
      <c r="M140" s="305"/>
      <c r="N140" s="305"/>
      <c r="O140" s="305"/>
      <c r="P140" s="304">
        <f>VLOOKUP(A140,'Base de Dados sem ASI_Relatório'!N:AD,17,0)</f>
        <v>0.05</v>
      </c>
    </row>
    <row r="141" spans="1:16" s="282" customFormat="1" ht="25.5" x14ac:dyDescent="0.2">
      <c r="A141" s="285" t="s">
        <v>4606</v>
      </c>
      <c r="B141" s="294" t="str">
        <f>VLOOKUP(A141,'Base de Dados sem ASI_Relatório'!N:AD,2,0)</f>
        <v>Quadrimestral</v>
      </c>
      <c r="C141" s="298">
        <f>VLOOKUP(A141,'Base de Dados sem ASI_Relatório'!N:AD,4,0)</f>
        <v>0.17</v>
      </c>
      <c r="D141" s="298">
        <f>VLOOKUP(A141,'Base de Dados sem ASI_Relatório'!N:AD,5,0)</f>
        <v>0.2</v>
      </c>
      <c r="E141" s="297"/>
      <c r="F141" s="298"/>
      <c r="G141" s="298"/>
      <c r="H141" s="298">
        <f>VLOOKUP(A141,'Base de Dados sem ASI_Relatório'!N:AD,9,0)</f>
        <v>0.21</v>
      </c>
      <c r="I141" s="297"/>
      <c r="J141" s="297"/>
      <c r="K141" s="297"/>
      <c r="L141" s="298">
        <f>VLOOKUP(A141,'Base de Dados sem ASI_Relatório'!N:AD,13,0)</f>
        <v>0.19700000000000001</v>
      </c>
      <c r="M141" s="297"/>
      <c r="N141" s="297"/>
      <c r="O141" s="297"/>
      <c r="P141" s="298">
        <f>VLOOKUP(A141,'Base de Dados sem ASI_Relatório'!N:AD,17,0)</f>
        <v>0.22</v>
      </c>
    </row>
    <row r="142" spans="1:16" s="282" customFormat="1" ht="38.25" x14ac:dyDescent="0.2">
      <c r="A142" s="287" t="s">
        <v>4607</v>
      </c>
      <c r="B142" s="302" t="str">
        <f>VLOOKUP(A142,'Base de Dados sem ASI_Relatório'!N:AD,2,0)</f>
        <v>Quadrimestral</v>
      </c>
      <c r="C142" s="306">
        <f>VLOOKUP(A142,'Base de Dados sem ASI_Relatório'!N:AD,4,0)</f>
        <v>0.63</v>
      </c>
      <c r="D142" s="306">
        <f>VLOOKUP(A142,'Base de Dados sem ASI_Relatório'!N:AD,5,0)</f>
        <v>0.5</v>
      </c>
      <c r="E142" s="307"/>
      <c r="F142" s="306"/>
      <c r="G142" s="306"/>
      <c r="H142" s="306">
        <f>VLOOKUP(A142,'Base de Dados sem ASI_Relatório'!N:AD,9,0)</f>
        <v>0.45</v>
      </c>
      <c r="I142" s="307"/>
      <c r="J142" s="307"/>
      <c r="K142" s="307"/>
      <c r="L142" s="306">
        <f>VLOOKUP(A142,'Base de Dados sem ASI_Relatório'!N:AD,13,0)</f>
        <v>0.34399999999999997</v>
      </c>
      <c r="M142" s="307"/>
      <c r="N142" s="307"/>
      <c r="O142" s="307"/>
      <c r="P142" s="306">
        <f>VLOOKUP(A142,'Base de Dados sem ASI_Relatório'!N:AD,17,0)</f>
        <v>0.38</v>
      </c>
    </row>
    <row r="143" spans="1:16" ht="39.75" customHeight="1" x14ac:dyDescent="0.2">
      <c r="A143" s="283" t="s">
        <v>4080</v>
      </c>
      <c r="B143" s="311" t="s">
        <v>5196</v>
      </c>
      <c r="C143" s="311" t="s">
        <v>5197</v>
      </c>
      <c r="D143" s="311" t="s">
        <v>5198</v>
      </c>
      <c r="E143" s="311" t="s">
        <v>5199</v>
      </c>
      <c r="F143" s="311" t="s">
        <v>5200</v>
      </c>
      <c r="G143" s="311" t="s">
        <v>5201</v>
      </c>
      <c r="H143" s="311" t="s">
        <v>5202</v>
      </c>
      <c r="I143" s="311" t="s">
        <v>5203</v>
      </c>
      <c r="J143" s="311" t="s">
        <v>5204</v>
      </c>
      <c r="K143" s="311" t="s">
        <v>5205</v>
      </c>
      <c r="L143" s="311" t="s">
        <v>5206</v>
      </c>
      <c r="M143" s="311" t="s">
        <v>5207</v>
      </c>
      <c r="N143" s="311" t="s">
        <v>5208</v>
      </c>
      <c r="O143" s="311" t="s">
        <v>5209</v>
      </c>
      <c r="P143" s="311" t="s">
        <v>5210</v>
      </c>
    </row>
    <row r="144" spans="1:16" s="282" customFormat="1" x14ac:dyDescent="0.2">
      <c r="A144" s="286" t="s">
        <v>4608</v>
      </c>
      <c r="B144" s="299" t="str">
        <f>VLOOKUP(A144,'Base de Dados sem ASI_Relatório'!N:AD,2,0)</f>
        <v>Anual</v>
      </c>
      <c r="C144" s="300">
        <f>VLOOKUP(A144,'Base de Dados sem ASI_Relatório'!N:AD,4,0)</f>
        <v>0.3</v>
      </c>
      <c r="D144" s="300">
        <f>VLOOKUP(A144,'Base de Dados sem ASI_Relatório'!N:AD,5,0)</f>
        <v>0.3</v>
      </c>
      <c r="E144" s="301"/>
      <c r="F144" s="300"/>
      <c r="G144" s="300"/>
      <c r="H144" s="300"/>
      <c r="I144" s="301"/>
      <c r="J144" s="301"/>
      <c r="K144" s="301"/>
      <c r="L144" s="300"/>
      <c r="M144" s="301"/>
      <c r="N144" s="301"/>
      <c r="O144" s="301"/>
      <c r="P144" s="300">
        <f>VLOOKUP(A144,'Base de Dados sem ASI_Relatório'!N:AD,17,0)</f>
        <v>0.36</v>
      </c>
    </row>
    <row r="145" spans="1:16" s="282" customFormat="1" x14ac:dyDescent="0.2">
      <c r="A145" s="287" t="s">
        <v>4609</v>
      </c>
      <c r="B145" s="302" t="str">
        <f>VLOOKUP(A145,'Base de Dados sem ASI_Relatório'!N:AD,2,0)</f>
        <v>Anual</v>
      </c>
      <c r="C145" s="306">
        <f>VLOOKUP(A145,'Base de Dados sem ASI_Relatório'!N:AD,4,0)</f>
        <v>0.9</v>
      </c>
      <c r="D145" s="306">
        <f>VLOOKUP(A145,'Base de Dados sem ASI_Relatório'!N:AD,5,0)</f>
        <v>0.9</v>
      </c>
      <c r="E145" s="307"/>
      <c r="F145" s="306"/>
      <c r="G145" s="306"/>
      <c r="H145" s="306"/>
      <c r="I145" s="307"/>
      <c r="J145" s="307"/>
      <c r="K145" s="307"/>
      <c r="L145" s="306"/>
      <c r="M145" s="307"/>
      <c r="N145" s="307"/>
      <c r="O145" s="307"/>
      <c r="P145" s="306">
        <f>VLOOKUP(A145,'Base de Dados sem ASI_Relatório'!N:AD,17,0)</f>
        <v>0.94</v>
      </c>
    </row>
    <row r="146" spans="1:16" ht="39.75" customHeight="1" x14ac:dyDescent="0.2">
      <c r="A146" s="283" t="s">
        <v>4081</v>
      </c>
      <c r="B146" s="311" t="s">
        <v>5196</v>
      </c>
      <c r="C146" s="311" t="s">
        <v>5197</v>
      </c>
      <c r="D146" s="311" t="s">
        <v>5198</v>
      </c>
      <c r="E146" s="311" t="s">
        <v>5199</v>
      </c>
      <c r="F146" s="311" t="s">
        <v>5200</v>
      </c>
      <c r="G146" s="311" t="s">
        <v>5201</v>
      </c>
      <c r="H146" s="311" t="s">
        <v>5202</v>
      </c>
      <c r="I146" s="311" t="s">
        <v>5203</v>
      </c>
      <c r="J146" s="311" t="s">
        <v>5204</v>
      </c>
      <c r="K146" s="311" t="s">
        <v>5205</v>
      </c>
      <c r="L146" s="311" t="s">
        <v>5206</v>
      </c>
      <c r="M146" s="311" t="s">
        <v>5207</v>
      </c>
      <c r="N146" s="311" t="s">
        <v>5208</v>
      </c>
      <c r="O146" s="311" t="s">
        <v>5209</v>
      </c>
      <c r="P146" s="311" t="s">
        <v>5210</v>
      </c>
    </row>
    <row r="147" spans="1:16" s="282" customFormat="1" ht="25.5" x14ac:dyDescent="0.2">
      <c r="A147" s="285" t="s">
        <v>4610</v>
      </c>
      <c r="B147" s="294" t="str">
        <f>VLOOKUP(A147,'Base de Dados sem ASI_Relatório'!N:AD,2,0)</f>
        <v>Quadrimestral</v>
      </c>
      <c r="C147" s="294">
        <f>VLOOKUP(A147,'Base de Dados sem ASI_Relatório'!N:AD,4,0)</f>
        <v>0</v>
      </c>
      <c r="D147" s="294">
        <f>VLOOKUP(A147,'Base de Dados sem ASI_Relatório'!N:AD,5,0)</f>
        <v>1000</v>
      </c>
      <c r="E147" s="294"/>
      <c r="F147" s="294"/>
      <c r="G147" s="294"/>
      <c r="H147" s="294">
        <f>VLOOKUP(A147,'Base de Dados sem ASI_Relatório'!N:AD,9,0)</f>
        <v>1102</v>
      </c>
      <c r="I147" s="294"/>
      <c r="J147" s="294"/>
      <c r="K147" s="294"/>
      <c r="L147" s="294">
        <f>VLOOKUP(A147,'Base de Dados sem ASI_Relatório'!N:AD,13,0)</f>
        <v>517</v>
      </c>
      <c r="M147" s="294"/>
      <c r="N147" s="294"/>
      <c r="O147" s="294"/>
      <c r="P147" s="294">
        <f>VLOOKUP(A147,'Base de Dados sem ASI_Relatório'!N:AD,17,0)</f>
        <v>0</v>
      </c>
    </row>
    <row r="148" spans="1:16" ht="39.75" customHeight="1" x14ac:dyDescent="0.2">
      <c r="A148" s="283" t="s">
        <v>4082</v>
      </c>
      <c r="B148" s="311" t="s">
        <v>5196</v>
      </c>
      <c r="C148" s="311" t="s">
        <v>5197</v>
      </c>
      <c r="D148" s="311" t="s">
        <v>5198</v>
      </c>
      <c r="E148" s="311" t="s">
        <v>5199</v>
      </c>
      <c r="F148" s="311" t="s">
        <v>5200</v>
      </c>
      <c r="G148" s="311" t="s">
        <v>5201</v>
      </c>
      <c r="H148" s="311" t="s">
        <v>5202</v>
      </c>
      <c r="I148" s="311" t="s">
        <v>5203</v>
      </c>
      <c r="J148" s="311" t="s">
        <v>5204</v>
      </c>
      <c r="K148" s="311" t="s">
        <v>5205</v>
      </c>
      <c r="L148" s="311" t="s">
        <v>5206</v>
      </c>
      <c r="M148" s="311" t="s">
        <v>5207</v>
      </c>
      <c r="N148" s="311" t="s">
        <v>5208</v>
      </c>
      <c r="O148" s="311" t="s">
        <v>5209</v>
      </c>
      <c r="P148" s="311" t="s">
        <v>5210</v>
      </c>
    </row>
    <row r="149" spans="1:16" s="282" customFormat="1" ht="25.5" x14ac:dyDescent="0.2">
      <c r="A149" s="285" t="s">
        <v>4611</v>
      </c>
      <c r="B149" s="294" t="str">
        <f>VLOOKUP(A149,'Base de Dados sem ASI_Relatório'!N:AD,2,0)</f>
        <v>Anual</v>
      </c>
      <c r="C149" s="294">
        <f>VLOOKUP(A149,'Base de Dados sem ASI_Relatório'!N:AD,4,0)</f>
        <v>0</v>
      </c>
      <c r="D149" s="294">
        <f>VLOOKUP(A149,'Base de Dados sem ASI_Relatório'!N:AD,5,0)</f>
        <v>50</v>
      </c>
      <c r="E149" s="294"/>
      <c r="F149" s="294"/>
      <c r="G149" s="294"/>
      <c r="H149" s="294"/>
      <c r="I149" s="294"/>
      <c r="J149" s="294"/>
      <c r="K149" s="294"/>
      <c r="L149" s="294"/>
      <c r="M149" s="294"/>
      <c r="N149" s="294"/>
      <c r="O149" s="294"/>
      <c r="P149" s="294">
        <f>VLOOKUP(A149,'Base de Dados sem ASI_Relatório'!N:AD,17,0)</f>
        <v>1</v>
      </c>
    </row>
    <row r="150" spans="1:16" ht="39.75" customHeight="1" x14ac:dyDescent="0.2">
      <c r="A150" s="283" t="s">
        <v>4083</v>
      </c>
      <c r="B150" s="311" t="s">
        <v>5196</v>
      </c>
      <c r="C150" s="311" t="s">
        <v>5197</v>
      </c>
      <c r="D150" s="311" t="s">
        <v>5198</v>
      </c>
      <c r="E150" s="311" t="s">
        <v>5199</v>
      </c>
      <c r="F150" s="311" t="s">
        <v>5200</v>
      </c>
      <c r="G150" s="311" t="s">
        <v>5201</v>
      </c>
      <c r="H150" s="311" t="s">
        <v>5202</v>
      </c>
      <c r="I150" s="311" t="s">
        <v>5203</v>
      </c>
      <c r="J150" s="311" t="s">
        <v>5204</v>
      </c>
      <c r="K150" s="311" t="s">
        <v>5205</v>
      </c>
      <c r="L150" s="311" t="s">
        <v>5206</v>
      </c>
      <c r="M150" s="311" t="s">
        <v>5207</v>
      </c>
      <c r="N150" s="311" t="s">
        <v>5208</v>
      </c>
      <c r="O150" s="311" t="s">
        <v>5209</v>
      </c>
      <c r="P150" s="311" t="s">
        <v>5210</v>
      </c>
    </row>
    <row r="151" spans="1:16" s="282" customFormat="1" ht="25.5" x14ac:dyDescent="0.2">
      <c r="A151" s="286" t="s">
        <v>4612</v>
      </c>
      <c r="B151" s="299" t="str">
        <f>VLOOKUP(A151,'Base de Dados sem ASI_Relatório'!N:AD,2,0)</f>
        <v>Anual</v>
      </c>
      <c r="C151" s="299">
        <f>VLOOKUP(A151,'Base de Dados sem ASI_Relatório'!N:AD,4,0)</f>
        <v>0</v>
      </c>
      <c r="D151" s="299">
        <f>VLOOKUP(A151,'Base de Dados sem ASI_Relatório'!N:AD,5,0)</f>
        <v>860</v>
      </c>
      <c r="E151" s="299"/>
      <c r="F151" s="299"/>
      <c r="G151" s="299"/>
      <c r="H151" s="299"/>
      <c r="I151" s="299"/>
      <c r="J151" s="299"/>
      <c r="K151" s="299"/>
      <c r="L151" s="299"/>
      <c r="M151" s="299"/>
      <c r="N151" s="299"/>
      <c r="O151" s="299"/>
      <c r="P151" s="299">
        <f>VLOOKUP(A151,'Base de Dados sem ASI_Relatório'!N:AD,17,0)</f>
        <v>90</v>
      </c>
    </row>
    <row r="152" spans="1:16" s="282" customFormat="1" ht="25.5" x14ac:dyDescent="0.2">
      <c r="A152" s="286" t="s">
        <v>4613</v>
      </c>
      <c r="B152" s="299" t="str">
        <f>VLOOKUP(A152,'Base de Dados sem ASI_Relatório'!N:AD,2,0)</f>
        <v>Anual</v>
      </c>
      <c r="C152" s="299" t="str">
        <f>VLOOKUP(A152,'Base de Dados sem ASI_Relatório'!N:AD,4,0)</f>
        <v>-</v>
      </c>
      <c r="D152" s="299">
        <f>VLOOKUP(A152,'Base de Dados sem ASI_Relatório'!N:AD,5,0)</f>
        <v>110</v>
      </c>
      <c r="E152" s="299"/>
      <c r="F152" s="299"/>
      <c r="G152" s="299"/>
      <c r="H152" s="299"/>
      <c r="I152" s="299"/>
      <c r="J152" s="299"/>
      <c r="K152" s="299"/>
      <c r="L152" s="299"/>
      <c r="M152" s="299"/>
      <c r="N152" s="299"/>
      <c r="O152" s="299"/>
      <c r="P152" s="299">
        <f>VLOOKUP(A152,'Base de Dados sem ASI_Relatório'!N:AD,17,0)</f>
        <v>50</v>
      </c>
    </row>
    <row r="153" spans="1:16" ht="39.75" customHeight="1" x14ac:dyDescent="0.2">
      <c r="A153" s="283" t="s">
        <v>4084</v>
      </c>
      <c r="B153" s="311" t="s">
        <v>5196</v>
      </c>
      <c r="C153" s="311" t="s">
        <v>5197</v>
      </c>
      <c r="D153" s="311" t="s">
        <v>5198</v>
      </c>
      <c r="E153" s="311" t="s">
        <v>5199</v>
      </c>
      <c r="F153" s="311" t="s">
        <v>5200</v>
      </c>
      <c r="G153" s="311" t="s">
        <v>5201</v>
      </c>
      <c r="H153" s="311" t="s">
        <v>5202</v>
      </c>
      <c r="I153" s="311" t="s">
        <v>5203</v>
      </c>
      <c r="J153" s="311" t="s">
        <v>5204</v>
      </c>
      <c r="K153" s="311" t="s">
        <v>5205</v>
      </c>
      <c r="L153" s="311" t="s">
        <v>5206</v>
      </c>
      <c r="M153" s="311" t="s">
        <v>5207</v>
      </c>
      <c r="N153" s="311" t="s">
        <v>5208</v>
      </c>
      <c r="O153" s="311" t="s">
        <v>5209</v>
      </c>
      <c r="P153" s="311" t="s">
        <v>5210</v>
      </c>
    </row>
    <row r="154" spans="1:16" s="282" customFormat="1" ht="25.5" x14ac:dyDescent="0.2">
      <c r="A154" s="285" t="s">
        <v>4614</v>
      </c>
      <c r="B154" s="294" t="str">
        <f>VLOOKUP(A154,'Base de Dados sem ASI_Relatório'!N:AD,2,0)</f>
        <v>Anual</v>
      </c>
      <c r="C154" s="294">
        <f>VLOOKUP(A154,'Base de Dados sem ASI_Relatório'!N:AD,4,0)</f>
        <v>0</v>
      </c>
      <c r="D154" s="294">
        <f>VLOOKUP(A154,'Base de Dados sem ASI_Relatório'!N:AD,5,0)</f>
        <v>100</v>
      </c>
      <c r="E154" s="294"/>
      <c r="F154" s="294"/>
      <c r="G154" s="294"/>
      <c r="H154" s="294"/>
      <c r="I154" s="294"/>
      <c r="J154" s="294"/>
      <c r="K154" s="294"/>
      <c r="L154" s="294"/>
      <c r="M154" s="294"/>
      <c r="N154" s="294"/>
      <c r="O154" s="294"/>
      <c r="P154" s="294">
        <f>VLOOKUP(A154,'Base de Dados sem ASI_Relatório'!N:AD,17,0)</f>
        <v>0</v>
      </c>
    </row>
    <row r="155" spans="1:16" ht="39.75" customHeight="1" x14ac:dyDescent="0.2">
      <c r="A155" s="283" t="s">
        <v>4085</v>
      </c>
      <c r="B155" s="311" t="s">
        <v>5196</v>
      </c>
      <c r="C155" s="311" t="s">
        <v>5197</v>
      </c>
      <c r="D155" s="311" t="s">
        <v>5198</v>
      </c>
      <c r="E155" s="311" t="s">
        <v>5199</v>
      </c>
      <c r="F155" s="311" t="s">
        <v>5200</v>
      </c>
      <c r="G155" s="311" t="s">
        <v>5201</v>
      </c>
      <c r="H155" s="311" t="s">
        <v>5202</v>
      </c>
      <c r="I155" s="311" t="s">
        <v>5203</v>
      </c>
      <c r="J155" s="311" t="s">
        <v>5204</v>
      </c>
      <c r="K155" s="311" t="s">
        <v>5205</v>
      </c>
      <c r="L155" s="311" t="s">
        <v>5206</v>
      </c>
      <c r="M155" s="311" t="s">
        <v>5207</v>
      </c>
      <c r="N155" s="311" t="s">
        <v>5208</v>
      </c>
      <c r="O155" s="311" t="s">
        <v>5209</v>
      </c>
      <c r="P155" s="311" t="s">
        <v>5210</v>
      </c>
    </row>
    <row r="156" spans="1:16" s="282" customFormat="1" x14ac:dyDescent="0.2">
      <c r="A156" s="286" t="s">
        <v>4615</v>
      </c>
      <c r="B156" s="299" t="str">
        <f>VLOOKUP(A156,'Base de Dados sem ASI_Relatório'!N:AD,2,0)</f>
        <v>Anual</v>
      </c>
      <c r="C156" s="299">
        <f>VLOOKUP(A156,'Base de Dados sem ASI_Relatório'!N:AD,4,0)</f>
        <v>150</v>
      </c>
      <c r="D156" s="299">
        <f>VLOOKUP(A156,'Base de Dados sem ASI_Relatório'!N:AD,5,0)</f>
        <v>50</v>
      </c>
      <c r="E156" s="299"/>
      <c r="F156" s="299"/>
      <c r="G156" s="299"/>
      <c r="H156" s="299"/>
      <c r="I156" s="299"/>
      <c r="J156" s="299"/>
      <c r="K156" s="299"/>
      <c r="L156" s="299"/>
      <c r="M156" s="299"/>
      <c r="N156" s="299"/>
      <c r="O156" s="299"/>
      <c r="P156" s="299">
        <f>VLOOKUP(A156,'Base de Dados sem ASI_Relatório'!N:AD,17,0)</f>
        <v>12</v>
      </c>
    </row>
    <row r="157" spans="1:16" s="282" customFormat="1" ht="25.5" x14ac:dyDescent="0.2">
      <c r="A157" s="285" t="s">
        <v>4616</v>
      </c>
      <c r="B157" s="294" t="str">
        <f>VLOOKUP(A157,'Base de Dados sem ASI_Relatório'!N:AD,2,0)</f>
        <v>Anual</v>
      </c>
      <c r="C157" s="294">
        <f>VLOOKUP(A157,'Base de Dados sem ASI_Relatório'!N:AD,4,0)</f>
        <v>0</v>
      </c>
      <c r="D157" s="294">
        <f>VLOOKUP(A157,'Base de Dados sem ASI_Relatório'!N:AD,5,0)</f>
        <v>250</v>
      </c>
      <c r="E157" s="294"/>
      <c r="F157" s="294"/>
      <c r="G157" s="294"/>
      <c r="H157" s="294"/>
      <c r="I157" s="294"/>
      <c r="J157" s="294"/>
      <c r="K157" s="294"/>
      <c r="L157" s="294"/>
      <c r="M157" s="294"/>
      <c r="N157" s="294"/>
      <c r="O157" s="294"/>
      <c r="P157" s="294">
        <f>VLOOKUP(A157,'Base de Dados sem ASI_Relatório'!N:AD,17,0)</f>
        <v>410</v>
      </c>
    </row>
    <row r="158" spans="1:16" s="282" customFormat="1" ht="25.5" x14ac:dyDescent="0.2">
      <c r="A158" s="288" t="s">
        <v>4617</v>
      </c>
      <c r="B158" s="303" t="str">
        <f>VLOOKUP(A158,'Base de Dados sem ASI_Relatório'!N:AD,2,0)</f>
        <v>Anual</v>
      </c>
      <c r="C158" s="303">
        <f>VLOOKUP(A158,'Base de Dados sem ASI_Relatório'!N:AD,4,0)</f>
        <v>1200</v>
      </c>
      <c r="D158" s="303">
        <f>VLOOKUP(A158,'Base de Dados sem ASI_Relatório'!N:AD,5,0)</f>
        <v>900</v>
      </c>
      <c r="E158" s="303"/>
      <c r="F158" s="303"/>
      <c r="G158" s="303"/>
      <c r="H158" s="303"/>
      <c r="I158" s="303"/>
      <c r="J158" s="303"/>
      <c r="K158" s="303"/>
      <c r="L158" s="303"/>
      <c r="M158" s="303"/>
      <c r="N158" s="303"/>
      <c r="O158" s="303"/>
      <c r="P158" s="303">
        <f>VLOOKUP(A158,'Base de Dados sem ASI_Relatório'!N:AD,17,0)</f>
        <v>1641</v>
      </c>
    </row>
    <row r="159" spans="1:16" s="282" customFormat="1" ht="25.5" x14ac:dyDescent="0.2">
      <c r="A159" s="285" t="s">
        <v>4618</v>
      </c>
      <c r="B159" s="294" t="str">
        <f>VLOOKUP(A159,'Base de Dados sem ASI_Relatório'!N:AD,2,0)</f>
        <v>Anual</v>
      </c>
      <c r="C159" s="298">
        <f>VLOOKUP(A159,'Base de Dados sem ASI_Relatório'!N:AD,4,0)</f>
        <v>0.1</v>
      </c>
      <c r="D159" s="298">
        <f>VLOOKUP(A159,'Base de Dados sem ASI_Relatório'!N:AD,5,0)</f>
        <v>0.1</v>
      </c>
      <c r="E159" s="297"/>
      <c r="F159" s="298"/>
      <c r="G159" s="298"/>
      <c r="H159" s="298"/>
      <c r="I159" s="297"/>
      <c r="J159" s="297"/>
      <c r="K159" s="297"/>
      <c r="L159" s="298"/>
      <c r="M159" s="297"/>
      <c r="N159" s="297"/>
      <c r="O159" s="297"/>
      <c r="P159" s="298">
        <f>VLOOKUP(A159,'Base de Dados sem ASI_Relatório'!N:AD,17,0)</f>
        <v>0.04</v>
      </c>
    </row>
    <row r="160" spans="1:16" ht="39.75" customHeight="1" x14ac:dyDescent="0.2">
      <c r="A160" s="283" t="s">
        <v>4086</v>
      </c>
      <c r="B160" s="311" t="s">
        <v>5196</v>
      </c>
      <c r="C160" s="311" t="s">
        <v>5197</v>
      </c>
      <c r="D160" s="311" t="s">
        <v>5198</v>
      </c>
      <c r="E160" s="311" t="s">
        <v>5199</v>
      </c>
      <c r="F160" s="311" t="s">
        <v>5200</v>
      </c>
      <c r="G160" s="311" t="s">
        <v>5201</v>
      </c>
      <c r="H160" s="311" t="s">
        <v>5202</v>
      </c>
      <c r="I160" s="311" t="s">
        <v>5203</v>
      </c>
      <c r="J160" s="311" t="s">
        <v>5204</v>
      </c>
      <c r="K160" s="311" t="s">
        <v>5205</v>
      </c>
      <c r="L160" s="311" t="s">
        <v>5206</v>
      </c>
      <c r="M160" s="311" t="s">
        <v>5207</v>
      </c>
      <c r="N160" s="311" t="s">
        <v>5208</v>
      </c>
      <c r="O160" s="311" t="s">
        <v>5209</v>
      </c>
      <c r="P160" s="311" t="s">
        <v>5210</v>
      </c>
    </row>
    <row r="161" spans="1:16" s="282" customFormat="1" x14ac:dyDescent="0.2">
      <c r="A161" s="285" t="s">
        <v>4609</v>
      </c>
      <c r="B161" s="294" t="str">
        <f>VLOOKUP(A161,'Base de Dados sem ASI_Relatório'!N:AD,2,0)</f>
        <v>Anual</v>
      </c>
      <c r="C161" s="298">
        <f>VLOOKUP(A161,'Base de Dados sem ASI_Relatório'!N:AD,4,0)</f>
        <v>0.9</v>
      </c>
      <c r="D161" s="298">
        <f>VLOOKUP(A161,'Base de Dados sem ASI_Relatório'!N:AD,5,0)</f>
        <v>0.9</v>
      </c>
      <c r="E161" s="297"/>
      <c r="F161" s="298"/>
      <c r="G161" s="298"/>
      <c r="H161" s="298"/>
      <c r="I161" s="297"/>
      <c r="J161" s="297"/>
      <c r="K161" s="297"/>
      <c r="L161" s="298"/>
      <c r="M161" s="297"/>
      <c r="N161" s="297"/>
      <c r="O161" s="297"/>
      <c r="P161" s="298">
        <f>VLOOKUP(A161,'Base de Dados sem ASI_Relatório'!N:AD,17,0)</f>
        <v>0.94</v>
      </c>
    </row>
    <row r="162" spans="1:16" ht="39.75" customHeight="1" x14ac:dyDescent="0.2">
      <c r="A162" s="283" t="s">
        <v>4087</v>
      </c>
      <c r="B162" s="311" t="s">
        <v>5196</v>
      </c>
      <c r="C162" s="311" t="s">
        <v>5197</v>
      </c>
      <c r="D162" s="311" t="s">
        <v>5198</v>
      </c>
      <c r="E162" s="311" t="s">
        <v>5199</v>
      </c>
      <c r="F162" s="311" t="s">
        <v>5200</v>
      </c>
      <c r="G162" s="311" t="s">
        <v>5201</v>
      </c>
      <c r="H162" s="311" t="s">
        <v>5202</v>
      </c>
      <c r="I162" s="311" t="s">
        <v>5203</v>
      </c>
      <c r="J162" s="311" t="s">
        <v>5204</v>
      </c>
      <c r="K162" s="311" t="s">
        <v>5205</v>
      </c>
      <c r="L162" s="311" t="s">
        <v>5206</v>
      </c>
      <c r="M162" s="311" t="s">
        <v>5207</v>
      </c>
      <c r="N162" s="311" t="s">
        <v>5208</v>
      </c>
      <c r="O162" s="311" t="s">
        <v>5209</v>
      </c>
      <c r="P162" s="311" t="s">
        <v>5210</v>
      </c>
    </row>
    <row r="163" spans="1:16" s="282" customFormat="1" ht="25.5" x14ac:dyDescent="0.2">
      <c r="A163" s="285" t="s">
        <v>4619</v>
      </c>
      <c r="B163" s="294" t="str">
        <f>VLOOKUP(A163,'Base de Dados sem ASI_Relatório'!N:AD,2,0)</f>
        <v>Anual</v>
      </c>
      <c r="C163" s="298">
        <f>VLOOKUP(A163,'Base de Dados sem ASI_Relatório'!N:AD,4,0)</f>
        <v>0.9</v>
      </c>
      <c r="D163" s="298">
        <f>VLOOKUP(A163,'Base de Dados sem ASI_Relatório'!N:AD,5,0)</f>
        <v>0.9</v>
      </c>
      <c r="E163" s="297"/>
      <c r="F163" s="298"/>
      <c r="G163" s="298"/>
      <c r="H163" s="298"/>
      <c r="I163" s="297"/>
      <c r="J163" s="297"/>
      <c r="K163" s="297"/>
      <c r="L163" s="298"/>
      <c r="M163" s="297"/>
      <c r="N163" s="297"/>
      <c r="O163" s="297"/>
      <c r="P163" s="298">
        <f>VLOOKUP(A163,'Base de Dados sem ASI_Relatório'!N:AD,17,0)</f>
        <v>0.78</v>
      </c>
    </row>
    <row r="164" spans="1:16" s="280" customFormat="1" ht="45.75" customHeight="1" x14ac:dyDescent="0.3">
      <c r="A164" s="312" t="s">
        <v>3979</v>
      </c>
      <c r="E164" s="296"/>
      <c r="F164" s="296"/>
      <c r="G164" s="296"/>
      <c r="H164" s="296"/>
      <c r="I164" s="296"/>
      <c r="J164" s="296"/>
      <c r="K164" s="296"/>
      <c r="L164" s="296"/>
      <c r="M164" s="296"/>
      <c r="N164" s="296"/>
      <c r="O164" s="296"/>
      <c r="P164" s="296"/>
    </row>
    <row r="165" spans="1:16" ht="39.75" customHeight="1" x14ac:dyDescent="0.2">
      <c r="A165" s="283" t="s">
        <v>4088</v>
      </c>
      <c r="B165" s="311" t="s">
        <v>5196</v>
      </c>
      <c r="C165" s="311" t="s">
        <v>5197</v>
      </c>
      <c r="D165" s="311" t="s">
        <v>5198</v>
      </c>
      <c r="E165" s="311" t="s">
        <v>5199</v>
      </c>
      <c r="F165" s="311" t="s">
        <v>5200</v>
      </c>
      <c r="G165" s="311" t="s">
        <v>5201</v>
      </c>
      <c r="H165" s="311" t="s">
        <v>5202</v>
      </c>
      <c r="I165" s="311" t="s">
        <v>5203</v>
      </c>
      <c r="J165" s="311" t="s">
        <v>5204</v>
      </c>
      <c r="K165" s="311" t="s">
        <v>5205</v>
      </c>
      <c r="L165" s="311" t="s">
        <v>5206</v>
      </c>
      <c r="M165" s="311" t="s">
        <v>5207</v>
      </c>
      <c r="N165" s="311" t="s">
        <v>5208</v>
      </c>
      <c r="O165" s="311" t="s">
        <v>5209</v>
      </c>
      <c r="P165" s="311" t="s">
        <v>5210</v>
      </c>
    </row>
    <row r="166" spans="1:16" s="282" customFormat="1" x14ac:dyDescent="0.2">
      <c r="A166" s="285" t="s">
        <v>4620</v>
      </c>
      <c r="B166" s="294" t="str">
        <f>VLOOKUP(A166,'Base de Dados sem ASI_Relatório'!N:AD,2,0)</f>
        <v>Anual</v>
      </c>
      <c r="C166" s="294">
        <f>VLOOKUP(A166,'Base de Dados sem ASI_Relatório'!N:AD,4,0)</f>
        <v>8784</v>
      </c>
      <c r="D166" s="294">
        <f>VLOOKUP(A166,'Base de Dados sem ASI_Relatório'!N:AD,5,0)</f>
        <v>8784</v>
      </c>
      <c r="E166" s="294"/>
      <c r="F166" s="294"/>
      <c r="G166" s="294"/>
      <c r="H166" s="294"/>
      <c r="I166" s="294"/>
      <c r="J166" s="294"/>
      <c r="K166" s="294"/>
      <c r="L166" s="294"/>
      <c r="M166" s="294"/>
      <c r="N166" s="294"/>
      <c r="O166" s="294"/>
      <c r="P166" s="294">
        <f>VLOOKUP(A166,'Base de Dados sem ASI_Relatório'!N:AD,17,0)</f>
        <v>8795</v>
      </c>
    </row>
    <row r="167" spans="1:16" ht="39.75" customHeight="1" x14ac:dyDescent="0.2">
      <c r="A167" s="283" t="s">
        <v>4089</v>
      </c>
      <c r="B167" s="311" t="s">
        <v>5196</v>
      </c>
      <c r="C167" s="311" t="s">
        <v>5197</v>
      </c>
      <c r="D167" s="311" t="s">
        <v>5198</v>
      </c>
      <c r="E167" s="311" t="s">
        <v>5199</v>
      </c>
      <c r="F167" s="311" t="s">
        <v>5200</v>
      </c>
      <c r="G167" s="311" t="s">
        <v>5201</v>
      </c>
      <c r="H167" s="311" t="s">
        <v>5202</v>
      </c>
      <c r="I167" s="311" t="s">
        <v>5203</v>
      </c>
      <c r="J167" s="311" t="s">
        <v>5204</v>
      </c>
      <c r="K167" s="311" t="s">
        <v>5205</v>
      </c>
      <c r="L167" s="311" t="s">
        <v>5206</v>
      </c>
      <c r="M167" s="311" t="s">
        <v>5207</v>
      </c>
      <c r="N167" s="311" t="s">
        <v>5208</v>
      </c>
      <c r="O167" s="311" t="s">
        <v>5209</v>
      </c>
      <c r="P167" s="311" t="s">
        <v>5210</v>
      </c>
    </row>
    <row r="168" spans="1:16" s="282" customFormat="1" x14ac:dyDescent="0.2">
      <c r="A168" s="285" t="s">
        <v>4621</v>
      </c>
      <c r="B168" s="294" t="str">
        <f>VLOOKUP(A168,'Base de Dados sem ASI_Relatório'!N:AD,2,0)</f>
        <v>Anual</v>
      </c>
      <c r="C168" s="294">
        <f>VLOOKUP(A168,'Base de Dados sem ASI_Relatório'!N:AD,4,0)</f>
        <v>14772</v>
      </c>
      <c r="D168" s="294">
        <f>VLOOKUP(A168,'Base de Dados sem ASI_Relatório'!N:AD,5,0)</f>
        <v>14772</v>
      </c>
      <c r="E168" s="294"/>
      <c r="F168" s="294"/>
      <c r="G168" s="294"/>
      <c r="H168" s="294"/>
      <c r="I168" s="294"/>
      <c r="J168" s="294"/>
      <c r="K168" s="294"/>
      <c r="L168" s="294"/>
      <c r="M168" s="294"/>
      <c r="N168" s="294"/>
      <c r="O168" s="294"/>
      <c r="P168" s="294">
        <f>VLOOKUP(A168,'Base de Dados sem ASI_Relatório'!N:AD,17,0)</f>
        <v>15863</v>
      </c>
    </row>
    <row r="169" spans="1:16" ht="39.75" customHeight="1" x14ac:dyDescent="0.2">
      <c r="A169" s="283" t="s">
        <v>4090</v>
      </c>
      <c r="B169" s="311" t="s">
        <v>5196</v>
      </c>
      <c r="C169" s="311" t="s">
        <v>5197</v>
      </c>
      <c r="D169" s="311" t="s">
        <v>5198</v>
      </c>
      <c r="E169" s="311" t="s">
        <v>5199</v>
      </c>
      <c r="F169" s="311" t="s">
        <v>5200</v>
      </c>
      <c r="G169" s="311" t="s">
        <v>5201</v>
      </c>
      <c r="H169" s="311" t="s">
        <v>5202</v>
      </c>
      <c r="I169" s="311" t="s">
        <v>5203</v>
      </c>
      <c r="J169" s="311" t="s">
        <v>5204</v>
      </c>
      <c r="K169" s="311" t="s">
        <v>5205</v>
      </c>
      <c r="L169" s="311" t="s">
        <v>5206</v>
      </c>
      <c r="M169" s="311" t="s">
        <v>5207</v>
      </c>
      <c r="N169" s="311" t="s">
        <v>5208</v>
      </c>
      <c r="O169" s="311" t="s">
        <v>5209</v>
      </c>
      <c r="P169" s="311" t="s">
        <v>5210</v>
      </c>
    </row>
    <row r="170" spans="1:16" s="282" customFormat="1" x14ac:dyDescent="0.2">
      <c r="A170" s="285" t="s">
        <v>4622</v>
      </c>
      <c r="B170" s="294" t="str">
        <f>VLOOKUP(A170,'Base de Dados sem ASI_Relatório'!N:AD,2,0)</f>
        <v>Anual</v>
      </c>
      <c r="C170" s="294">
        <f>VLOOKUP(A170,'Base de Dados sem ASI_Relatório'!N:AD,4,0)</f>
        <v>100</v>
      </c>
      <c r="D170" s="294">
        <f>VLOOKUP(A170,'Base de Dados sem ASI_Relatório'!N:AD,5,0)</f>
        <v>100</v>
      </c>
      <c r="E170" s="294"/>
      <c r="F170" s="294"/>
      <c r="G170" s="294"/>
      <c r="H170" s="294"/>
      <c r="I170" s="294"/>
      <c r="J170" s="294"/>
      <c r="K170" s="294"/>
      <c r="L170" s="294"/>
      <c r="M170" s="294"/>
      <c r="N170" s="294"/>
      <c r="O170" s="294"/>
      <c r="P170" s="294">
        <f>VLOOKUP(A170,'Base de Dados sem ASI_Relatório'!N:AD,17,0)</f>
        <v>0</v>
      </c>
    </row>
    <row r="171" spans="1:16" ht="39.75" customHeight="1" x14ac:dyDescent="0.2">
      <c r="A171" s="283" t="s">
        <v>4091</v>
      </c>
      <c r="B171" s="311" t="s">
        <v>5196</v>
      </c>
      <c r="C171" s="311" t="s">
        <v>5197</v>
      </c>
      <c r="D171" s="311" t="s">
        <v>5198</v>
      </c>
      <c r="E171" s="311" t="s">
        <v>5199</v>
      </c>
      <c r="F171" s="311" t="s">
        <v>5200</v>
      </c>
      <c r="G171" s="311" t="s">
        <v>5201</v>
      </c>
      <c r="H171" s="311" t="s">
        <v>5202</v>
      </c>
      <c r="I171" s="311" t="s">
        <v>5203</v>
      </c>
      <c r="J171" s="311" t="s">
        <v>5204</v>
      </c>
      <c r="K171" s="311" t="s">
        <v>5205</v>
      </c>
      <c r="L171" s="311" t="s">
        <v>5206</v>
      </c>
      <c r="M171" s="311" t="s">
        <v>5207</v>
      </c>
      <c r="N171" s="311" t="s">
        <v>5208</v>
      </c>
      <c r="O171" s="311" t="s">
        <v>5209</v>
      </c>
      <c r="P171" s="311" t="s">
        <v>5210</v>
      </c>
    </row>
    <row r="172" spans="1:16" s="282" customFormat="1" ht="25.5" x14ac:dyDescent="0.2">
      <c r="A172" s="286" t="s">
        <v>4623</v>
      </c>
      <c r="B172" s="299" t="str">
        <f>VLOOKUP(A172,'Base de Dados sem ASI_Relatório'!N:AD,2,0)</f>
        <v>Anual</v>
      </c>
      <c r="C172" s="299">
        <f>VLOOKUP(A172,'Base de Dados sem ASI_Relatório'!N:AD,4,0)</f>
        <v>10</v>
      </c>
      <c r="D172" s="299">
        <f>VLOOKUP(A172,'Base de Dados sem ASI_Relatório'!N:AD,5,0)</f>
        <v>10</v>
      </c>
      <c r="E172" s="299"/>
      <c r="F172" s="299"/>
      <c r="G172" s="299"/>
      <c r="H172" s="299"/>
      <c r="I172" s="299"/>
      <c r="J172" s="299"/>
      <c r="K172" s="299"/>
      <c r="L172" s="299"/>
      <c r="M172" s="299"/>
      <c r="N172" s="299"/>
      <c r="O172" s="299"/>
      <c r="P172" s="299">
        <f>VLOOKUP(A172,'Base de Dados sem ASI_Relatório'!N:AD,17,0)</f>
        <v>134</v>
      </c>
    </row>
    <row r="173" spans="1:16" s="282" customFormat="1" ht="25.5" x14ac:dyDescent="0.2">
      <c r="A173" s="285" t="s">
        <v>4624</v>
      </c>
      <c r="B173" s="294" t="str">
        <f>VLOOKUP(A173,'Base de Dados sem ASI_Relatório'!N:AD,2,0)</f>
        <v>Anual</v>
      </c>
      <c r="C173" s="294">
        <f>VLOOKUP(A173,'Base de Dados sem ASI_Relatório'!N:AD,4,0)</f>
        <v>50</v>
      </c>
      <c r="D173" s="294">
        <f>VLOOKUP(A173,'Base de Dados sem ASI_Relatório'!N:AD,5,0)</f>
        <v>50</v>
      </c>
      <c r="E173" s="294"/>
      <c r="F173" s="294"/>
      <c r="G173" s="294"/>
      <c r="H173" s="294"/>
      <c r="I173" s="294"/>
      <c r="J173" s="294"/>
      <c r="K173" s="294"/>
      <c r="L173" s="294"/>
      <c r="M173" s="294"/>
      <c r="N173" s="294"/>
      <c r="O173" s="294"/>
      <c r="P173" s="294">
        <f>VLOOKUP(A173,'Base de Dados sem ASI_Relatório'!N:AD,17,0)</f>
        <v>2772</v>
      </c>
    </row>
    <row r="174" spans="1:16" s="282" customFormat="1" ht="38.25" x14ac:dyDescent="0.2">
      <c r="A174" s="288" t="s">
        <v>4625</v>
      </c>
      <c r="B174" s="303" t="str">
        <f>VLOOKUP(A174,'Base de Dados sem ASI_Relatório'!N:AD,2,0)</f>
        <v>Anual</v>
      </c>
      <c r="C174" s="303">
        <f>VLOOKUP(A174,'Base de Dados sem ASI_Relatório'!N:AD,4,0)</f>
        <v>15</v>
      </c>
      <c r="D174" s="303">
        <f>VLOOKUP(A174,'Base de Dados sem ASI_Relatório'!N:AD,5,0)</f>
        <v>15</v>
      </c>
      <c r="E174" s="303"/>
      <c r="F174" s="303"/>
      <c r="G174" s="303"/>
      <c r="H174" s="303"/>
      <c r="I174" s="303"/>
      <c r="J174" s="303"/>
      <c r="K174" s="303"/>
      <c r="L174" s="303"/>
      <c r="M174" s="303"/>
      <c r="N174" s="303"/>
      <c r="O174" s="303"/>
      <c r="P174" s="303">
        <f>VLOOKUP(A174,'Base de Dados sem ASI_Relatório'!N:AD,17,0)</f>
        <v>8</v>
      </c>
    </row>
    <row r="175" spans="1:16" s="282" customFormat="1" x14ac:dyDescent="0.2">
      <c r="A175" s="288" t="s">
        <v>4626</v>
      </c>
      <c r="B175" s="303" t="str">
        <f>VLOOKUP(A175,'Base de Dados sem ASI_Relatório'!N:AD,2,0)</f>
        <v>Anual</v>
      </c>
      <c r="C175" s="303">
        <f>VLOOKUP(A175,'Base de Dados sem ASI_Relatório'!N:AD,4,0)</f>
        <v>20</v>
      </c>
      <c r="D175" s="303">
        <f>VLOOKUP(A175,'Base de Dados sem ASI_Relatório'!N:AD,5,0)</f>
        <v>20</v>
      </c>
      <c r="E175" s="303"/>
      <c r="F175" s="303"/>
      <c r="G175" s="303"/>
      <c r="H175" s="303"/>
      <c r="I175" s="303"/>
      <c r="J175" s="303"/>
      <c r="K175" s="303"/>
      <c r="L175" s="303"/>
      <c r="M175" s="303"/>
      <c r="N175" s="303"/>
      <c r="O175" s="303"/>
      <c r="P175" s="303" t="str">
        <f>VLOOKUP(A175,'Base de Dados sem ASI_Relatório'!N:AD,17,0)</f>
        <v>-</v>
      </c>
    </row>
    <row r="176" spans="1:16" s="282" customFormat="1" ht="25.5" x14ac:dyDescent="0.2">
      <c r="A176" s="285" t="s">
        <v>4627</v>
      </c>
      <c r="B176" s="294" t="str">
        <f>VLOOKUP(A176,'Base de Dados sem ASI_Relatório'!N:AD,2,0)</f>
        <v>Anual</v>
      </c>
      <c r="C176" s="294">
        <f>VLOOKUP(A176,'Base de Dados sem ASI_Relatório'!N:AD,4,0)</f>
        <v>20</v>
      </c>
      <c r="D176" s="294">
        <f>VLOOKUP(A176,'Base de Dados sem ASI_Relatório'!N:AD,5,0)</f>
        <v>20</v>
      </c>
      <c r="E176" s="294"/>
      <c r="F176" s="294"/>
      <c r="G176" s="294"/>
      <c r="H176" s="294"/>
      <c r="I176" s="294"/>
      <c r="J176" s="294"/>
      <c r="K176" s="294"/>
      <c r="L176" s="294"/>
      <c r="M176" s="294"/>
      <c r="N176" s="294"/>
      <c r="O176" s="294"/>
      <c r="P176" s="294">
        <f>VLOOKUP(A176,'Base de Dados sem ASI_Relatório'!N:AD,17,0)</f>
        <v>46</v>
      </c>
    </row>
    <row r="177" spans="1:16" s="282" customFormat="1" ht="25.5" x14ac:dyDescent="0.2">
      <c r="A177" s="286" t="s">
        <v>4628</v>
      </c>
      <c r="B177" s="299" t="str">
        <f>VLOOKUP(A177,'Base de Dados sem ASI_Relatório'!N:AD,2,0)</f>
        <v>Anual</v>
      </c>
      <c r="C177" s="299">
        <f>VLOOKUP(A177,'Base de Dados sem ASI_Relatório'!N:AD,4,0)</f>
        <v>2</v>
      </c>
      <c r="D177" s="299">
        <f>VLOOKUP(A177,'Base de Dados sem ASI_Relatório'!N:AD,5,0)</f>
        <v>2</v>
      </c>
      <c r="E177" s="299"/>
      <c r="F177" s="299"/>
      <c r="G177" s="299"/>
      <c r="H177" s="299"/>
      <c r="I177" s="299"/>
      <c r="J177" s="299"/>
      <c r="K177" s="299"/>
      <c r="L177" s="299"/>
      <c r="M177" s="299"/>
      <c r="N177" s="299"/>
      <c r="O177" s="299"/>
      <c r="P177" s="299" t="str">
        <f>VLOOKUP(A177,'Base de Dados sem ASI_Relatório'!N:AD,17,0)</f>
        <v>-</v>
      </c>
    </row>
    <row r="178" spans="1:16" s="282" customFormat="1" ht="25.5" x14ac:dyDescent="0.2">
      <c r="A178" s="285" t="s">
        <v>4629</v>
      </c>
      <c r="B178" s="294" t="str">
        <f>VLOOKUP(A178,'Base de Dados sem ASI_Relatório'!N:AD,2,0)</f>
        <v>Anual</v>
      </c>
      <c r="C178" s="294">
        <f>VLOOKUP(A178,'Base de Dados sem ASI_Relatório'!N:AD,4,0)</f>
        <v>2</v>
      </c>
      <c r="D178" s="294">
        <f>VLOOKUP(A178,'Base de Dados sem ASI_Relatório'!N:AD,5,0)</f>
        <v>2</v>
      </c>
      <c r="E178" s="294"/>
      <c r="F178" s="294"/>
      <c r="G178" s="294"/>
      <c r="H178" s="294"/>
      <c r="I178" s="294"/>
      <c r="J178" s="294"/>
      <c r="K178" s="294"/>
      <c r="L178" s="294"/>
      <c r="M178" s="294"/>
      <c r="N178" s="294"/>
      <c r="O178" s="294"/>
      <c r="P178" s="294" t="str">
        <f>VLOOKUP(A178,'Base de Dados sem ASI_Relatório'!N:AD,17,0)</f>
        <v>-</v>
      </c>
    </row>
    <row r="179" spans="1:16" s="282" customFormat="1" ht="25.5" x14ac:dyDescent="0.2">
      <c r="A179" s="288" t="s">
        <v>4630</v>
      </c>
      <c r="B179" s="303" t="str">
        <f>VLOOKUP(A179,'Base de Dados sem ASI_Relatório'!N:AD,2,0)</f>
        <v>Anual</v>
      </c>
      <c r="C179" s="303">
        <f>VLOOKUP(A179,'Base de Dados sem ASI_Relatório'!N:AD,4,0)</f>
        <v>10</v>
      </c>
      <c r="D179" s="303">
        <f>VLOOKUP(A179,'Base de Dados sem ASI_Relatório'!N:AD,5,0)</f>
        <v>10</v>
      </c>
      <c r="E179" s="303"/>
      <c r="F179" s="303"/>
      <c r="G179" s="303"/>
      <c r="H179" s="303"/>
      <c r="I179" s="303"/>
      <c r="J179" s="303"/>
      <c r="K179" s="303"/>
      <c r="L179" s="303"/>
      <c r="M179" s="303"/>
      <c r="N179" s="303"/>
      <c r="O179" s="303"/>
      <c r="P179" s="303">
        <f>VLOOKUP(A179,'Base de Dados sem ASI_Relatório'!N:AD,17,0)</f>
        <v>143</v>
      </c>
    </row>
    <row r="180" spans="1:16" s="282" customFormat="1" ht="25.5" x14ac:dyDescent="0.2">
      <c r="A180" s="285" t="s">
        <v>4631</v>
      </c>
      <c r="B180" s="294" t="str">
        <f>VLOOKUP(A180,'Base de Dados sem ASI_Relatório'!N:AD,2,0)</f>
        <v>Anual</v>
      </c>
      <c r="C180" s="294">
        <f>VLOOKUP(A180,'Base de Dados sem ASI_Relatório'!N:AD,4,0)</f>
        <v>5</v>
      </c>
      <c r="D180" s="294">
        <f>VLOOKUP(A180,'Base de Dados sem ASI_Relatório'!N:AD,5,0)</f>
        <v>5</v>
      </c>
      <c r="E180" s="294"/>
      <c r="F180" s="294"/>
      <c r="G180" s="294"/>
      <c r="H180" s="294"/>
      <c r="I180" s="294"/>
      <c r="J180" s="294"/>
      <c r="K180" s="294"/>
      <c r="L180" s="294"/>
      <c r="M180" s="294"/>
      <c r="N180" s="294"/>
      <c r="O180" s="294"/>
      <c r="P180" s="294" t="str">
        <f>VLOOKUP(A180,'Base de Dados sem ASI_Relatório'!N:AD,17,0)</f>
        <v>-</v>
      </c>
    </row>
    <row r="181" spans="1:16" s="282" customFormat="1" ht="25.5" x14ac:dyDescent="0.2">
      <c r="A181" s="288" t="s">
        <v>4632</v>
      </c>
      <c r="B181" s="303" t="str">
        <f>VLOOKUP(A181,'Base de Dados sem ASI_Relatório'!N:AD,2,0)</f>
        <v>Anual</v>
      </c>
      <c r="C181" s="303">
        <f>VLOOKUP(A181,'Base de Dados sem ASI_Relatório'!N:AD,4,0)</f>
        <v>3</v>
      </c>
      <c r="D181" s="303">
        <f>VLOOKUP(A181,'Base de Dados sem ASI_Relatório'!N:AD,5,0)</f>
        <v>3</v>
      </c>
      <c r="E181" s="303"/>
      <c r="F181" s="303"/>
      <c r="G181" s="303"/>
      <c r="H181" s="303"/>
      <c r="I181" s="303"/>
      <c r="J181" s="303"/>
      <c r="K181" s="303"/>
      <c r="L181" s="303"/>
      <c r="M181" s="303"/>
      <c r="N181" s="303"/>
      <c r="O181" s="303"/>
      <c r="P181" s="303">
        <f>VLOOKUP(A181,'Base de Dados sem ASI_Relatório'!N:AD,17,0)</f>
        <v>0</v>
      </c>
    </row>
    <row r="182" spans="1:16" s="282" customFormat="1" ht="25.5" x14ac:dyDescent="0.2">
      <c r="A182" s="286" t="s">
        <v>4633</v>
      </c>
      <c r="B182" s="299" t="str">
        <f>VLOOKUP(A182,'Base de Dados sem ASI_Relatório'!N:AD,2,0)</f>
        <v>Anual</v>
      </c>
      <c r="C182" s="299">
        <f>VLOOKUP(A182,'Base de Dados sem ASI_Relatório'!N:AD,4,0)</f>
        <v>3</v>
      </c>
      <c r="D182" s="299">
        <f>VLOOKUP(A182,'Base de Dados sem ASI_Relatório'!N:AD,5,0)</f>
        <v>3</v>
      </c>
      <c r="E182" s="299"/>
      <c r="F182" s="299"/>
      <c r="G182" s="299"/>
      <c r="H182" s="299"/>
      <c r="I182" s="299"/>
      <c r="J182" s="299"/>
      <c r="K182" s="299"/>
      <c r="L182" s="299"/>
      <c r="M182" s="299"/>
      <c r="N182" s="299"/>
      <c r="O182" s="299"/>
      <c r="P182" s="299">
        <f>VLOOKUP(A182,'Base de Dados sem ASI_Relatório'!N:AD,17,0)</f>
        <v>0</v>
      </c>
    </row>
    <row r="183" spans="1:16" s="282" customFormat="1" ht="25.5" x14ac:dyDescent="0.2">
      <c r="A183" s="286" t="s">
        <v>4634</v>
      </c>
      <c r="B183" s="299" t="str">
        <f>VLOOKUP(A183,'Base de Dados sem ASI_Relatório'!N:AD,2,0)</f>
        <v>Anual</v>
      </c>
      <c r="C183" s="299">
        <f>VLOOKUP(A183,'Base de Dados sem ASI_Relatório'!N:AD,4,0)</f>
        <v>50</v>
      </c>
      <c r="D183" s="299">
        <f>VLOOKUP(A183,'Base de Dados sem ASI_Relatório'!N:AD,5,0)</f>
        <v>50</v>
      </c>
      <c r="E183" s="299"/>
      <c r="F183" s="299"/>
      <c r="G183" s="299"/>
      <c r="H183" s="299"/>
      <c r="I183" s="299"/>
      <c r="J183" s="299"/>
      <c r="K183" s="299"/>
      <c r="L183" s="299"/>
      <c r="M183" s="299"/>
      <c r="N183" s="299"/>
      <c r="O183" s="299"/>
      <c r="P183" s="299">
        <f>VLOOKUP(A183,'Base de Dados sem ASI_Relatório'!N:AD,17,0)</f>
        <v>451</v>
      </c>
    </row>
    <row r="184" spans="1:16" s="282" customFormat="1" ht="25.5" x14ac:dyDescent="0.2">
      <c r="A184" s="285" t="s">
        <v>4635</v>
      </c>
      <c r="B184" s="294" t="str">
        <f>VLOOKUP(A184,'Base de Dados sem ASI_Relatório'!N:AD,2,0)</f>
        <v>Anual</v>
      </c>
      <c r="C184" s="294">
        <f>VLOOKUP(A184,'Base de Dados sem ASI_Relatório'!N:AD,4,0)</f>
        <v>10</v>
      </c>
      <c r="D184" s="294">
        <f>VLOOKUP(A184,'Base de Dados sem ASI_Relatório'!N:AD,5,0)</f>
        <v>10</v>
      </c>
      <c r="E184" s="294"/>
      <c r="F184" s="294"/>
      <c r="G184" s="294"/>
      <c r="H184" s="294"/>
      <c r="I184" s="294"/>
      <c r="J184" s="294"/>
      <c r="K184" s="294"/>
      <c r="L184" s="294"/>
      <c r="M184" s="294"/>
      <c r="N184" s="294"/>
      <c r="O184" s="294"/>
      <c r="P184" s="294">
        <f>VLOOKUP(A184,'Base de Dados sem ASI_Relatório'!N:AD,17,0)</f>
        <v>0</v>
      </c>
    </row>
    <row r="185" spans="1:16" s="282" customFormat="1" ht="25.5" x14ac:dyDescent="0.2">
      <c r="A185" s="287" t="s">
        <v>4636</v>
      </c>
      <c r="B185" s="302" t="str">
        <f>VLOOKUP(A185,'Base de Dados sem ASI_Relatório'!N:AD,2,0)</f>
        <v>Anual</v>
      </c>
      <c r="C185" s="302">
        <f>VLOOKUP(A185,'Base de Dados sem ASI_Relatório'!N:AD,4,0)</f>
        <v>50</v>
      </c>
      <c r="D185" s="302">
        <f>VLOOKUP(A185,'Base de Dados sem ASI_Relatório'!N:AD,5,0)</f>
        <v>50</v>
      </c>
      <c r="E185" s="302"/>
      <c r="F185" s="302"/>
      <c r="G185" s="302"/>
      <c r="H185" s="302"/>
      <c r="I185" s="302"/>
      <c r="J185" s="302"/>
      <c r="K185" s="302"/>
      <c r="L185" s="302"/>
      <c r="M185" s="302"/>
      <c r="N185" s="302"/>
      <c r="O185" s="302"/>
      <c r="P185" s="302" t="str">
        <f>VLOOKUP(A185,'Base de Dados sem ASI_Relatório'!N:AD,17,0)</f>
        <v>-</v>
      </c>
    </row>
    <row r="186" spans="1:16" s="282" customFormat="1" x14ac:dyDescent="0.2">
      <c r="A186" s="287" t="s">
        <v>4637</v>
      </c>
      <c r="B186" s="302" t="str">
        <f>VLOOKUP(A186,'Base de Dados sem ASI_Relatório'!N:AD,2,0)</f>
        <v>Anual</v>
      </c>
      <c r="C186" s="302">
        <f>VLOOKUP(A186,'Base de Dados sem ASI_Relatório'!N:AD,4,0)</f>
        <v>100</v>
      </c>
      <c r="D186" s="302">
        <f>VLOOKUP(A186,'Base de Dados sem ASI_Relatório'!N:AD,5,0)</f>
        <v>100</v>
      </c>
      <c r="E186" s="302"/>
      <c r="F186" s="302"/>
      <c r="G186" s="302"/>
      <c r="H186" s="302"/>
      <c r="I186" s="302"/>
      <c r="J186" s="302"/>
      <c r="K186" s="302"/>
      <c r="L186" s="302"/>
      <c r="M186" s="302"/>
      <c r="N186" s="302"/>
      <c r="O186" s="302"/>
      <c r="P186" s="302">
        <f>VLOOKUP(A186,'Base de Dados sem ASI_Relatório'!N:AD,17,0)</f>
        <v>176</v>
      </c>
    </row>
    <row r="187" spans="1:16" ht="39.75" customHeight="1" x14ac:dyDescent="0.2">
      <c r="A187" s="283" t="s">
        <v>4092</v>
      </c>
      <c r="B187" s="311" t="s">
        <v>5196</v>
      </c>
      <c r="C187" s="311" t="s">
        <v>5197</v>
      </c>
      <c r="D187" s="311" t="s">
        <v>5198</v>
      </c>
      <c r="E187" s="311" t="s">
        <v>5199</v>
      </c>
      <c r="F187" s="311" t="s">
        <v>5200</v>
      </c>
      <c r="G187" s="311" t="s">
        <v>5201</v>
      </c>
      <c r="H187" s="311" t="s">
        <v>5202</v>
      </c>
      <c r="I187" s="311" t="s">
        <v>5203</v>
      </c>
      <c r="J187" s="311" t="s">
        <v>5204</v>
      </c>
      <c r="K187" s="311" t="s">
        <v>5205</v>
      </c>
      <c r="L187" s="311" t="s">
        <v>5206</v>
      </c>
      <c r="M187" s="311" t="s">
        <v>5207</v>
      </c>
      <c r="N187" s="311" t="s">
        <v>5208</v>
      </c>
      <c r="O187" s="311" t="s">
        <v>5209</v>
      </c>
      <c r="P187" s="311" t="s">
        <v>5210</v>
      </c>
    </row>
    <row r="188" spans="1:16" s="282" customFormat="1" ht="25.5" x14ac:dyDescent="0.2">
      <c r="A188" s="285" t="s">
        <v>4638</v>
      </c>
      <c r="B188" s="294" t="str">
        <f>VLOOKUP(A188,'Base de Dados sem ASI_Relatório'!N:AD,2,0)</f>
        <v>Semestral</v>
      </c>
      <c r="C188" s="294">
        <f>VLOOKUP(A188,'Base de Dados sem ASI_Relatório'!N:AD,4,0)</f>
        <v>20000</v>
      </c>
      <c r="D188" s="294">
        <f>VLOOKUP(A188,'Base de Dados sem ASI_Relatório'!N:AD,5,0)</f>
        <v>20000</v>
      </c>
      <c r="E188" s="294"/>
      <c r="F188" s="294"/>
      <c r="G188" s="294"/>
      <c r="H188" s="294"/>
      <c r="I188" s="294"/>
      <c r="J188" s="294">
        <f>VLOOKUP(A188,'Base de Dados sem ASI_Relatório'!N:AD,11,0)</f>
        <v>496</v>
      </c>
      <c r="K188" s="294"/>
      <c r="L188" s="294"/>
      <c r="M188" s="294"/>
      <c r="N188" s="294"/>
      <c r="O188" s="294"/>
      <c r="P188" s="294">
        <f>VLOOKUP(A188,'Base de Dados sem ASI_Relatório'!N:AD,17,0)</f>
        <v>20391</v>
      </c>
    </row>
    <row r="189" spans="1:16" ht="39.75" customHeight="1" x14ac:dyDescent="0.2">
      <c r="A189" s="283" t="s">
        <v>4093</v>
      </c>
      <c r="B189" s="311" t="s">
        <v>5196</v>
      </c>
      <c r="C189" s="311" t="s">
        <v>5197</v>
      </c>
      <c r="D189" s="311" t="s">
        <v>5198</v>
      </c>
      <c r="E189" s="311" t="s">
        <v>5199</v>
      </c>
      <c r="F189" s="311" t="s">
        <v>5200</v>
      </c>
      <c r="G189" s="311" t="s">
        <v>5201</v>
      </c>
      <c r="H189" s="311" t="s">
        <v>5202</v>
      </c>
      <c r="I189" s="311" t="s">
        <v>5203</v>
      </c>
      <c r="J189" s="311" t="s">
        <v>5204</v>
      </c>
      <c r="K189" s="311" t="s">
        <v>5205</v>
      </c>
      <c r="L189" s="311" t="s">
        <v>5206</v>
      </c>
      <c r="M189" s="311" t="s">
        <v>5207</v>
      </c>
      <c r="N189" s="311" t="s">
        <v>5208</v>
      </c>
      <c r="O189" s="311" t="s">
        <v>5209</v>
      </c>
      <c r="P189" s="311" t="s">
        <v>5210</v>
      </c>
    </row>
    <row r="190" spans="1:16" s="282" customFormat="1" x14ac:dyDescent="0.2">
      <c r="A190" s="286" t="s">
        <v>4639</v>
      </c>
      <c r="B190" s="299" t="str">
        <f>VLOOKUP(A190,'Base de Dados sem ASI_Relatório'!N:AD,2,0)</f>
        <v>Anual</v>
      </c>
      <c r="C190" s="299">
        <f>VLOOKUP(A190,'Base de Dados sem ASI_Relatório'!N:AD,4,0)</f>
        <v>204000</v>
      </c>
      <c r="D190" s="299">
        <f>VLOOKUP(A190,'Base de Dados sem ASI_Relatório'!N:AD,5,0)</f>
        <v>204000</v>
      </c>
      <c r="E190" s="299"/>
      <c r="F190" s="299"/>
      <c r="G190" s="299"/>
      <c r="H190" s="299"/>
      <c r="I190" s="299"/>
      <c r="J190" s="299"/>
      <c r="K190" s="299"/>
      <c r="L190" s="299"/>
      <c r="M190" s="299"/>
      <c r="N190" s="299"/>
      <c r="O190" s="299"/>
      <c r="P190" s="299">
        <f>VLOOKUP(A190,'Base de Dados sem ASI_Relatório'!N:AD,17,0)</f>
        <v>0</v>
      </c>
    </row>
    <row r="191" spans="1:16" s="282" customFormat="1" x14ac:dyDescent="0.2">
      <c r="A191" s="285" t="s">
        <v>4640</v>
      </c>
      <c r="B191" s="294" t="str">
        <f>VLOOKUP(A191,'Base de Dados sem ASI_Relatório'!N:AD,2,0)</f>
        <v>Anual</v>
      </c>
      <c r="C191" s="294">
        <f>VLOOKUP(A191,'Base de Dados sem ASI_Relatório'!N:AD,4,0)</f>
        <v>25791340</v>
      </c>
      <c r="D191" s="294">
        <f>VLOOKUP(A191,'Base de Dados sem ASI_Relatório'!N:AD,5,0)</f>
        <v>25791340</v>
      </c>
      <c r="E191" s="294"/>
      <c r="F191" s="294"/>
      <c r="G191" s="294"/>
      <c r="H191" s="294"/>
      <c r="I191" s="294"/>
      <c r="J191" s="294"/>
      <c r="K191" s="294"/>
      <c r="L191" s="294"/>
      <c r="M191" s="294"/>
      <c r="N191" s="294"/>
      <c r="O191" s="294"/>
      <c r="P191" s="294">
        <f>VLOOKUP(A191,'Base de Dados sem ASI_Relatório'!N:AD,17,0)</f>
        <v>13412490</v>
      </c>
    </row>
    <row r="192" spans="1:16" ht="39.75" customHeight="1" x14ac:dyDescent="0.2">
      <c r="A192" s="283" t="s">
        <v>4094</v>
      </c>
      <c r="B192" s="311" t="s">
        <v>5196</v>
      </c>
      <c r="C192" s="311" t="s">
        <v>5197</v>
      </c>
      <c r="D192" s="311" t="s">
        <v>5198</v>
      </c>
      <c r="E192" s="311" t="s">
        <v>5199</v>
      </c>
      <c r="F192" s="311" t="s">
        <v>5200</v>
      </c>
      <c r="G192" s="311" t="s">
        <v>5201</v>
      </c>
      <c r="H192" s="311" t="s">
        <v>5202</v>
      </c>
      <c r="I192" s="311" t="s">
        <v>5203</v>
      </c>
      <c r="J192" s="311" t="s">
        <v>5204</v>
      </c>
      <c r="K192" s="311" t="s">
        <v>5205</v>
      </c>
      <c r="L192" s="311" t="s">
        <v>5206</v>
      </c>
      <c r="M192" s="311" t="s">
        <v>5207</v>
      </c>
      <c r="N192" s="311" t="s">
        <v>5208</v>
      </c>
      <c r="O192" s="311" t="s">
        <v>5209</v>
      </c>
      <c r="P192" s="311" t="s">
        <v>5210</v>
      </c>
    </row>
    <row r="193" spans="1:16" s="282" customFormat="1" x14ac:dyDescent="0.2">
      <c r="A193" s="286" t="s">
        <v>4641</v>
      </c>
      <c r="B193" s="299" t="str">
        <f>VLOOKUP(A193,'Base de Dados sem ASI_Relatório'!N:AD,2,0)</f>
        <v>Anual</v>
      </c>
      <c r="C193" s="299">
        <f>VLOOKUP(A193,'Base de Dados sem ASI_Relatório'!N:AD,4,0)</f>
        <v>40</v>
      </c>
      <c r="D193" s="299">
        <f>VLOOKUP(A193,'Base de Dados sem ASI_Relatório'!N:AD,5,0)</f>
        <v>10</v>
      </c>
      <c r="E193" s="299"/>
      <c r="F193" s="299"/>
      <c r="G193" s="299"/>
      <c r="H193" s="299"/>
      <c r="I193" s="299"/>
      <c r="J193" s="299"/>
      <c r="K193" s="299"/>
      <c r="L193" s="299"/>
      <c r="M193" s="299"/>
      <c r="N193" s="299"/>
      <c r="O193" s="299"/>
      <c r="P193" s="299">
        <f>VLOOKUP(A193,'Base de Dados sem ASI_Relatório'!N:AD,17,0)</f>
        <v>0</v>
      </c>
    </row>
    <row r="194" spans="1:16" s="282" customFormat="1" ht="25.5" x14ac:dyDescent="0.2">
      <c r="A194" s="286" t="s">
        <v>4642</v>
      </c>
      <c r="B194" s="299" t="str">
        <f>VLOOKUP(A194,'Base de Dados sem ASI_Relatório'!N:AD,2,0)</f>
        <v>Anual</v>
      </c>
      <c r="C194" s="299">
        <f>VLOOKUP(A194,'Base de Dados sem ASI_Relatório'!N:AD,4,0)</f>
        <v>10</v>
      </c>
      <c r="D194" s="299">
        <f>VLOOKUP(A194,'Base de Dados sem ASI_Relatório'!N:AD,5,0)</f>
        <v>10</v>
      </c>
      <c r="E194" s="299"/>
      <c r="F194" s="299"/>
      <c r="G194" s="299"/>
      <c r="H194" s="299"/>
      <c r="I194" s="299"/>
      <c r="J194" s="299"/>
      <c r="K194" s="299"/>
      <c r="L194" s="299"/>
      <c r="M194" s="299"/>
      <c r="N194" s="299"/>
      <c r="O194" s="299"/>
      <c r="P194" s="299">
        <f>VLOOKUP(A194,'Base de Dados sem ASI_Relatório'!N:AD,17,0)</f>
        <v>0</v>
      </c>
    </row>
    <row r="195" spans="1:16" s="282" customFormat="1" x14ac:dyDescent="0.2">
      <c r="A195" s="286" t="s">
        <v>4643</v>
      </c>
      <c r="B195" s="299" t="str">
        <f>VLOOKUP(A195,'Base de Dados sem ASI_Relatório'!N:AD,2,0)</f>
        <v>Anual</v>
      </c>
      <c r="C195" s="299">
        <f>VLOOKUP(A195,'Base de Dados sem ASI_Relatório'!N:AD,4,0)</f>
        <v>10</v>
      </c>
      <c r="D195" s="299">
        <f>VLOOKUP(A195,'Base de Dados sem ASI_Relatório'!N:AD,5,0)</f>
        <v>10</v>
      </c>
      <c r="E195" s="299"/>
      <c r="F195" s="299"/>
      <c r="G195" s="299"/>
      <c r="H195" s="299"/>
      <c r="I195" s="299"/>
      <c r="J195" s="299"/>
      <c r="K195" s="299"/>
      <c r="L195" s="299"/>
      <c r="M195" s="299"/>
      <c r="N195" s="299"/>
      <c r="O195" s="299"/>
      <c r="P195" s="299">
        <f>VLOOKUP(A195,'Base de Dados sem ASI_Relatório'!N:AD,17,0)</f>
        <v>23</v>
      </c>
    </row>
    <row r="196" spans="1:16" s="282" customFormat="1" ht="25.5" x14ac:dyDescent="0.2">
      <c r="A196" s="286" t="s">
        <v>4630</v>
      </c>
      <c r="B196" s="299" t="str">
        <f>VLOOKUP(A196,'Base de Dados sem ASI_Relatório'!N:AD,2,0)</f>
        <v>Anual</v>
      </c>
      <c r="C196" s="299">
        <f>VLOOKUP(A196,'Base de Dados sem ASI_Relatório'!N:AD,4,0)</f>
        <v>10</v>
      </c>
      <c r="D196" s="299">
        <f>VLOOKUP(A196,'Base de Dados sem ASI_Relatório'!N:AD,5,0)</f>
        <v>10</v>
      </c>
      <c r="E196" s="299"/>
      <c r="F196" s="299"/>
      <c r="G196" s="299"/>
      <c r="H196" s="299"/>
      <c r="I196" s="299"/>
      <c r="J196" s="299"/>
      <c r="K196" s="299"/>
      <c r="L196" s="299"/>
      <c r="M196" s="299"/>
      <c r="N196" s="299"/>
      <c r="O196" s="299"/>
      <c r="P196" s="299">
        <f>VLOOKUP(A196,'Base de Dados sem ASI_Relatório'!N:AD,17,0)</f>
        <v>143</v>
      </c>
    </row>
    <row r="197" spans="1:16" s="282" customFormat="1" ht="25.5" x14ac:dyDescent="0.2">
      <c r="A197" s="286" t="s">
        <v>4644</v>
      </c>
      <c r="B197" s="299" t="str">
        <f>VLOOKUP(A197,'Base de Dados sem ASI_Relatório'!N:AD,2,0)</f>
        <v>Anual</v>
      </c>
      <c r="C197" s="299">
        <f>VLOOKUP(A197,'Base de Dados sem ASI_Relatório'!N:AD,4,0)</f>
        <v>5</v>
      </c>
      <c r="D197" s="299">
        <f>VLOOKUP(A197,'Base de Dados sem ASI_Relatório'!N:AD,5,0)</f>
        <v>5</v>
      </c>
      <c r="E197" s="299"/>
      <c r="F197" s="299"/>
      <c r="G197" s="299"/>
      <c r="H197" s="299"/>
      <c r="I197" s="299"/>
      <c r="J197" s="299"/>
      <c r="K197" s="299"/>
      <c r="L197" s="299"/>
      <c r="M197" s="299"/>
      <c r="N197" s="299"/>
      <c r="O197" s="299"/>
      <c r="P197" s="299">
        <f>VLOOKUP(A197,'Base de Dados sem ASI_Relatório'!N:AD,17,0)</f>
        <v>0</v>
      </c>
    </row>
    <row r="198" spans="1:16" s="282" customFormat="1" ht="25.5" x14ac:dyDescent="0.2">
      <c r="A198" s="285" t="s">
        <v>4645</v>
      </c>
      <c r="B198" s="294" t="str">
        <f>VLOOKUP(A198,'Base de Dados sem ASI_Relatório'!N:AD,2,0)</f>
        <v>Anual</v>
      </c>
      <c r="C198" s="294">
        <f>VLOOKUP(A198,'Base de Dados sem ASI_Relatório'!N:AD,4,0)</f>
        <v>5</v>
      </c>
      <c r="D198" s="294">
        <f>VLOOKUP(A198,'Base de Dados sem ASI_Relatório'!N:AD,5,0)</f>
        <v>5</v>
      </c>
      <c r="E198" s="294"/>
      <c r="F198" s="294"/>
      <c r="G198" s="294"/>
      <c r="H198" s="294"/>
      <c r="I198" s="294"/>
      <c r="J198" s="294"/>
      <c r="K198" s="294"/>
      <c r="L198" s="294"/>
      <c r="M198" s="294"/>
      <c r="N198" s="294"/>
      <c r="O198" s="294"/>
      <c r="P198" s="294">
        <f>VLOOKUP(A198,'Base de Dados sem ASI_Relatório'!N:AD,17,0)</f>
        <v>23</v>
      </c>
    </row>
    <row r="199" spans="1:16" s="282" customFormat="1" ht="25.5" x14ac:dyDescent="0.2">
      <c r="A199" s="287" t="s">
        <v>4632</v>
      </c>
      <c r="B199" s="302" t="str">
        <f>VLOOKUP(A199,'Base de Dados sem ASI_Relatório'!N:AD,2,0)</f>
        <v>Anual</v>
      </c>
      <c r="C199" s="302">
        <f>VLOOKUP(A199,'Base de Dados sem ASI_Relatório'!N:AD,4,0)</f>
        <v>3</v>
      </c>
      <c r="D199" s="302">
        <f>VLOOKUP(A199,'Base de Dados sem ASI_Relatório'!N:AD,5,0)</f>
        <v>3</v>
      </c>
      <c r="E199" s="302"/>
      <c r="F199" s="302"/>
      <c r="G199" s="302"/>
      <c r="H199" s="302"/>
      <c r="I199" s="302"/>
      <c r="J199" s="302"/>
      <c r="K199" s="302"/>
      <c r="L199" s="302"/>
      <c r="M199" s="302"/>
      <c r="N199" s="302"/>
      <c r="O199" s="302"/>
      <c r="P199" s="302">
        <f>VLOOKUP(A199,'Base de Dados sem ASI_Relatório'!N:AD,17,0)</f>
        <v>0</v>
      </c>
    </row>
    <row r="200" spans="1:16" s="282" customFormat="1" ht="25.5" x14ac:dyDescent="0.2">
      <c r="A200" s="287" t="s">
        <v>4633</v>
      </c>
      <c r="B200" s="302" t="str">
        <f>VLOOKUP(A200,'Base de Dados sem ASI_Relatório'!N:AD,2,0)</f>
        <v>Anual</v>
      </c>
      <c r="C200" s="302">
        <f>VLOOKUP(A200,'Base de Dados sem ASI_Relatório'!N:AD,4,0)</f>
        <v>3</v>
      </c>
      <c r="D200" s="302">
        <f>VLOOKUP(A200,'Base de Dados sem ASI_Relatório'!N:AD,5,0)</f>
        <v>3</v>
      </c>
      <c r="E200" s="302"/>
      <c r="F200" s="302"/>
      <c r="G200" s="302"/>
      <c r="H200" s="302"/>
      <c r="I200" s="302"/>
      <c r="J200" s="302"/>
      <c r="K200" s="302"/>
      <c r="L200" s="302"/>
      <c r="M200" s="302"/>
      <c r="N200" s="302"/>
      <c r="O200" s="302"/>
      <c r="P200" s="302">
        <f>VLOOKUP(A200,'Base de Dados sem ASI_Relatório'!N:AD,17,0)</f>
        <v>0</v>
      </c>
    </row>
    <row r="201" spans="1:16" s="282" customFormat="1" ht="25.5" x14ac:dyDescent="0.2">
      <c r="A201" s="287" t="s">
        <v>4634</v>
      </c>
      <c r="B201" s="302" t="str">
        <f>VLOOKUP(A201,'Base de Dados sem ASI_Relatório'!N:AD,2,0)</f>
        <v>Anual</v>
      </c>
      <c r="C201" s="302">
        <f>VLOOKUP(A201,'Base de Dados sem ASI_Relatório'!N:AD,4,0)</f>
        <v>50</v>
      </c>
      <c r="D201" s="302">
        <f>VLOOKUP(A201,'Base de Dados sem ASI_Relatório'!N:AD,5,0)</f>
        <v>50</v>
      </c>
      <c r="E201" s="302"/>
      <c r="F201" s="302"/>
      <c r="G201" s="302"/>
      <c r="H201" s="302"/>
      <c r="I201" s="302"/>
      <c r="J201" s="302"/>
      <c r="K201" s="302"/>
      <c r="L201" s="302"/>
      <c r="M201" s="302"/>
      <c r="N201" s="302"/>
      <c r="O201" s="302"/>
      <c r="P201" s="302">
        <f>VLOOKUP(A201,'Base de Dados sem ASI_Relatório'!N:AD,17,0)</f>
        <v>451</v>
      </c>
    </row>
    <row r="202" spans="1:16" s="282" customFormat="1" ht="25.5" x14ac:dyDescent="0.2">
      <c r="A202" s="287" t="s">
        <v>4635</v>
      </c>
      <c r="B202" s="302" t="str">
        <f>VLOOKUP(A202,'Base de Dados sem ASI_Relatório'!N:AD,2,0)</f>
        <v>Anual</v>
      </c>
      <c r="C202" s="302">
        <f>VLOOKUP(A202,'Base de Dados sem ASI_Relatório'!N:AD,4,0)</f>
        <v>10</v>
      </c>
      <c r="D202" s="302">
        <f>VLOOKUP(A202,'Base de Dados sem ASI_Relatório'!N:AD,5,0)</f>
        <v>10</v>
      </c>
      <c r="E202" s="302"/>
      <c r="F202" s="302"/>
      <c r="G202" s="302"/>
      <c r="H202" s="302"/>
      <c r="I202" s="302"/>
      <c r="J202" s="302"/>
      <c r="K202" s="302"/>
      <c r="L202" s="302"/>
      <c r="M202" s="302"/>
      <c r="N202" s="302"/>
      <c r="O202" s="302"/>
      <c r="P202" s="302">
        <f>VLOOKUP(A202,'Base de Dados sem ASI_Relatório'!N:AD,17,0)</f>
        <v>0</v>
      </c>
    </row>
    <row r="203" spans="1:16" s="282" customFormat="1" ht="25.5" x14ac:dyDescent="0.2">
      <c r="A203" s="287" t="s">
        <v>4646</v>
      </c>
      <c r="B203" s="302" t="str">
        <f>VLOOKUP(A203,'Base de Dados sem ASI_Relatório'!N:AD,2,0)</f>
        <v>Anual</v>
      </c>
      <c r="C203" s="302">
        <f>VLOOKUP(A203,'Base de Dados sem ASI_Relatório'!N:AD,4,0)</f>
        <v>10</v>
      </c>
      <c r="D203" s="302">
        <f>VLOOKUP(A203,'Base de Dados sem ASI_Relatório'!N:AD,5,0)</f>
        <v>10</v>
      </c>
      <c r="E203" s="302"/>
      <c r="F203" s="302"/>
      <c r="G203" s="302"/>
      <c r="H203" s="302"/>
      <c r="I203" s="302"/>
      <c r="J203" s="302"/>
      <c r="K203" s="302"/>
      <c r="L203" s="302"/>
      <c r="M203" s="302"/>
      <c r="N203" s="302"/>
      <c r="O203" s="302"/>
      <c r="P203" s="302">
        <f>VLOOKUP(A203,'Base de Dados sem ASI_Relatório'!N:AD,17,0)</f>
        <v>0</v>
      </c>
    </row>
    <row r="204" spans="1:16" s="282" customFormat="1" x14ac:dyDescent="0.2">
      <c r="A204" s="287" t="s">
        <v>4637</v>
      </c>
      <c r="B204" s="302" t="str">
        <f>VLOOKUP(A204,'Base de Dados sem ASI_Relatório'!N:AD,2,0)</f>
        <v>Anual</v>
      </c>
      <c r="C204" s="302">
        <f>VLOOKUP(A204,'Base de Dados sem ASI_Relatório'!N:AD,4,0)</f>
        <v>100</v>
      </c>
      <c r="D204" s="302">
        <f>VLOOKUP(A204,'Base de Dados sem ASI_Relatório'!N:AD,5,0)</f>
        <v>100</v>
      </c>
      <c r="E204" s="302"/>
      <c r="F204" s="302"/>
      <c r="G204" s="302"/>
      <c r="H204" s="302"/>
      <c r="I204" s="302"/>
      <c r="J204" s="302"/>
      <c r="K204" s="302"/>
      <c r="L204" s="302"/>
      <c r="M204" s="302"/>
      <c r="N204" s="302"/>
      <c r="O204" s="302"/>
      <c r="P204" s="302">
        <f>VLOOKUP(A204,'Base de Dados sem ASI_Relatório'!N:AD,17,0)</f>
        <v>176</v>
      </c>
    </row>
    <row r="205" spans="1:16" s="282" customFormat="1" ht="25.5" x14ac:dyDescent="0.2">
      <c r="A205" s="287" t="s">
        <v>4647</v>
      </c>
      <c r="B205" s="302" t="str">
        <f>VLOOKUP(A205,'Base de Dados sem ASI_Relatório'!N:AD,2,0)</f>
        <v>Anual</v>
      </c>
      <c r="C205" s="302">
        <f>VLOOKUP(A205,'Base de Dados sem ASI_Relatório'!N:AD,4,0)</f>
        <v>2</v>
      </c>
      <c r="D205" s="302">
        <f>VLOOKUP(A205,'Base de Dados sem ASI_Relatório'!N:AD,5,0)</f>
        <v>2</v>
      </c>
      <c r="E205" s="302"/>
      <c r="F205" s="302"/>
      <c r="G205" s="302"/>
      <c r="H205" s="302"/>
      <c r="I205" s="302"/>
      <c r="J205" s="302"/>
      <c r="K205" s="302"/>
      <c r="L205" s="302"/>
      <c r="M205" s="302"/>
      <c r="N205" s="302"/>
      <c r="O205" s="302"/>
      <c r="P205" s="302">
        <f>VLOOKUP(A205,'Base de Dados sem ASI_Relatório'!N:AD,17,0)</f>
        <v>0</v>
      </c>
    </row>
    <row r="206" spans="1:16" ht="39.75" customHeight="1" x14ac:dyDescent="0.2">
      <c r="A206" s="283" t="s">
        <v>4095</v>
      </c>
      <c r="B206" s="311" t="s">
        <v>5196</v>
      </c>
      <c r="C206" s="311" t="s">
        <v>5197</v>
      </c>
      <c r="D206" s="311" t="s">
        <v>5198</v>
      </c>
      <c r="E206" s="311" t="s">
        <v>5199</v>
      </c>
      <c r="F206" s="311" t="s">
        <v>5200</v>
      </c>
      <c r="G206" s="311" t="s">
        <v>5201</v>
      </c>
      <c r="H206" s="311" t="s">
        <v>5202</v>
      </c>
      <c r="I206" s="311" t="s">
        <v>5203</v>
      </c>
      <c r="J206" s="311" t="s">
        <v>5204</v>
      </c>
      <c r="K206" s="311" t="s">
        <v>5205</v>
      </c>
      <c r="L206" s="311" t="s">
        <v>5206</v>
      </c>
      <c r="M206" s="311" t="s">
        <v>5207</v>
      </c>
      <c r="N206" s="311" t="s">
        <v>5208</v>
      </c>
      <c r="O206" s="311" t="s">
        <v>5209</v>
      </c>
      <c r="P206" s="311" t="s">
        <v>5210</v>
      </c>
    </row>
    <row r="207" spans="1:16" s="282" customFormat="1" ht="25.5" x14ac:dyDescent="0.2">
      <c r="A207" s="285" t="s">
        <v>4648</v>
      </c>
      <c r="B207" s="294" t="str">
        <f>VLOOKUP(A207,'Base de Dados sem ASI_Relatório'!N:AD,2,0)</f>
        <v>Anual</v>
      </c>
      <c r="C207" s="294">
        <f>VLOOKUP(A207,'Base de Dados sem ASI_Relatório'!N:AD,4,0)</f>
        <v>0</v>
      </c>
      <c r="D207" s="294">
        <f>VLOOKUP(A207,'Base de Dados sem ASI_Relatório'!N:AD,5,0)</f>
        <v>4</v>
      </c>
      <c r="E207" s="294"/>
      <c r="F207" s="294"/>
      <c r="G207" s="294"/>
      <c r="H207" s="294"/>
      <c r="I207" s="294"/>
      <c r="J207" s="294"/>
      <c r="K207" s="294"/>
      <c r="L207" s="294"/>
      <c r="M207" s="294"/>
      <c r="N207" s="294"/>
      <c r="O207" s="294"/>
      <c r="P207" s="294">
        <f>VLOOKUP(A207,'Base de Dados sem ASI_Relatório'!N:AD,17,0)</f>
        <v>0</v>
      </c>
    </row>
    <row r="208" spans="1:16" ht="39.75" customHeight="1" x14ac:dyDescent="0.2">
      <c r="A208" s="283" t="s">
        <v>4096</v>
      </c>
      <c r="B208" s="311" t="s">
        <v>5196</v>
      </c>
      <c r="C208" s="311" t="s">
        <v>5197</v>
      </c>
      <c r="D208" s="311" t="s">
        <v>5198</v>
      </c>
      <c r="E208" s="311" t="s">
        <v>5199</v>
      </c>
      <c r="F208" s="311" t="s">
        <v>5200</v>
      </c>
      <c r="G208" s="311" t="s">
        <v>5201</v>
      </c>
      <c r="H208" s="311" t="s">
        <v>5202</v>
      </c>
      <c r="I208" s="311" t="s">
        <v>5203</v>
      </c>
      <c r="J208" s="311" t="s">
        <v>5204</v>
      </c>
      <c r="K208" s="311" t="s">
        <v>5205</v>
      </c>
      <c r="L208" s="311" t="s">
        <v>5206</v>
      </c>
      <c r="M208" s="311" t="s">
        <v>5207</v>
      </c>
      <c r="N208" s="311" t="s">
        <v>5208</v>
      </c>
      <c r="O208" s="311" t="s">
        <v>5209</v>
      </c>
      <c r="P208" s="311" t="s">
        <v>5210</v>
      </c>
    </row>
    <row r="209" spans="1:16" s="282" customFormat="1" ht="25.5" x14ac:dyDescent="0.2">
      <c r="A209" s="285" t="s">
        <v>4649</v>
      </c>
      <c r="B209" s="294" t="str">
        <f>VLOOKUP(A209,'Base de Dados sem ASI_Relatório'!N:AD,2,0)</f>
        <v>Semestral</v>
      </c>
      <c r="C209" s="294" t="str">
        <f>VLOOKUP(A209,'Base de Dados sem ASI_Relatório'!N:AD,4,0)</f>
        <v>-</v>
      </c>
      <c r="D209" s="294">
        <f>VLOOKUP(A209,'Base de Dados sem ASI_Relatório'!N:AD,5,0)</f>
        <v>7500</v>
      </c>
      <c r="E209" s="294"/>
      <c r="F209" s="294"/>
      <c r="G209" s="294"/>
      <c r="H209" s="294"/>
      <c r="I209" s="294"/>
      <c r="J209" s="294">
        <f>VLOOKUP(A209,'Base de Dados sem ASI_Relatório'!N:AD,11,0)</f>
        <v>0</v>
      </c>
      <c r="K209" s="294"/>
      <c r="L209" s="294"/>
      <c r="M209" s="294"/>
      <c r="N209" s="294"/>
      <c r="O209" s="294"/>
      <c r="P209" s="294">
        <f>VLOOKUP(A209,'Base de Dados sem ASI_Relatório'!N:AD,17,0)</f>
        <v>228</v>
      </c>
    </row>
    <row r="210" spans="1:16" ht="39.75" customHeight="1" x14ac:dyDescent="0.2">
      <c r="A210" s="283" t="s">
        <v>4097</v>
      </c>
      <c r="B210" s="311" t="s">
        <v>5196</v>
      </c>
      <c r="C210" s="311" t="s">
        <v>5197</v>
      </c>
      <c r="D210" s="311" t="s">
        <v>5198</v>
      </c>
      <c r="E210" s="311" t="s">
        <v>5199</v>
      </c>
      <c r="F210" s="311" t="s">
        <v>5200</v>
      </c>
      <c r="G210" s="311" t="s">
        <v>5201</v>
      </c>
      <c r="H210" s="311" t="s">
        <v>5202</v>
      </c>
      <c r="I210" s="311" t="s">
        <v>5203</v>
      </c>
      <c r="J210" s="311" t="s">
        <v>5204</v>
      </c>
      <c r="K210" s="311" t="s">
        <v>5205</v>
      </c>
      <c r="L210" s="311" t="s">
        <v>5206</v>
      </c>
      <c r="M210" s="311" t="s">
        <v>5207</v>
      </c>
      <c r="N210" s="311" t="s">
        <v>5208</v>
      </c>
      <c r="O210" s="311" t="s">
        <v>5209</v>
      </c>
      <c r="P210" s="311" t="s">
        <v>5210</v>
      </c>
    </row>
    <row r="211" spans="1:16" s="282" customFormat="1" ht="25.5" x14ac:dyDescent="0.2">
      <c r="A211" s="285" t="s">
        <v>4650</v>
      </c>
      <c r="B211" s="294" t="str">
        <f>VLOOKUP(A211,'Base de Dados sem ASI_Relatório'!N:AD,2,0)</f>
        <v>Anual</v>
      </c>
      <c r="C211" s="294">
        <f>VLOOKUP(A211,'Base de Dados sem ASI_Relatório'!N:AD,4,0)</f>
        <v>3</v>
      </c>
      <c r="D211" s="294">
        <f>VLOOKUP(A211,'Base de Dados sem ASI_Relatório'!N:AD,5,0)</f>
        <v>10</v>
      </c>
      <c r="E211" s="294"/>
      <c r="F211" s="294"/>
      <c r="G211" s="294"/>
      <c r="H211" s="294"/>
      <c r="I211" s="294"/>
      <c r="J211" s="294"/>
      <c r="K211" s="294"/>
      <c r="L211" s="294"/>
      <c r="M211" s="294"/>
      <c r="N211" s="294"/>
      <c r="O211" s="294"/>
      <c r="P211" s="294">
        <f>VLOOKUP(A211,'Base de Dados sem ASI_Relatório'!N:AD,17,0)</f>
        <v>0</v>
      </c>
    </row>
    <row r="212" spans="1:16" ht="39.75" customHeight="1" x14ac:dyDescent="0.2">
      <c r="A212" s="283" t="s">
        <v>4098</v>
      </c>
      <c r="B212" s="311" t="s">
        <v>5196</v>
      </c>
      <c r="C212" s="311" t="s">
        <v>5197</v>
      </c>
      <c r="D212" s="311" t="s">
        <v>5198</v>
      </c>
      <c r="E212" s="311" t="s">
        <v>5199</v>
      </c>
      <c r="F212" s="311" t="s">
        <v>5200</v>
      </c>
      <c r="G212" s="311" t="s">
        <v>5201</v>
      </c>
      <c r="H212" s="311" t="s">
        <v>5202</v>
      </c>
      <c r="I212" s="311" t="s">
        <v>5203</v>
      </c>
      <c r="J212" s="311" t="s">
        <v>5204</v>
      </c>
      <c r="K212" s="311" t="s">
        <v>5205</v>
      </c>
      <c r="L212" s="311" t="s">
        <v>5206</v>
      </c>
      <c r="M212" s="311" t="s">
        <v>5207</v>
      </c>
      <c r="N212" s="311" t="s">
        <v>5208</v>
      </c>
      <c r="O212" s="311" t="s">
        <v>5209</v>
      </c>
      <c r="P212" s="311" t="s">
        <v>5210</v>
      </c>
    </row>
    <row r="213" spans="1:16" s="282" customFormat="1" ht="25.5" x14ac:dyDescent="0.2">
      <c r="A213" s="285" t="s">
        <v>4651</v>
      </c>
      <c r="B213" s="294" t="str">
        <f>VLOOKUP(A213,'Base de Dados sem ASI_Relatório'!N:AD,2,0)</f>
        <v>Anual</v>
      </c>
      <c r="C213" s="294" t="str">
        <f>VLOOKUP(A213,'Base de Dados sem ASI_Relatório'!N:AD,4,0)</f>
        <v>-</v>
      </c>
      <c r="D213" s="294" t="str">
        <f>VLOOKUP(A213,'Base de Dados sem ASI_Relatório'!N:AD,5,0)</f>
        <v>-</v>
      </c>
      <c r="E213" s="294"/>
      <c r="F213" s="294"/>
      <c r="G213" s="294"/>
      <c r="H213" s="294"/>
      <c r="I213" s="294"/>
      <c r="J213" s="294"/>
      <c r="K213" s="294"/>
      <c r="L213" s="294"/>
      <c r="M213" s="294"/>
      <c r="N213" s="294"/>
      <c r="O213" s="294"/>
      <c r="P213" s="294">
        <f>VLOOKUP(A213,'Base de Dados sem ASI_Relatório'!N:AD,17,0)</f>
        <v>0</v>
      </c>
    </row>
    <row r="214" spans="1:16" ht="39.75" customHeight="1" x14ac:dyDescent="0.2">
      <c r="A214" s="283" t="s">
        <v>4099</v>
      </c>
      <c r="B214" s="311" t="s">
        <v>5196</v>
      </c>
      <c r="C214" s="311" t="s">
        <v>5197</v>
      </c>
      <c r="D214" s="311" t="s">
        <v>5198</v>
      </c>
      <c r="E214" s="311" t="s">
        <v>5199</v>
      </c>
      <c r="F214" s="311" t="s">
        <v>5200</v>
      </c>
      <c r="G214" s="311" t="s">
        <v>5201</v>
      </c>
      <c r="H214" s="311" t="s">
        <v>5202</v>
      </c>
      <c r="I214" s="311" t="s">
        <v>5203</v>
      </c>
      <c r="J214" s="311" t="s">
        <v>5204</v>
      </c>
      <c r="K214" s="311" t="s">
        <v>5205</v>
      </c>
      <c r="L214" s="311" t="s">
        <v>5206</v>
      </c>
      <c r="M214" s="311" t="s">
        <v>5207</v>
      </c>
      <c r="N214" s="311" t="s">
        <v>5208</v>
      </c>
      <c r="O214" s="311" t="s">
        <v>5209</v>
      </c>
      <c r="P214" s="311" t="s">
        <v>5210</v>
      </c>
    </row>
    <row r="215" spans="1:16" s="282" customFormat="1" x14ac:dyDescent="0.2">
      <c r="A215" s="285" t="s">
        <v>4652</v>
      </c>
      <c r="B215" s="294" t="str">
        <f>VLOOKUP(A215,'Base de Dados sem ASI_Relatório'!N:AD,2,0)</f>
        <v>Anual</v>
      </c>
      <c r="C215" s="294" t="str">
        <f>VLOOKUP(A215,'Base de Dados sem ASI_Relatório'!N:AD,4,0)</f>
        <v>-</v>
      </c>
      <c r="D215" s="294">
        <f>VLOOKUP(A215,'Base de Dados sem ASI_Relatório'!N:AD,5,0)</f>
        <v>0</v>
      </c>
      <c r="E215" s="294"/>
      <c r="F215" s="294"/>
      <c r="G215" s="294"/>
      <c r="H215" s="294"/>
      <c r="I215" s="294"/>
      <c r="J215" s="294"/>
      <c r="K215" s="294"/>
      <c r="L215" s="294"/>
      <c r="M215" s="294"/>
      <c r="N215" s="294"/>
      <c r="O215" s="294"/>
      <c r="P215" s="294">
        <f>VLOOKUP(A215,'Base de Dados sem ASI_Relatório'!N:AD,17,0)</f>
        <v>0</v>
      </c>
    </row>
    <row r="216" spans="1:16" ht="39.75" customHeight="1" x14ac:dyDescent="0.2">
      <c r="A216" s="283" t="s">
        <v>4100</v>
      </c>
      <c r="B216" s="311" t="s">
        <v>5196</v>
      </c>
      <c r="C216" s="311" t="s">
        <v>5197</v>
      </c>
      <c r="D216" s="311" t="s">
        <v>5198</v>
      </c>
      <c r="E216" s="311" t="s">
        <v>5199</v>
      </c>
      <c r="F216" s="311" t="s">
        <v>5200</v>
      </c>
      <c r="G216" s="311" t="s">
        <v>5201</v>
      </c>
      <c r="H216" s="311" t="s">
        <v>5202</v>
      </c>
      <c r="I216" s="311" t="s">
        <v>5203</v>
      </c>
      <c r="J216" s="311" t="s">
        <v>5204</v>
      </c>
      <c r="K216" s="311" t="s">
        <v>5205</v>
      </c>
      <c r="L216" s="311" t="s">
        <v>5206</v>
      </c>
      <c r="M216" s="311" t="s">
        <v>5207</v>
      </c>
      <c r="N216" s="311" t="s">
        <v>5208</v>
      </c>
      <c r="O216" s="311" t="s">
        <v>5209</v>
      </c>
      <c r="P216" s="311" t="s">
        <v>5210</v>
      </c>
    </row>
    <row r="217" spans="1:16" s="282" customFormat="1" x14ac:dyDescent="0.2">
      <c r="A217" s="285" t="s">
        <v>4653</v>
      </c>
      <c r="B217" s="294" t="str">
        <f>VLOOKUP(A217,'Base de Dados sem ASI_Relatório'!N:AD,2,0)</f>
        <v>Anual</v>
      </c>
      <c r="C217" s="294" t="str">
        <f>VLOOKUP(A217,'Base de Dados sem ASI_Relatório'!N:AD,4,0)</f>
        <v>-</v>
      </c>
      <c r="D217" s="294">
        <f>VLOOKUP(A217,'Base de Dados sem ASI_Relatório'!N:AD,5,0)</f>
        <v>0</v>
      </c>
      <c r="E217" s="294"/>
      <c r="F217" s="294"/>
      <c r="G217" s="294"/>
      <c r="H217" s="294"/>
      <c r="I217" s="294"/>
      <c r="J217" s="294"/>
      <c r="K217" s="294"/>
      <c r="L217" s="294"/>
      <c r="M217" s="294"/>
      <c r="N217" s="294"/>
      <c r="O217" s="294"/>
      <c r="P217" s="294">
        <f>VLOOKUP(A217,'Base de Dados sem ASI_Relatório'!N:AD,17,0)</f>
        <v>0</v>
      </c>
    </row>
    <row r="218" spans="1:16" ht="39.75" customHeight="1" x14ac:dyDescent="0.2">
      <c r="A218" s="283" t="s">
        <v>4101</v>
      </c>
      <c r="B218" s="311" t="s">
        <v>5196</v>
      </c>
      <c r="C218" s="311" t="s">
        <v>5197</v>
      </c>
      <c r="D218" s="311" t="s">
        <v>5198</v>
      </c>
      <c r="E218" s="311" t="s">
        <v>5199</v>
      </c>
      <c r="F218" s="311" t="s">
        <v>5200</v>
      </c>
      <c r="G218" s="311" t="s">
        <v>5201</v>
      </c>
      <c r="H218" s="311" t="s">
        <v>5202</v>
      </c>
      <c r="I218" s="311" t="s">
        <v>5203</v>
      </c>
      <c r="J218" s="311" t="s">
        <v>5204</v>
      </c>
      <c r="K218" s="311" t="s">
        <v>5205</v>
      </c>
      <c r="L218" s="311" t="s">
        <v>5206</v>
      </c>
      <c r="M218" s="311" t="s">
        <v>5207</v>
      </c>
      <c r="N218" s="311" t="s">
        <v>5208</v>
      </c>
      <c r="O218" s="311" t="s">
        <v>5209</v>
      </c>
      <c r="P218" s="311" t="s">
        <v>5210</v>
      </c>
    </row>
    <row r="219" spans="1:16" s="282" customFormat="1" ht="25.5" x14ac:dyDescent="0.2">
      <c r="A219" s="285" t="s">
        <v>4654</v>
      </c>
      <c r="B219" s="294" t="str">
        <f>VLOOKUP(A219,'Base de Dados sem ASI_Relatório'!N:AD,2,0)</f>
        <v>Anual</v>
      </c>
      <c r="C219" s="294" t="str">
        <f>VLOOKUP(A219,'Base de Dados sem ASI_Relatório'!N:AD,4,0)</f>
        <v>-</v>
      </c>
      <c r="D219" s="294">
        <f>VLOOKUP(A219,'Base de Dados sem ASI_Relatório'!N:AD,5,0)</f>
        <v>0</v>
      </c>
      <c r="E219" s="294"/>
      <c r="F219" s="294"/>
      <c r="G219" s="294"/>
      <c r="H219" s="294"/>
      <c r="I219" s="294"/>
      <c r="J219" s="294"/>
      <c r="K219" s="294"/>
      <c r="L219" s="294"/>
      <c r="M219" s="294"/>
      <c r="N219" s="294"/>
      <c r="O219" s="294"/>
      <c r="P219" s="294">
        <f>VLOOKUP(A219,'Base de Dados sem ASI_Relatório'!N:AD,17,0)</f>
        <v>0</v>
      </c>
    </row>
    <row r="220" spans="1:16" ht="39.75" customHeight="1" x14ac:dyDescent="0.2">
      <c r="A220" s="283" t="s">
        <v>4102</v>
      </c>
      <c r="B220" s="311" t="s">
        <v>5196</v>
      </c>
      <c r="C220" s="311" t="s">
        <v>5197</v>
      </c>
      <c r="D220" s="311" t="s">
        <v>5198</v>
      </c>
      <c r="E220" s="311" t="s">
        <v>5199</v>
      </c>
      <c r="F220" s="311" t="s">
        <v>5200</v>
      </c>
      <c r="G220" s="311" t="s">
        <v>5201</v>
      </c>
      <c r="H220" s="311" t="s">
        <v>5202</v>
      </c>
      <c r="I220" s="311" t="s">
        <v>5203</v>
      </c>
      <c r="J220" s="311" t="s">
        <v>5204</v>
      </c>
      <c r="K220" s="311" t="s">
        <v>5205</v>
      </c>
      <c r="L220" s="311" t="s">
        <v>5206</v>
      </c>
      <c r="M220" s="311" t="s">
        <v>5207</v>
      </c>
      <c r="N220" s="311" t="s">
        <v>5208</v>
      </c>
      <c r="O220" s="311" t="s">
        <v>5209</v>
      </c>
      <c r="P220" s="311" t="s">
        <v>5210</v>
      </c>
    </row>
    <row r="221" spans="1:16" s="282" customFormat="1" x14ac:dyDescent="0.2">
      <c r="A221" s="286" t="s">
        <v>4655</v>
      </c>
      <c r="B221" s="299" t="str">
        <f>VLOOKUP(A221,'Base de Dados sem ASI_Relatório'!N:AD,2,0)</f>
        <v>Anual</v>
      </c>
      <c r="C221" s="299" t="str">
        <f>VLOOKUP(A221,'Base de Dados sem ASI_Relatório'!N:AD,4,0)</f>
        <v>-</v>
      </c>
      <c r="D221" s="299">
        <f>VLOOKUP(A221,'Base de Dados sem ASI_Relatório'!N:AD,5,0)</f>
        <v>0</v>
      </c>
      <c r="E221" s="299"/>
      <c r="F221" s="299"/>
      <c r="G221" s="299"/>
      <c r="H221" s="299"/>
      <c r="I221" s="299"/>
      <c r="J221" s="299"/>
      <c r="K221" s="299"/>
      <c r="L221" s="299"/>
      <c r="M221" s="299"/>
      <c r="N221" s="299"/>
      <c r="O221" s="299"/>
      <c r="P221" s="299">
        <f>VLOOKUP(A221,'Base de Dados sem ASI_Relatório'!N:AD,17,0)</f>
        <v>1</v>
      </c>
    </row>
    <row r="222" spans="1:16" s="282" customFormat="1" ht="25.5" x14ac:dyDescent="0.2">
      <c r="A222" s="285" t="s">
        <v>4656</v>
      </c>
      <c r="B222" s="294" t="str">
        <f>VLOOKUP(A222,'Base de Dados sem ASI_Relatório'!N:AD,2,0)</f>
        <v>Anual</v>
      </c>
      <c r="C222" s="298" t="str">
        <f>VLOOKUP(A222,'Base de Dados sem ASI_Relatório'!N:AD,4,0)</f>
        <v>-</v>
      </c>
      <c r="D222" s="297">
        <f>VLOOKUP(A222,'Base de Dados sem ASI_Relatório'!N:AD,5,0)</f>
        <v>1</v>
      </c>
      <c r="E222" s="297"/>
      <c r="F222" s="298"/>
      <c r="G222" s="298"/>
      <c r="H222" s="298"/>
      <c r="I222" s="297"/>
      <c r="J222" s="297"/>
      <c r="K222" s="297"/>
      <c r="L222" s="298"/>
      <c r="M222" s="297"/>
      <c r="N222" s="297"/>
      <c r="O222" s="297"/>
      <c r="P222" s="297">
        <f>VLOOKUP(A222,'Base de Dados sem ASI_Relatório'!N:AD,17,0)</f>
        <v>0</v>
      </c>
    </row>
    <row r="223" spans="1:16" s="282" customFormat="1" x14ac:dyDescent="0.2">
      <c r="A223" s="287" t="s">
        <v>4657</v>
      </c>
      <c r="B223" s="302" t="str">
        <f>VLOOKUP(A223,'Base de Dados sem ASI_Relatório'!N:AD,2,0)</f>
        <v>Anual</v>
      </c>
      <c r="C223" s="302" t="str">
        <f>VLOOKUP(A223,'Base de Dados sem ASI_Relatório'!N:AD,4,0)</f>
        <v>-</v>
      </c>
      <c r="D223" s="302">
        <f>VLOOKUP(A223,'Base de Dados sem ASI_Relatório'!N:AD,5,0)</f>
        <v>0</v>
      </c>
      <c r="E223" s="302"/>
      <c r="F223" s="302"/>
      <c r="G223" s="302"/>
      <c r="H223" s="302"/>
      <c r="I223" s="302"/>
      <c r="J223" s="302"/>
      <c r="K223" s="302"/>
      <c r="L223" s="302"/>
      <c r="M223" s="302"/>
      <c r="N223" s="302"/>
      <c r="O223" s="302"/>
      <c r="P223" s="302">
        <f>VLOOKUP(A223,'Base de Dados sem ASI_Relatório'!N:AD,17,0)</f>
        <v>0</v>
      </c>
    </row>
    <row r="224" spans="1:16" ht="39.75" customHeight="1" x14ac:dyDescent="0.2">
      <c r="A224" s="283" t="s">
        <v>4103</v>
      </c>
      <c r="B224" s="311" t="s">
        <v>5196</v>
      </c>
      <c r="C224" s="311" t="s">
        <v>5197</v>
      </c>
      <c r="D224" s="311" t="s">
        <v>5198</v>
      </c>
      <c r="E224" s="311" t="s">
        <v>5199</v>
      </c>
      <c r="F224" s="311" t="s">
        <v>5200</v>
      </c>
      <c r="G224" s="311" t="s">
        <v>5201</v>
      </c>
      <c r="H224" s="311" t="s">
        <v>5202</v>
      </c>
      <c r="I224" s="311" t="s">
        <v>5203</v>
      </c>
      <c r="J224" s="311" t="s">
        <v>5204</v>
      </c>
      <c r="K224" s="311" t="s">
        <v>5205</v>
      </c>
      <c r="L224" s="311" t="s">
        <v>5206</v>
      </c>
      <c r="M224" s="311" t="s">
        <v>5207</v>
      </c>
      <c r="N224" s="311" t="s">
        <v>5208</v>
      </c>
      <c r="O224" s="311" t="s">
        <v>5209</v>
      </c>
      <c r="P224" s="311" t="s">
        <v>5210</v>
      </c>
    </row>
    <row r="225" spans="1:16" s="282" customFormat="1" x14ac:dyDescent="0.2">
      <c r="A225" s="285" t="s">
        <v>4658</v>
      </c>
      <c r="B225" s="294" t="str">
        <f>VLOOKUP(A225,'Base de Dados sem ASI_Relatório'!N:AD,2,0)</f>
        <v>Anual</v>
      </c>
      <c r="C225" s="294" t="str">
        <f>VLOOKUP(A225,'Base de Dados sem ASI_Relatório'!N:AD,4,0)</f>
        <v>-</v>
      </c>
      <c r="D225" s="294">
        <f>VLOOKUP(A225,'Base de Dados sem ASI_Relatório'!N:AD,5,0)</f>
        <v>0</v>
      </c>
      <c r="E225" s="294"/>
      <c r="F225" s="294"/>
      <c r="G225" s="294"/>
      <c r="H225" s="294"/>
      <c r="I225" s="294"/>
      <c r="J225" s="294"/>
      <c r="K225" s="294"/>
      <c r="L225" s="294"/>
      <c r="M225" s="294"/>
      <c r="N225" s="294"/>
      <c r="O225" s="294"/>
      <c r="P225" s="294">
        <f>VLOOKUP(A225,'Base de Dados sem ASI_Relatório'!N:AD,17,0)</f>
        <v>0</v>
      </c>
    </row>
    <row r="226" spans="1:16" ht="39.75" customHeight="1" x14ac:dyDescent="0.2">
      <c r="A226" s="283" t="s">
        <v>4104</v>
      </c>
      <c r="B226" s="311" t="s">
        <v>5196</v>
      </c>
      <c r="C226" s="311" t="s">
        <v>5197</v>
      </c>
      <c r="D226" s="311" t="s">
        <v>5198</v>
      </c>
      <c r="E226" s="311" t="s">
        <v>5199</v>
      </c>
      <c r="F226" s="311" t="s">
        <v>5200</v>
      </c>
      <c r="G226" s="311" t="s">
        <v>5201</v>
      </c>
      <c r="H226" s="311" t="s">
        <v>5202</v>
      </c>
      <c r="I226" s="311" t="s">
        <v>5203</v>
      </c>
      <c r="J226" s="311" t="s">
        <v>5204</v>
      </c>
      <c r="K226" s="311" t="s">
        <v>5205</v>
      </c>
      <c r="L226" s="311" t="s">
        <v>5206</v>
      </c>
      <c r="M226" s="311" t="s">
        <v>5207</v>
      </c>
      <c r="N226" s="311" t="s">
        <v>5208</v>
      </c>
      <c r="O226" s="311" t="s">
        <v>5209</v>
      </c>
      <c r="P226" s="311" t="s">
        <v>5210</v>
      </c>
    </row>
    <row r="227" spans="1:16" s="282" customFormat="1" x14ac:dyDescent="0.2">
      <c r="A227" s="285" t="s">
        <v>4659</v>
      </c>
      <c r="B227" s="294" t="str">
        <f>VLOOKUP(A227,'Base de Dados sem ASI_Relatório'!N:AD,2,0)</f>
        <v>Anual</v>
      </c>
      <c r="C227" s="294" t="str">
        <f>VLOOKUP(A227,'Base de Dados sem ASI_Relatório'!N:AD,4,0)</f>
        <v>-</v>
      </c>
      <c r="D227" s="294">
        <f>VLOOKUP(A227,'Base de Dados sem ASI_Relatório'!N:AD,5,0)</f>
        <v>200</v>
      </c>
      <c r="E227" s="294"/>
      <c r="F227" s="294"/>
      <c r="G227" s="294"/>
      <c r="H227" s="294"/>
      <c r="I227" s="294"/>
      <c r="J227" s="294"/>
      <c r="K227" s="294"/>
      <c r="L227" s="294"/>
      <c r="M227" s="294"/>
      <c r="N227" s="294"/>
      <c r="O227" s="294"/>
      <c r="P227" s="294">
        <f>VLOOKUP(A227,'Base de Dados sem ASI_Relatório'!N:AD,17,0)</f>
        <v>177</v>
      </c>
    </row>
    <row r="228" spans="1:16" ht="39.75" customHeight="1" x14ac:dyDescent="0.2">
      <c r="A228" s="283" t="s">
        <v>4105</v>
      </c>
      <c r="B228" s="311" t="s">
        <v>5196</v>
      </c>
      <c r="C228" s="311" t="s">
        <v>5197</v>
      </c>
      <c r="D228" s="311" t="s">
        <v>5198</v>
      </c>
      <c r="E228" s="311" t="s">
        <v>5199</v>
      </c>
      <c r="F228" s="311" t="s">
        <v>5200</v>
      </c>
      <c r="G228" s="311" t="s">
        <v>5201</v>
      </c>
      <c r="H228" s="311" t="s">
        <v>5202</v>
      </c>
      <c r="I228" s="311" t="s">
        <v>5203</v>
      </c>
      <c r="J228" s="311" t="s">
        <v>5204</v>
      </c>
      <c r="K228" s="311" t="s">
        <v>5205</v>
      </c>
      <c r="L228" s="311" t="s">
        <v>5206</v>
      </c>
      <c r="M228" s="311" t="s">
        <v>5207</v>
      </c>
      <c r="N228" s="311" t="s">
        <v>5208</v>
      </c>
      <c r="O228" s="311" t="s">
        <v>5209</v>
      </c>
      <c r="P228" s="311" t="s">
        <v>5210</v>
      </c>
    </row>
    <row r="229" spans="1:16" s="282" customFormat="1" x14ac:dyDescent="0.2">
      <c r="A229" s="285" t="s">
        <v>4660</v>
      </c>
      <c r="B229" s="294" t="str">
        <f>VLOOKUP(A229,'Base de Dados sem ASI_Relatório'!N:AD,2,0)</f>
        <v>Semestral</v>
      </c>
      <c r="C229" s="294">
        <f>VLOOKUP(A229,'Base de Dados sem ASI_Relatório'!N:AD,4,0)</f>
        <v>14688</v>
      </c>
      <c r="D229" s="294">
        <f>VLOOKUP(A229,'Base de Dados sem ASI_Relatório'!N:AD,5,0)</f>
        <v>14700</v>
      </c>
      <c r="E229" s="294"/>
      <c r="F229" s="294"/>
      <c r="G229" s="294"/>
      <c r="H229" s="294"/>
      <c r="I229" s="294"/>
      <c r="J229" s="294">
        <f>VLOOKUP(A229,'Base de Dados sem ASI_Relatório'!N:AD,11,0)</f>
        <v>4413</v>
      </c>
      <c r="K229" s="294"/>
      <c r="L229" s="294"/>
      <c r="M229" s="294"/>
      <c r="N229" s="294"/>
      <c r="O229" s="294"/>
      <c r="P229" s="294">
        <f>VLOOKUP(A229,'Base de Dados sem ASI_Relatório'!N:AD,17,0)</f>
        <v>15586</v>
      </c>
    </row>
    <row r="230" spans="1:16" ht="39.75" customHeight="1" x14ac:dyDescent="0.2">
      <c r="A230" s="283" t="s">
        <v>4106</v>
      </c>
      <c r="B230" s="311" t="s">
        <v>5196</v>
      </c>
      <c r="C230" s="311" t="s">
        <v>5197</v>
      </c>
      <c r="D230" s="311" t="s">
        <v>5198</v>
      </c>
      <c r="E230" s="311" t="s">
        <v>5199</v>
      </c>
      <c r="F230" s="311" t="s">
        <v>5200</v>
      </c>
      <c r="G230" s="311" t="s">
        <v>5201</v>
      </c>
      <c r="H230" s="311" t="s">
        <v>5202</v>
      </c>
      <c r="I230" s="311" t="s">
        <v>5203</v>
      </c>
      <c r="J230" s="311" t="s">
        <v>5204</v>
      </c>
      <c r="K230" s="311" t="s">
        <v>5205</v>
      </c>
      <c r="L230" s="311" t="s">
        <v>5206</v>
      </c>
      <c r="M230" s="311" t="s">
        <v>5207</v>
      </c>
      <c r="N230" s="311" t="s">
        <v>5208</v>
      </c>
      <c r="O230" s="311" t="s">
        <v>5209</v>
      </c>
      <c r="P230" s="311" t="s">
        <v>5210</v>
      </c>
    </row>
    <row r="231" spans="1:16" s="282" customFormat="1" x14ac:dyDescent="0.2">
      <c r="A231" s="285" t="s">
        <v>4661</v>
      </c>
      <c r="B231" s="294" t="str">
        <f>VLOOKUP(A231,'Base de Dados sem ASI_Relatório'!N:AD,2,0)</f>
        <v>Anual</v>
      </c>
      <c r="C231" s="294">
        <f>VLOOKUP(A231,'Base de Dados sem ASI_Relatório'!N:AD,4,0)</f>
        <v>610</v>
      </c>
      <c r="D231" s="294">
        <f>VLOOKUP(A231,'Base de Dados sem ASI_Relatório'!N:AD,5,0)</f>
        <v>610</v>
      </c>
      <c r="E231" s="294"/>
      <c r="F231" s="294"/>
      <c r="G231" s="294"/>
      <c r="H231" s="294"/>
      <c r="I231" s="294"/>
      <c r="J231" s="294"/>
      <c r="K231" s="294"/>
      <c r="L231" s="294"/>
      <c r="M231" s="294"/>
      <c r="N231" s="294"/>
      <c r="O231" s="294"/>
      <c r="P231" s="294">
        <f>VLOOKUP(A231,'Base de Dados sem ASI_Relatório'!N:AD,17,0)</f>
        <v>490</v>
      </c>
    </row>
    <row r="232" spans="1:16" ht="39.75" customHeight="1" x14ac:dyDescent="0.2">
      <c r="A232" s="283" t="s">
        <v>4107</v>
      </c>
      <c r="B232" s="311" t="s">
        <v>5196</v>
      </c>
      <c r="C232" s="311" t="s">
        <v>5197</v>
      </c>
      <c r="D232" s="311" t="s">
        <v>5198</v>
      </c>
      <c r="E232" s="311" t="s">
        <v>5199</v>
      </c>
      <c r="F232" s="311" t="s">
        <v>5200</v>
      </c>
      <c r="G232" s="311" t="s">
        <v>5201</v>
      </c>
      <c r="H232" s="311" t="s">
        <v>5202</v>
      </c>
      <c r="I232" s="311" t="s">
        <v>5203</v>
      </c>
      <c r="J232" s="311" t="s">
        <v>5204</v>
      </c>
      <c r="K232" s="311" t="s">
        <v>5205</v>
      </c>
      <c r="L232" s="311" t="s">
        <v>5206</v>
      </c>
      <c r="M232" s="311" t="s">
        <v>5207</v>
      </c>
      <c r="N232" s="311" t="s">
        <v>5208</v>
      </c>
      <c r="O232" s="311" t="s">
        <v>5209</v>
      </c>
      <c r="P232" s="311" t="s">
        <v>5210</v>
      </c>
    </row>
    <row r="233" spans="1:16" s="282" customFormat="1" x14ac:dyDescent="0.2">
      <c r="A233" s="286" t="s">
        <v>4639</v>
      </c>
      <c r="B233" s="299" t="str">
        <f>VLOOKUP(A233,'Base de Dados sem ASI_Relatório'!N:AD,2,0)</f>
        <v>Anual</v>
      </c>
      <c r="C233" s="299">
        <f>VLOOKUP(A233,'Base de Dados sem ASI_Relatório'!N:AD,4,0)</f>
        <v>204000</v>
      </c>
      <c r="D233" s="299">
        <f>VLOOKUP(A233,'Base de Dados sem ASI_Relatório'!N:AD,5,0)</f>
        <v>204000</v>
      </c>
      <c r="E233" s="299"/>
      <c r="F233" s="299"/>
      <c r="G233" s="299"/>
      <c r="H233" s="299"/>
      <c r="I233" s="299"/>
      <c r="J233" s="299"/>
      <c r="K233" s="299"/>
      <c r="L233" s="299"/>
      <c r="M233" s="299"/>
      <c r="N233" s="299"/>
      <c r="O233" s="299"/>
      <c r="P233" s="299">
        <f>VLOOKUP(A233,'Base de Dados sem ASI_Relatório'!N:AD,17,0)</f>
        <v>0</v>
      </c>
    </row>
    <row r="234" spans="1:16" s="282" customFormat="1" x14ac:dyDescent="0.2">
      <c r="A234" s="285" t="s">
        <v>4640</v>
      </c>
      <c r="B234" s="294" t="str">
        <f>VLOOKUP(A234,'Base de Dados sem ASI_Relatório'!N:AD,2,0)</f>
        <v>Anual</v>
      </c>
      <c r="C234" s="294">
        <f>VLOOKUP(A234,'Base de Dados sem ASI_Relatório'!N:AD,4,0)</f>
        <v>25791340</v>
      </c>
      <c r="D234" s="294">
        <f>VLOOKUP(A234,'Base de Dados sem ASI_Relatório'!N:AD,5,0)</f>
        <v>25791340</v>
      </c>
      <c r="E234" s="294"/>
      <c r="F234" s="294"/>
      <c r="G234" s="294"/>
      <c r="H234" s="294"/>
      <c r="I234" s="294"/>
      <c r="J234" s="294"/>
      <c r="K234" s="294"/>
      <c r="L234" s="294"/>
      <c r="M234" s="294"/>
      <c r="N234" s="294"/>
      <c r="O234" s="294"/>
      <c r="P234" s="294">
        <f>VLOOKUP(A234,'Base de Dados sem ASI_Relatório'!N:AD,17,0)</f>
        <v>13412490</v>
      </c>
    </row>
    <row r="235" spans="1:16" s="282" customFormat="1" x14ac:dyDescent="0.2">
      <c r="A235" s="287" t="s">
        <v>4662</v>
      </c>
      <c r="B235" s="302" t="str">
        <f>VLOOKUP(A235,'Base de Dados sem ASI_Relatório'!N:AD,2,0)</f>
        <v>Anual</v>
      </c>
      <c r="C235" s="302">
        <f>VLOOKUP(A235,'Base de Dados sem ASI_Relatório'!N:AD,4,0)</f>
        <v>1000000</v>
      </c>
      <c r="D235" s="302">
        <f>VLOOKUP(A235,'Base de Dados sem ASI_Relatório'!N:AD,5,0)</f>
        <v>1000000</v>
      </c>
      <c r="E235" s="302"/>
      <c r="F235" s="302"/>
      <c r="G235" s="302"/>
      <c r="H235" s="302"/>
      <c r="I235" s="302"/>
      <c r="J235" s="302"/>
      <c r="K235" s="302"/>
      <c r="L235" s="302"/>
      <c r="M235" s="302"/>
      <c r="N235" s="302"/>
      <c r="O235" s="302"/>
      <c r="P235" s="302">
        <f>VLOOKUP(A235,'Base de Dados sem ASI_Relatório'!N:AD,17,0)</f>
        <v>0</v>
      </c>
    </row>
    <row r="236" spans="1:16" s="280" customFormat="1" ht="45.75" customHeight="1" x14ac:dyDescent="0.3">
      <c r="A236" s="312" t="s">
        <v>3980</v>
      </c>
      <c r="E236" s="296"/>
      <c r="F236" s="296"/>
      <c r="G236" s="296"/>
      <c r="H236" s="296"/>
      <c r="I236" s="296"/>
      <c r="J236" s="296"/>
      <c r="K236" s="296"/>
      <c r="L236" s="296"/>
      <c r="M236" s="296"/>
      <c r="N236" s="296"/>
      <c r="O236" s="296"/>
      <c r="P236" s="296"/>
    </row>
    <row r="237" spans="1:16" ht="39.75" customHeight="1" x14ac:dyDescent="0.2">
      <c r="A237" s="283" t="s">
        <v>4108</v>
      </c>
      <c r="B237" s="311" t="s">
        <v>5196</v>
      </c>
      <c r="C237" s="311" t="s">
        <v>5197</v>
      </c>
      <c r="D237" s="311" t="s">
        <v>5198</v>
      </c>
      <c r="E237" s="311" t="s">
        <v>5199</v>
      </c>
      <c r="F237" s="311" t="s">
        <v>5200</v>
      </c>
      <c r="G237" s="311" t="s">
        <v>5201</v>
      </c>
      <c r="H237" s="311" t="s">
        <v>5202</v>
      </c>
      <c r="I237" s="311" t="s">
        <v>5203</v>
      </c>
      <c r="J237" s="311" t="s">
        <v>5204</v>
      </c>
      <c r="K237" s="311" t="s">
        <v>5205</v>
      </c>
      <c r="L237" s="311" t="s">
        <v>5206</v>
      </c>
      <c r="M237" s="311" t="s">
        <v>5207</v>
      </c>
      <c r="N237" s="311" t="s">
        <v>5208</v>
      </c>
      <c r="O237" s="311" t="s">
        <v>5209</v>
      </c>
      <c r="P237" s="311" t="s">
        <v>5210</v>
      </c>
    </row>
    <row r="238" spans="1:16" s="282" customFormat="1" ht="25.5" x14ac:dyDescent="0.2">
      <c r="A238" s="285" t="s">
        <v>4663</v>
      </c>
      <c r="B238" s="294" t="str">
        <f>VLOOKUP(A238,'Base de Dados sem ASI_Relatório'!N:AD,2,0)</f>
        <v>Anual</v>
      </c>
      <c r="C238" s="298">
        <f>VLOOKUP(A238,'Base de Dados sem ASI_Relatório'!N:AD,4,0)</f>
        <v>0</v>
      </c>
      <c r="D238" s="298">
        <f>VLOOKUP(A238,'Base de Dados sem ASI_Relatório'!N:AD,5,0)</f>
        <v>0</v>
      </c>
      <c r="E238" s="297"/>
      <c r="F238" s="298"/>
      <c r="G238" s="298"/>
      <c r="H238" s="298"/>
      <c r="I238" s="297"/>
      <c r="J238" s="297"/>
      <c r="K238" s="297"/>
      <c r="L238" s="298"/>
      <c r="M238" s="297"/>
      <c r="N238" s="297"/>
      <c r="O238" s="297"/>
      <c r="P238" s="297" t="str">
        <f>VLOOKUP(A238,'Base de Dados sem ASI_Relatório'!N:AD,17,0)</f>
        <v>-</v>
      </c>
    </row>
    <row r="239" spans="1:16" ht="39.75" customHeight="1" x14ac:dyDescent="0.2">
      <c r="A239" s="283" t="s">
        <v>4109</v>
      </c>
      <c r="B239" s="311" t="s">
        <v>5196</v>
      </c>
      <c r="C239" s="311" t="s">
        <v>5197</v>
      </c>
      <c r="D239" s="311" t="s">
        <v>5198</v>
      </c>
      <c r="E239" s="311" t="s">
        <v>5199</v>
      </c>
      <c r="F239" s="311" t="s">
        <v>5200</v>
      </c>
      <c r="G239" s="311" t="s">
        <v>5201</v>
      </c>
      <c r="H239" s="311" t="s">
        <v>5202</v>
      </c>
      <c r="I239" s="311" t="s">
        <v>5203</v>
      </c>
      <c r="J239" s="311" t="s">
        <v>5204</v>
      </c>
      <c r="K239" s="311" t="s">
        <v>5205</v>
      </c>
      <c r="L239" s="311" t="s">
        <v>5206</v>
      </c>
      <c r="M239" s="311" t="s">
        <v>5207</v>
      </c>
      <c r="N239" s="311" t="s">
        <v>5208</v>
      </c>
      <c r="O239" s="311" t="s">
        <v>5209</v>
      </c>
      <c r="P239" s="311" t="s">
        <v>5210</v>
      </c>
    </row>
    <row r="240" spans="1:16" s="282" customFormat="1" x14ac:dyDescent="0.2">
      <c r="A240" s="285" t="s">
        <v>4664</v>
      </c>
      <c r="B240" s="294" t="str">
        <f>VLOOKUP(A240,'Base de Dados sem ASI_Relatório'!N:AD,2,0)</f>
        <v>Anual</v>
      </c>
      <c r="C240" s="294">
        <f>VLOOKUP(A240,'Base de Dados sem ASI_Relatório'!N:AD,4,0)</f>
        <v>1704</v>
      </c>
      <c r="D240" s="294">
        <f>VLOOKUP(A240,'Base de Dados sem ASI_Relatório'!N:AD,5,0)</f>
        <v>1789</v>
      </c>
      <c r="E240" s="294"/>
      <c r="F240" s="294"/>
      <c r="G240" s="294"/>
      <c r="H240" s="294"/>
      <c r="I240" s="294"/>
      <c r="J240" s="294"/>
      <c r="K240" s="294"/>
      <c r="L240" s="294"/>
      <c r="M240" s="294"/>
      <c r="N240" s="294"/>
      <c r="O240" s="294"/>
      <c r="P240" s="294">
        <f>VLOOKUP(A240,'Base de Dados sem ASI_Relatório'!N:AD,17,0)</f>
        <v>726</v>
      </c>
    </row>
    <row r="241" spans="1:16" ht="39.75" customHeight="1" x14ac:dyDescent="0.2">
      <c r="A241" s="283" t="s">
        <v>4110</v>
      </c>
      <c r="B241" s="311" t="s">
        <v>5196</v>
      </c>
      <c r="C241" s="311" t="s">
        <v>5197</v>
      </c>
      <c r="D241" s="311" t="s">
        <v>5198</v>
      </c>
      <c r="E241" s="311" t="s">
        <v>5199</v>
      </c>
      <c r="F241" s="311" t="s">
        <v>5200</v>
      </c>
      <c r="G241" s="311" t="s">
        <v>5201</v>
      </c>
      <c r="H241" s="311" t="s">
        <v>5202</v>
      </c>
      <c r="I241" s="311" t="s">
        <v>5203</v>
      </c>
      <c r="J241" s="311" t="s">
        <v>5204</v>
      </c>
      <c r="K241" s="311" t="s">
        <v>5205</v>
      </c>
      <c r="L241" s="311" t="s">
        <v>5206</v>
      </c>
      <c r="M241" s="311" t="s">
        <v>5207</v>
      </c>
      <c r="N241" s="311" t="s">
        <v>5208</v>
      </c>
      <c r="O241" s="311" t="s">
        <v>5209</v>
      </c>
      <c r="P241" s="311" t="s">
        <v>5210</v>
      </c>
    </row>
    <row r="242" spans="1:16" s="282" customFormat="1" ht="25.5" x14ac:dyDescent="0.2">
      <c r="A242" s="285" t="s">
        <v>4665</v>
      </c>
      <c r="B242" s="294" t="str">
        <f>VLOOKUP(A242,'Base de Dados sem ASI_Relatório'!N:AD,2,0)</f>
        <v>Anual</v>
      </c>
      <c r="C242" s="294">
        <f>VLOOKUP(A242,'Base de Dados sem ASI_Relatório'!N:AD,4,0)</f>
        <v>1</v>
      </c>
      <c r="D242" s="294">
        <f>VLOOKUP(A242,'Base de Dados sem ASI_Relatório'!N:AD,5,0)</f>
        <v>2</v>
      </c>
      <c r="E242" s="294"/>
      <c r="F242" s="294"/>
      <c r="G242" s="294"/>
      <c r="H242" s="294"/>
      <c r="I242" s="294"/>
      <c r="J242" s="294"/>
      <c r="K242" s="294"/>
      <c r="L242" s="294"/>
      <c r="M242" s="294"/>
      <c r="N242" s="294"/>
      <c r="O242" s="294"/>
      <c r="P242" s="294">
        <f>VLOOKUP(A242,'Base de Dados sem ASI_Relatório'!N:AD,17,0)</f>
        <v>0</v>
      </c>
    </row>
    <row r="243" spans="1:16" ht="39.75" customHeight="1" x14ac:dyDescent="0.2">
      <c r="A243" s="283" t="s">
        <v>4111</v>
      </c>
      <c r="B243" s="311" t="s">
        <v>5196</v>
      </c>
      <c r="C243" s="311" t="s">
        <v>5197</v>
      </c>
      <c r="D243" s="311" t="s">
        <v>5198</v>
      </c>
      <c r="E243" s="311" t="s">
        <v>5199</v>
      </c>
      <c r="F243" s="311" t="s">
        <v>5200</v>
      </c>
      <c r="G243" s="311" t="s">
        <v>5201</v>
      </c>
      <c r="H243" s="311" t="s">
        <v>5202</v>
      </c>
      <c r="I243" s="311" t="s">
        <v>5203</v>
      </c>
      <c r="J243" s="311" t="s">
        <v>5204</v>
      </c>
      <c r="K243" s="311" t="s">
        <v>5205</v>
      </c>
      <c r="L243" s="311" t="s">
        <v>5206</v>
      </c>
      <c r="M243" s="311" t="s">
        <v>5207</v>
      </c>
      <c r="N243" s="311" t="s">
        <v>5208</v>
      </c>
      <c r="O243" s="311" t="s">
        <v>5209</v>
      </c>
      <c r="P243" s="311" t="s">
        <v>5210</v>
      </c>
    </row>
    <row r="244" spans="1:16" s="282" customFormat="1" x14ac:dyDescent="0.2">
      <c r="A244" s="285" t="s">
        <v>4666</v>
      </c>
      <c r="B244" s="294" t="str">
        <f>VLOOKUP(A244,'Base de Dados sem ASI_Relatório'!N:AD,2,0)</f>
        <v>Quadrimestral</v>
      </c>
      <c r="C244" s="294">
        <f>VLOOKUP(A244,'Base de Dados sem ASI_Relatório'!N:AD,4,0)</f>
        <v>2875</v>
      </c>
      <c r="D244" s="294">
        <f>VLOOKUP(A244,'Base de Dados sem ASI_Relatório'!N:AD,5,0)</f>
        <v>10011</v>
      </c>
      <c r="E244" s="294"/>
      <c r="F244" s="294"/>
      <c r="G244" s="294"/>
      <c r="H244" s="294">
        <f>VLOOKUP(A244,'Base de Dados sem ASI_Relatório'!N:AD,9,0)</f>
        <v>3176</v>
      </c>
      <c r="I244" s="294"/>
      <c r="J244" s="294"/>
      <c r="K244" s="294"/>
      <c r="L244" s="294">
        <f>VLOOKUP(A244,'Base de Dados sem ASI_Relatório'!N:AD,13,0)</f>
        <v>4408</v>
      </c>
      <c r="M244" s="294"/>
      <c r="N244" s="294"/>
      <c r="O244" s="294"/>
      <c r="P244" s="294">
        <f>VLOOKUP(A244,'Base de Dados sem ASI_Relatório'!N:AD,17,0)</f>
        <v>3915</v>
      </c>
    </row>
    <row r="245" spans="1:16" ht="39.75" customHeight="1" x14ac:dyDescent="0.2">
      <c r="A245" s="283" t="s">
        <v>4112</v>
      </c>
      <c r="B245" s="311" t="s">
        <v>5196</v>
      </c>
      <c r="C245" s="311" t="s">
        <v>5197</v>
      </c>
      <c r="D245" s="311" t="s">
        <v>5198</v>
      </c>
      <c r="E245" s="311" t="s">
        <v>5199</v>
      </c>
      <c r="F245" s="311" t="s">
        <v>5200</v>
      </c>
      <c r="G245" s="311" t="s">
        <v>5201</v>
      </c>
      <c r="H245" s="311" t="s">
        <v>5202</v>
      </c>
      <c r="I245" s="311" t="s">
        <v>5203</v>
      </c>
      <c r="J245" s="311" t="s">
        <v>5204</v>
      </c>
      <c r="K245" s="311" t="s">
        <v>5205</v>
      </c>
      <c r="L245" s="311" t="s">
        <v>5206</v>
      </c>
      <c r="M245" s="311" t="s">
        <v>5207</v>
      </c>
      <c r="N245" s="311" t="s">
        <v>5208</v>
      </c>
      <c r="O245" s="311" t="s">
        <v>5209</v>
      </c>
      <c r="P245" s="311" t="s">
        <v>5210</v>
      </c>
    </row>
    <row r="246" spans="1:16" s="282" customFormat="1" ht="25.5" x14ac:dyDescent="0.2">
      <c r="A246" s="286" t="s">
        <v>4667</v>
      </c>
      <c r="B246" s="299" t="str">
        <f>VLOOKUP(A246,'Base de Dados sem ASI_Relatório'!N:AD,2,0)</f>
        <v>Quadrimestral</v>
      </c>
      <c r="C246" s="300">
        <f>VLOOKUP(A246,'Base de Dados sem ASI_Relatório'!N:AD,4,0)</f>
        <v>0.25</v>
      </c>
      <c r="D246" s="301">
        <f>VLOOKUP(A246,'Base de Dados sem ASI_Relatório'!N:AD,5,0)</f>
        <v>1</v>
      </c>
      <c r="E246" s="301"/>
      <c r="F246" s="300"/>
      <c r="G246" s="300"/>
      <c r="H246" s="300">
        <f>VLOOKUP(A246,'Base de Dados sem ASI_Relatório'!N:AD,9,0)</f>
        <v>1</v>
      </c>
      <c r="I246" s="301"/>
      <c r="J246" s="301"/>
      <c r="K246" s="301"/>
      <c r="L246" s="301">
        <f>VLOOKUP(A246,'Base de Dados sem ASI_Relatório'!N:AD,13,0)</f>
        <v>1</v>
      </c>
      <c r="M246" s="301"/>
      <c r="N246" s="301"/>
      <c r="O246" s="301"/>
      <c r="P246" s="300">
        <f>VLOOKUP(A246,'Base de Dados sem ASI_Relatório'!N:AD,17,0)</f>
        <v>0.75</v>
      </c>
    </row>
    <row r="247" spans="1:16" s="282" customFormat="1" ht="25.5" x14ac:dyDescent="0.2">
      <c r="A247" s="285" t="s">
        <v>4668</v>
      </c>
      <c r="B247" s="294" t="str">
        <f>VLOOKUP(A247,'Base de Dados sem ASI_Relatório'!N:AD,2,0)</f>
        <v>Quadrimestral</v>
      </c>
      <c r="C247" s="298">
        <f>VLOOKUP(A247,'Base de Dados sem ASI_Relatório'!N:AD,4,0)</f>
        <v>0.29299999999999998</v>
      </c>
      <c r="D247" s="298">
        <f>VLOOKUP(A247,'Base de Dados sem ASI_Relatório'!N:AD,5,0)</f>
        <v>0.33</v>
      </c>
      <c r="E247" s="297"/>
      <c r="F247" s="298"/>
      <c r="G247" s="298"/>
      <c r="H247" s="298">
        <f>VLOOKUP(A247,'Base de Dados sem ASI_Relatório'!N:AD,9,0)</f>
        <v>0.90210000000000001</v>
      </c>
      <c r="I247" s="297"/>
      <c r="J247" s="297"/>
      <c r="K247" s="297"/>
      <c r="L247" s="298">
        <f>VLOOKUP(A247,'Base de Dados sem ASI_Relatório'!N:AD,13,0)</f>
        <v>0.90210000000000001</v>
      </c>
      <c r="M247" s="297"/>
      <c r="N247" s="297"/>
      <c r="O247" s="297"/>
      <c r="P247" s="298">
        <f>VLOOKUP(A247,'Base de Dados sem ASI_Relatório'!N:AD,17,0)</f>
        <v>0.4022</v>
      </c>
    </row>
    <row r="248" spans="1:16" ht="39.75" customHeight="1" x14ac:dyDescent="0.2">
      <c r="A248" s="283" t="s">
        <v>4113</v>
      </c>
      <c r="B248" s="311" t="s">
        <v>5196</v>
      </c>
      <c r="C248" s="311" t="s">
        <v>5197</v>
      </c>
      <c r="D248" s="311" t="s">
        <v>5198</v>
      </c>
      <c r="E248" s="311" t="s">
        <v>5199</v>
      </c>
      <c r="F248" s="311" t="s">
        <v>5200</v>
      </c>
      <c r="G248" s="311" t="s">
        <v>5201</v>
      </c>
      <c r="H248" s="311" t="s">
        <v>5202</v>
      </c>
      <c r="I248" s="311" t="s">
        <v>5203</v>
      </c>
      <c r="J248" s="311" t="s">
        <v>5204</v>
      </c>
      <c r="K248" s="311" t="s">
        <v>5205</v>
      </c>
      <c r="L248" s="311" t="s">
        <v>5206</v>
      </c>
      <c r="M248" s="311" t="s">
        <v>5207</v>
      </c>
      <c r="N248" s="311" t="s">
        <v>5208</v>
      </c>
      <c r="O248" s="311" t="s">
        <v>5209</v>
      </c>
      <c r="P248" s="311" t="s">
        <v>5210</v>
      </c>
    </row>
    <row r="249" spans="1:16" s="282" customFormat="1" ht="25.5" x14ac:dyDescent="0.2">
      <c r="A249" s="285" t="s">
        <v>4669</v>
      </c>
      <c r="B249" s="294" t="str">
        <f>VLOOKUP(A249,'Base de Dados sem ASI_Relatório'!N:AD,2,0)</f>
        <v>Anual</v>
      </c>
      <c r="C249" s="298">
        <f>VLOOKUP(A249,'Base de Dados sem ASI_Relatório'!N:AD,4,0)</f>
        <v>8.9999999999999993E-3</v>
      </c>
      <c r="D249" s="298">
        <f>VLOOKUP(A249,'Base de Dados sem ASI_Relatório'!N:AD,5,0)</f>
        <v>1.2E-2</v>
      </c>
      <c r="E249" s="297"/>
      <c r="F249" s="298"/>
      <c r="G249" s="298"/>
      <c r="H249" s="298"/>
      <c r="I249" s="297"/>
      <c r="J249" s="297"/>
      <c r="K249" s="297"/>
      <c r="L249" s="298"/>
      <c r="M249" s="297"/>
      <c r="N249" s="297"/>
      <c r="O249" s="297"/>
      <c r="P249" s="297">
        <f>VLOOKUP(A249,'Base de Dados sem ASI_Relatório'!N:AD,17,0)</f>
        <v>0</v>
      </c>
    </row>
    <row r="250" spans="1:16" ht="39.75" customHeight="1" x14ac:dyDescent="0.2">
      <c r="A250" s="283" t="s">
        <v>4114</v>
      </c>
      <c r="B250" s="311" t="s">
        <v>5196</v>
      </c>
      <c r="C250" s="311" t="s">
        <v>5197</v>
      </c>
      <c r="D250" s="311" t="s">
        <v>5198</v>
      </c>
      <c r="E250" s="311" t="s">
        <v>5199</v>
      </c>
      <c r="F250" s="311" t="s">
        <v>5200</v>
      </c>
      <c r="G250" s="311" t="s">
        <v>5201</v>
      </c>
      <c r="H250" s="311" t="s">
        <v>5202</v>
      </c>
      <c r="I250" s="311" t="s">
        <v>5203</v>
      </c>
      <c r="J250" s="311" t="s">
        <v>5204</v>
      </c>
      <c r="K250" s="311" t="s">
        <v>5205</v>
      </c>
      <c r="L250" s="311" t="s">
        <v>5206</v>
      </c>
      <c r="M250" s="311" t="s">
        <v>5207</v>
      </c>
      <c r="N250" s="311" t="s">
        <v>5208</v>
      </c>
      <c r="O250" s="311" t="s">
        <v>5209</v>
      </c>
      <c r="P250" s="311" t="s">
        <v>5210</v>
      </c>
    </row>
    <row r="251" spans="1:16" s="282" customFormat="1" x14ac:dyDescent="0.2">
      <c r="A251" s="285" t="s">
        <v>4670</v>
      </c>
      <c r="B251" s="294" t="str">
        <f>VLOOKUP(A251,'Base de Dados sem ASI_Relatório'!N:AD,2,0)</f>
        <v>Anual</v>
      </c>
      <c r="C251" s="294" t="str">
        <f>VLOOKUP(A251,'Base de Dados sem ASI_Relatório'!N:AD,4,0)</f>
        <v>-</v>
      </c>
      <c r="D251" s="294" t="str">
        <f>VLOOKUP(A251,'Base de Dados sem ASI_Relatório'!N:AD,5,0)</f>
        <v>-</v>
      </c>
      <c r="E251" s="294"/>
      <c r="F251" s="294"/>
      <c r="G251" s="294"/>
      <c r="H251" s="294"/>
      <c r="I251" s="294"/>
      <c r="J251" s="294"/>
      <c r="K251" s="294"/>
      <c r="L251" s="294"/>
      <c r="M251" s="294"/>
      <c r="N251" s="294"/>
      <c r="O251" s="294"/>
      <c r="P251" s="294">
        <f>VLOOKUP(A251,'Base de Dados sem ASI_Relatório'!N:AD,17,0)</f>
        <v>0</v>
      </c>
    </row>
    <row r="252" spans="1:16" ht="39.75" customHeight="1" x14ac:dyDescent="0.2">
      <c r="A252" s="283" t="s">
        <v>4115</v>
      </c>
      <c r="B252" s="311" t="s">
        <v>5196</v>
      </c>
      <c r="C252" s="311" t="s">
        <v>5197</v>
      </c>
      <c r="D252" s="311" t="s">
        <v>5198</v>
      </c>
      <c r="E252" s="311" t="s">
        <v>5199</v>
      </c>
      <c r="F252" s="311" t="s">
        <v>5200</v>
      </c>
      <c r="G252" s="311" t="s">
        <v>5201</v>
      </c>
      <c r="H252" s="311" t="s">
        <v>5202</v>
      </c>
      <c r="I252" s="311" t="s">
        <v>5203</v>
      </c>
      <c r="J252" s="311" t="s">
        <v>5204</v>
      </c>
      <c r="K252" s="311" t="s">
        <v>5205</v>
      </c>
      <c r="L252" s="311" t="s">
        <v>5206</v>
      </c>
      <c r="M252" s="311" t="s">
        <v>5207</v>
      </c>
      <c r="N252" s="311" t="s">
        <v>5208</v>
      </c>
      <c r="O252" s="311" t="s">
        <v>5209</v>
      </c>
      <c r="P252" s="311" t="s">
        <v>5210</v>
      </c>
    </row>
    <row r="253" spans="1:16" s="282" customFormat="1" x14ac:dyDescent="0.2">
      <c r="A253" s="285" t="s">
        <v>4671</v>
      </c>
      <c r="B253" s="294" t="str">
        <f>VLOOKUP(A253,'Base de Dados sem ASI_Relatório'!N:AD,2,0)</f>
        <v>Anual</v>
      </c>
      <c r="C253" s="294">
        <f>VLOOKUP(A253,'Base de Dados sem ASI_Relatório'!N:AD,4,0)</f>
        <v>1107013</v>
      </c>
      <c r="D253" s="294">
        <f>VLOOKUP(A253,'Base de Dados sem ASI_Relatório'!N:AD,5,0)</f>
        <v>1162363</v>
      </c>
      <c r="E253" s="294"/>
      <c r="F253" s="294"/>
      <c r="G253" s="294"/>
      <c r="H253" s="294"/>
      <c r="I253" s="294"/>
      <c r="J253" s="294"/>
      <c r="K253" s="294"/>
      <c r="L253" s="294"/>
      <c r="M253" s="294"/>
      <c r="N253" s="294"/>
      <c r="O253" s="294"/>
      <c r="P253" s="294">
        <f>VLOOKUP(A253,'Base de Dados sem ASI_Relatório'!N:AD,17,0)</f>
        <v>312839</v>
      </c>
    </row>
    <row r="254" spans="1:16" s="282" customFormat="1" ht="25.5" x14ac:dyDescent="0.2">
      <c r="A254" s="288" t="s">
        <v>4672</v>
      </c>
      <c r="B254" s="303" t="str">
        <f>VLOOKUP(A254,'Base de Dados sem ASI_Relatório'!N:AD,2,0)</f>
        <v>Anual</v>
      </c>
      <c r="C254" s="304" t="str">
        <f>VLOOKUP(A254,'Base de Dados sem ASI_Relatório'!N:AD,4,0)</f>
        <v>-</v>
      </c>
      <c r="D254" s="304" t="str">
        <f>VLOOKUP(A254,'Base de Dados sem ASI_Relatório'!N:AD,5,0)</f>
        <v>-</v>
      </c>
      <c r="E254" s="305"/>
      <c r="F254" s="304"/>
      <c r="G254" s="304"/>
      <c r="H254" s="304"/>
      <c r="I254" s="305"/>
      <c r="J254" s="305"/>
      <c r="K254" s="305"/>
      <c r="L254" s="304"/>
      <c r="M254" s="305"/>
      <c r="N254" s="305"/>
      <c r="O254" s="305"/>
      <c r="P254" s="305">
        <f>VLOOKUP(A254,'Base de Dados sem ASI_Relatório'!N:AD,17,0)</f>
        <v>0</v>
      </c>
    </row>
    <row r="255" spans="1:16" s="282" customFormat="1" ht="25.5" x14ac:dyDescent="0.2">
      <c r="A255" s="285" t="s">
        <v>4673</v>
      </c>
      <c r="B255" s="294" t="str">
        <f>VLOOKUP(A255,'Base de Dados sem ASI_Relatório'!N:AD,2,0)</f>
        <v>Anual</v>
      </c>
      <c r="C255" s="294" t="str">
        <f>VLOOKUP(A255,'Base de Dados sem ASI_Relatório'!N:AD,4,0)</f>
        <v>-</v>
      </c>
      <c r="D255" s="294" t="str">
        <f>VLOOKUP(A255,'Base de Dados sem ASI_Relatório'!N:AD,5,0)</f>
        <v>-</v>
      </c>
      <c r="E255" s="294"/>
      <c r="F255" s="294"/>
      <c r="G255" s="294"/>
      <c r="H255" s="294"/>
      <c r="I255" s="294"/>
      <c r="J255" s="294"/>
      <c r="K255" s="294"/>
      <c r="L255" s="294"/>
      <c r="M255" s="294"/>
      <c r="N255" s="294"/>
      <c r="O255" s="294"/>
      <c r="P255" s="294">
        <f>VLOOKUP(A255,'Base de Dados sem ASI_Relatório'!N:AD,17,0)</f>
        <v>0</v>
      </c>
    </row>
    <row r="256" spans="1:16" ht="39.75" customHeight="1" x14ac:dyDescent="0.2">
      <c r="A256" s="283" t="s">
        <v>4116</v>
      </c>
      <c r="B256" s="311" t="s">
        <v>5196</v>
      </c>
      <c r="C256" s="311" t="s">
        <v>5197</v>
      </c>
      <c r="D256" s="311" t="s">
        <v>5198</v>
      </c>
      <c r="E256" s="311" t="s">
        <v>5199</v>
      </c>
      <c r="F256" s="311" t="s">
        <v>5200</v>
      </c>
      <c r="G256" s="311" t="s">
        <v>5201</v>
      </c>
      <c r="H256" s="311" t="s">
        <v>5202</v>
      </c>
      <c r="I256" s="311" t="s">
        <v>5203</v>
      </c>
      <c r="J256" s="311" t="s">
        <v>5204</v>
      </c>
      <c r="K256" s="311" t="s">
        <v>5205</v>
      </c>
      <c r="L256" s="311" t="s">
        <v>5206</v>
      </c>
      <c r="M256" s="311" t="s">
        <v>5207</v>
      </c>
      <c r="N256" s="311" t="s">
        <v>5208</v>
      </c>
      <c r="O256" s="311" t="s">
        <v>5209</v>
      </c>
      <c r="P256" s="311" t="s">
        <v>5210</v>
      </c>
    </row>
    <row r="257" spans="1:16" s="282" customFormat="1" ht="25.5" x14ac:dyDescent="0.2">
      <c r="A257" s="285" t="s">
        <v>4674</v>
      </c>
      <c r="B257" s="294" t="str">
        <f>VLOOKUP(A257,'Base de Dados sem ASI_Relatório'!N:AD,2,0)</f>
        <v>Quadrimestral</v>
      </c>
      <c r="C257" s="298" t="str">
        <f>VLOOKUP(A257,'Base de Dados sem ASI_Relatório'!N:AD,4,0)</f>
        <v>-</v>
      </c>
      <c r="D257" s="298">
        <f>VLOOKUP(A257,'Base de Dados sem ASI_Relatório'!N:AD,5,0)</f>
        <v>0.25</v>
      </c>
      <c r="E257" s="297"/>
      <c r="F257" s="298"/>
      <c r="G257" s="298"/>
      <c r="H257" s="298" t="str">
        <f>VLOOKUP(A257,'Base de Dados sem ASI_Relatório'!N:AD,9,0)</f>
        <v>-</v>
      </c>
      <c r="I257" s="297"/>
      <c r="J257" s="297"/>
      <c r="K257" s="297"/>
      <c r="L257" s="298">
        <f>VLOOKUP(A257,'Base de Dados sem ASI_Relatório'!N:AD,13,0)</f>
        <v>0</v>
      </c>
      <c r="M257" s="297"/>
      <c r="N257" s="297"/>
      <c r="O257" s="297"/>
      <c r="P257" s="297" t="str">
        <f>VLOOKUP(A257,'Base de Dados sem ASI_Relatório'!N:AD,17,0)</f>
        <v>-</v>
      </c>
    </row>
    <row r="258" spans="1:16" ht="39.75" customHeight="1" x14ac:dyDescent="0.2">
      <c r="A258" s="283" t="s">
        <v>4117</v>
      </c>
      <c r="B258" s="311" t="s">
        <v>5196</v>
      </c>
      <c r="C258" s="311" t="s">
        <v>5197</v>
      </c>
      <c r="D258" s="311" t="s">
        <v>5198</v>
      </c>
      <c r="E258" s="311" t="s">
        <v>5199</v>
      </c>
      <c r="F258" s="311" t="s">
        <v>5200</v>
      </c>
      <c r="G258" s="311" t="s">
        <v>5201</v>
      </c>
      <c r="H258" s="311" t="s">
        <v>5202</v>
      </c>
      <c r="I258" s="311" t="s">
        <v>5203</v>
      </c>
      <c r="J258" s="311" t="s">
        <v>5204</v>
      </c>
      <c r="K258" s="311" t="s">
        <v>5205</v>
      </c>
      <c r="L258" s="311" t="s">
        <v>5206</v>
      </c>
      <c r="M258" s="311" t="s">
        <v>5207</v>
      </c>
      <c r="N258" s="311" t="s">
        <v>5208</v>
      </c>
      <c r="O258" s="311" t="s">
        <v>5209</v>
      </c>
      <c r="P258" s="311" t="s">
        <v>5210</v>
      </c>
    </row>
    <row r="259" spans="1:16" s="282" customFormat="1" x14ac:dyDescent="0.2">
      <c r="A259" s="285" t="s">
        <v>4675</v>
      </c>
      <c r="B259" s="294" t="str">
        <f>VLOOKUP(A259,'Base de Dados sem ASI_Relatório'!N:AD,2,0)</f>
        <v>Anual</v>
      </c>
      <c r="C259" s="294" t="str">
        <f>VLOOKUP(A259,'Base de Dados sem ASI_Relatório'!N:AD,4,0)</f>
        <v>-</v>
      </c>
      <c r="D259" s="294" t="str">
        <f>VLOOKUP(A259,'Base de Dados sem ASI_Relatório'!N:AD,5,0)</f>
        <v>-</v>
      </c>
      <c r="E259" s="294"/>
      <c r="F259" s="294"/>
      <c r="G259" s="294"/>
      <c r="H259" s="294"/>
      <c r="I259" s="294"/>
      <c r="J259" s="294"/>
      <c r="K259" s="294"/>
      <c r="L259" s="294"/>
      <c r="M259" s="294"/>
      <c r="N259" s="294"/>
      <c r="O259" s="294"/>
      <c r="P259" s="294">
        <f>VLOOKUP(A259,'Base de Dados sem ASI_Relatório'!N:AD,17,0)</f>
        <v>0</v>
      </c>
    </row>
    <row r="260" spans="1:16" s="280" customFormat="1" ht="45.75" customHeight="1" x14ac:dyDescent="0.3">
      <c r="A260" s="312" t="s">
        <v>3981</v>
      </c>
      <c r="E260" s="296"/>
      <c r="F260" s="296"/>
      <c r="G260" s="296"/>
      <c r="H260" s="296"/>
      <c r="I260" s="296"/>
      <c r="J260" s="296"/>
      <c r="K260" s="296"/>
      <c r="L260" s="296"/>
      <c r="M260" s="296"/>
      <c r="N260" s="296"/>
      <c r="O260" s="296"/>
      <c r="P260" s="296"/>
    </row>
    <row r="261" spans="1:16" ht="39.75" customHeight="1" x14ac:dyDescent="0.2">
      <c r="A261" s="283" t="s">
        <v>4118</v>
      </c>
      <c r="B261" s="311" t="s">
        <v>5196</v>
      </c>
      <c r="C261" s="311" t="s">
        <v>5197</v>
      </c>
      <c r="D261" s="311" t="s">
        <v>5198</v>
      </c>
      <c r="E261" s="311" t="s">
        <v>5199</v>
      </c>
      <c r="F261" s="311" t="s">
        <v>5200</v>
      </c>
      <c r="G261" s="311" t="s">
        <v>5201</v>
      </c>
      <c r="H261" s="311" t="s">
        <v>5202</v>
      </c>
      <c r="I261" s="311" t="s">
        <v>5203</v>
      </c>
      <c r="J261" s="311" t="s">
        <v>5204</v>
      </c>
      <c r="K261" s="311" t="s">
        <v>5205</v>
      </c>
      <c r="L261" s="311" t="s">
        <v>5206</v>
      </c>
      <c r="M261" s="311" t="s">
        <v>5207</v>
      </c>
      <c r="N261" s="311" t="s">
        <v>5208</v>
      </c>
      <c r="O261" s="311" t="s">
        <v>5209</v>
      </c>
      <c r="P261" s="311" t="s">
        <v>5210</v>
      </c>
    </row>
    <row r="262" spans="1:16" s="282" customFormat="1" ht="25.5" x14ac:dyDescent="0.2">
      <c r="A262" s="285" t="s">
        <v>4676</v>
      </c>
      <c r="B262" s="294" t="str">
        <f>VLOOKUP(A262,'Base de Dados sem ASI_Relatório'!N:AD,2,0)</f>
        <v>Anual</v>
      </c>
      <c r="C262" s="294">
        <f>VLOOKUP(A262,'Base de Dados sem ASI_Relatório'!N:AD,4,0)</f>
        <v>0</v>
      </c>
      <c r="D262" s="294">
        <f>VLOOKUP(A262,'Base de Dados sem ASI_Relatório'!N:AD,5,0)</f>
        <v>10</v>
      </c>
      <c r="E262" s="294"/>
      <c r="F262" s="294"/>
      <c r="G262" s="294"/>
      <c r="H262" s="294"/>
      <c r="I262" s="294"/>
      <c r="J262" s="294"/>
      <c r="K262" s="294"/>
      <c r="L262" s="294"/>
      <c r="M262" s="294"/>
      <c r="N262" s="294"/>
      <c r="O262" s="294"/>
      <c r="P262" s="294">
        <f>VLOOKUP(A262,'Base de Dados sem ASI_Relatório'!N:AD,17,0)</f>
        <v>0</v>
      </c>
    </row>
    <row r="263" spans="1:16" ht="39.75" customHeight="1" x14ac:dyDescent="0.2">
      <c r="A263" s="283" t="s">
        <v>4119</v>
      </c>
      <c r="B263" s="311" t="s">
        <v>5196</v>
      </c>
      <c r="C263" s="311" t="s">
        <v>5197</v>
      </c>
      <c r="D263" s="311" t="s">
        <v>5198</v>
      </c>
      <c r="E263" s="311" t="s">
        <v>5199</v>
      </c>
      <c r="F263" s="311" t="s">
        <v>5200</v>
      </c>
      <c r="G263" s="311" t="s">
        <v>5201</v>
      </c>
      <c r="H263" s="311" t="s">
        <v>5202</v>
      </c>
      <c r="I263" s="311" t="s">
        <v>5203</v>
      </c>
      <c r="J263" s="311" t="s">
        <v>5204</v>
      </c>
      <c r="K263" s="311" t="s">
        <v>5205</v>
      </c>
      <c r="L263" s="311" t="s">
        <v>5206</v>
      </c>
      <c r="M263" s="311" t="s">
        <v>5207</v>
      </c>
      <c r="N263" s="311" t="s">
        <v>5208</v>
      </c>
      <c r="O263" s="311" t="s">
        <v>5209</v>
      </c>
      <c r="P263" s="311" t="s">
        <v>5210</v>
      </c>
    </row>
    <row r="264" spans="1:16" s="282" customFormat="1" x14ac:dyDescent="0.2">
      <c r="A264" s="285" t="s">
        <v>4677</v>
      </c>
      <c r="B264" s="294" t="str">
        <f>VLOOKUP(A264,'Base de Dados sem ASI_Relatório'!N:AD,2,0)</f>
        <v>Anual</v>
      </c>
      <c r="C264" s="294">
        <f>VLOOKUP(A264,'Base de Dados sem ASI_Relatório'!N:AD,4,0)</f>
        <v>0</v>
      </c>
      <c r="D264" s="294">
        <f>VLOOKUP(A264,'Base de Dados sem ASI_Relatório'!N:AD,5,0)</f>
        <v>30</v>
      </c>
      <c r="E264" s="294"/>
      <c r="F264" s="294"/>
      <c r="G264" s="294"/>
      <c r="H264" s="294"/>
      <c r="I264" s="294"/>
      <c r="J264" s="294"/>
      <c r="K264" s="294"/>
      <c r="L264" s="294"/>
      <c r="M264" s="294"/>
      <c r="N264" s="294"/>
      <c r="O264" s="294"/>
      <c r="P264" s="294">
        <f>VLOOKUP(A264,'Base de Dados sem ASI_Relatório'!N:AD,17,0)</f>
        <v>0</v>
      </c>
    </row>
    <row r="265" spans="1:16" ht="39.75" customHeight="1" x14ac:dyDescent="0.2">
      <c r="A265" s="283" t="s">
        <v>4120</v>
      </c>
      <c r="B265" s="311" t="s">
        <v>5196</v>
      </c>
      <c r="C265" s="311" t="s">
        <v>5197</v>
      </c>
      <c r="D265" s="311" t="s">
        <v>5198</v>
      </c>
      <c r="E265" s="311" t="s">
        <v>5199</v>
      </c>
      <c r="F265" s="311" t="s">
        <v>5200</v>
      </c>
      <c r="G265" s="311" t="s">
        <v>5201</v>
      </c>
      <c r="H265" s="311" t="s">
        <v>5202</v>
      </c>
      <c r="I265" s="311" t="s">
        <v>5203</v>
      </c>
      <c r="J265" s="311" t="s">
        <v>5204</v>
      </c>
      <c r="K265" s="311" t="s">
        <v>5205</v>
      </c>
      <c r="L265" s="311" t="s">
        <v>5206</v>
      </c>
      <c r="M265" s="311" t="s">
        <v>5207</v>
      </c>
      <c r="N265" s="311" t="s">
        <v>5208</v>
      </c>
      <c r="O265" s="311" t="s">
        <v>5209</v>
      </c>
      <c r="P265" s="311" t="s">
        <v>5210</v>
      </c>
    </row>
    <row r="266" spans="1:16" s="282" customFormat="1" ht="25.5" x14ac:dyDescent="0.2">
      <c r="A266" s="285" t="s">
        <v>4678</v>
      </c>
      <c r="B266" s="294" t="str">
        <f>VLOOKUP(A266,'Base de Dados sem ASI_Relatório'!N:AD,2,0)</f>
        <v>Anual</v>
      </c>
      <c r="C266" s="294" t="str">
        <f>VLOOKUP(A266,'Base de Dados sem ASI_Relatório'!N:AD,4,0)</f>
        <v>-</v>
      </c>
      <c r="D266" s="294">
        <f>VLOOKUP(A266,'Base de Dados sem ASI_Relatório'!N:AD,5,0)</f>
        <v>0</v>
      </c>
      <c r="E266" s="294"/>
      <c r="F266" s="294"/>
      <c r="G266" s="294"/>
      <c r="H266" s="294"/>
      <c r="I266" s="294"/>
      <c r="J266" s="294"/>
      <c r="K266" s="294"/>
      <c r="L266" s="294"/>
      <c r="M266" s="294"/>
      <c r="N266" s="294"/>
      <c r="O266" s="294"/>
      <c r="P266" s="294">
        <f>VLOOKUP(A266,'Base de Dados sem ASI_Relatório'!N:AD,17,0)</f>
        <v>0</v>
      </c>
    </row>
    <row r="267" spans="1:16" ht="39.75" customHeight="1" x14ac:dyDescent="0.2">
      <c r="A267" s="283" t="s">
        <v>4121</v>
      </c>
      <c r="B267" s="311" t="s">
        <v>5196</v>
      </c>
      <c r="C267" s="311" t="s">
        <v>5197</v>
      </c>
      <c r="D267" s="311" t="s">
        <v>5198</v>
      </c>
      <c r="E267" s="311" t="s">
        <v>5199</v>
      </c>
      <c r="F267" s="311" t="s">
        <v>5200</v>
      </c>
      <c r="G267" s="311" t="s">
        <v>5201</v>
      </c>
      <c r="H267" s="311" t="s">
        <v>5202</v>
      </c>
      <c r="I267" s="311" t="s">
        <v>5203</v>
      </c>
      <c r="J267" s="311" t="s">
        <v>5204</v>
      </c>
      <c r="K267" s="311" t="s">
        <v>5205</v>
      </c>
      <c r="L267" s="311" t="s">
        <v>5206</v>
      </c>
      <c r="M267" s="311" t="s">
        <v>5207</v>
      </c>
      <c r="N267" s="311" t="s">
        <v>5208</v>
      </c>
      <c r="O267" s="311" t="s">
        <v>5209</v>
      </c>
      <c r="P267" s="311" t="s">
        <v>5210</v>
      </c>
    </row>
    <row r="268" spans="1:16" s="282" customFormat="1" ht="25.5" x14ac:dyDescent="0.2">
      <c r="A268" s="285" t="s">
        <v>4679</v>
      </c>
      <c r="B268" s="294" t="str">
        <f>VLOOKUP(A268,'Base de Dados sem ASI_Relatório'!N:AD,2,0)</f>
        <v>Anual</v>
      </c>
      <c r="C268" s="298" t="str">
        <f>VLOOKUP(A268,'Base de Dados sem ASI_Relatório'!N:AD,4,0)</f>
        <v>-</v>
      </c>
      <c r="D268" s="298" t="str">
        <f>VLOOKUP(A268,'Base de Dados sem ASI_Relatório'!N:AD,5,0)</f>
        <v>-</v>
      </c>
      <c r="E268" s="297"/>
      <c r="F268" s="298"/>
      <c r="G268" s="298"/>
      <c r="H268" s="298"/>
      <c r="I268" s="297"/>
      <c r="J268" s="297"/>
      <c r="K268" s="297"/>
      <c r="L268" s="298"/>
      <c r="M268" s="297"/>
      <c r="N268" s="297"/>
      <c r="O268" s="297"/>
      <c r="P268" s="298">
        <f>VLOOKUP(A268,'Base de Dados sem ASI_Relatório'!N:AD,17,0)</f>
        <v>0.02</v>
      </c>
    </row>
    <row r="269" spans="1:16" ht="39.75" customHeight="1" x14ac:dyDescent="0.2">
      <c r="A269" s="283" t="s">
        <v>4122</v>
      </c>
      <c r="B269" s="311" t="s">
        <v>5196</v>
      </c>
      <c r="C269" s="311" t="s">
        <v>5197</v>
      </c>
      <c r="D269" s="311" t="s">
        <v>5198</v>
      </c>
      <c r="E269" s="311" t="s">
        <v>5199</v>
      </c>
      <c r="F269" s="311" t="s">
        <v>5200</v>
      </c>
      <c r="G269" s="311" t="s">
        <v>5201</v>
      </c>
      <c r="H269" s="311" t="s">
        <v>5202</v>
      </c>
      <c r="I269" s="311" t="s">
        <v>5203</v>
      </c>
      <c r="J269" s="311" t="s">
        <v>5204</v>
      </c>
      <c r="K269" s="311" t="s">
        <v>5205</v>
      </c>
      <c r="L269" s="311" t="s">
        <v>5206</v>
      </c>
      <c r="M269" s="311" t="s">
        <v>5207</v>
      </c>
      <c r="N269" s="311" t="s">
        <v>5208</v>
      </c>
      <c r="O269" s="311" t="s">
        <v>5209</v>
      </c>
      <c r="P269" s="311" t="s">
        <v>5210</v>
      </c>
    </row>
    <row r="270" spans="1:16" s="282" customFormat="1" ht="25.5" x14ac:dyDescent="0.2">
      <c r="A270" s="285" t="s">
        <v>4680</v>
      </c>
      <c r="B270" s="294" t="str">
        <f>VLOOKUP(A270,'Base de Dados sem ASI_Relatório'!N:AD,2,0)</f>
        <v>Anual</v>
      </c>
      <c r="C270" s="294" t="str">
        <f>VLOOKUP(A270,'Base de Dados sem ASI_Relatório'!N:AD,4,0)</f>
        <v>-</v>
      </c>
      <c r="D270" s="294">
        <f>VLOOKUP(A270,'Base de Dados sem ASI_Relatório'!N:AD,5,0)</f>
        <v>0</v>
      </c>
      <c r="E270" s="294"/>
      <c r="F270" s="294"/>
      <c r="G270" s="294"/>
      <c r="H270" s="294"/>
      <c r="I270" s="294"/>
      <c r="J270" s="294"/>
      <c r="K270" s="294"/>
      <c r="L270" s="294"/>
      <c r="M270" s="294"/>
      <c r="N270" s="294"/>
      <c r="O270" s="294"/>
      <c r="P270" s="294">
        <f>VLOOKUP(A270,'Base de Dados sem ASI_Relatório'!N:AD,17,0)</f>
        <v>0</v>
      </c>
    </row>
    <row r="271" spans="1:16" ht="39.75" customHeight="1" x14ac:dyDescent="0.2">
      <c r="A271" s="283" t="s">
        <v>4123</v>
      </c>
      <c r="B271" s="311" t="s">
        <v>5196</v>
      </c>
      <c r="C271" s="311" t="s">
        <v>5197</v>
      </c>
      <c r="D271" s="311" t="s">
        <v>5198</v>
      </c>
      <c r="E271" s="311" t="s">
        <v>5199</v>
      </c>
      <c r="F271" s="311" t="s">
        <v>5200</v>
      </c>
      <c r="G271" s="311" t="s">
        <v>5201</v>
      </c>
      <c r="H271" s="311" t="s">
        <v>5202</v>
      </c>
      <c r="I271" s="311" t="s">
        <v>5203</v>
      </c>
      <c r="J271" s="311" t="s">
        <v>5204</v>
      </c>
      <c r="K271" s="311" t="s">
        <v>5205</v>
      </c>
      <c r="L271" s="311" t="s">
        <v>5206</v>
      </c>
      <c r="M271" s="311" t="s">
        <v>5207</v>
      </c>
      <c r="N271" s="311" t="s">
        <v>5208</v>
      </c>
      <c r="O271" s="311" t="s">
        <v>5209</v>
      </c>
      <c r="P271" s="311" t="s">
        <v>5210</v>
      </c>
    </row>
    <row r="272" spans="1:16" s="282" customFormat="1" ht="25.5" x14ac:dyDescent="0.2">
      <c r="A272" s="285" t="s">
        <v>4681</v>
      </c>
      <c r="B272" s="294" t="str">
        <f>VLOOKUP(A272,'Base de Dados sem ASI_Relatório'!N:AD,2,0)</f>
        <v>Anual</v>
      </c>
      <c r="C272" s="294" t="str">
        <f>VLOOKUP(A272,'Base de Dados sem ASI_Relatório'!N:AD,4,0)</f>
        <v>-</v>
      </c>
      <c r="D272" s="294">
        <f>VLOOKUP(A272,'Base de Dados sem ASI_Relatório'!N:AD,5,0)</f>
        <v>0</v>
      </c>
      <c r="E272" s="294"/>
      <c r="F272" s="294"/>
      <c r="G272" s="294"/>
      <c r="H272" s="294"/>
      <c r="I272" s="294"/>
      <c r="J272" s="294"/>
      <c r="K272" s="294"/>
      <c r="L272" s="294"/>
      <c r="M272" s="294"/>
      <c r="N272" s="294"/>
      <c r="O272" s="294"/>
      <c r="P272" s="294">
        <f>VLOOKUP(A272,'Base de Dados sem ASI_Relatório'!N:AD,17,0)</f>
        <v>0</v>
      </c>
    </row>
    <row r="273" spans="1:16" ht="39.75" customHeight="1" x14ac:dyDescent="0.2">
      <c r="A273" s="283" t="s">
        <v>4124</v>
      </c>
      <c r="B273" s="311" t="s">
        <v>5196</v>
      </c>
      <c r="C273" s="311" t="s">
        <v>5197</v>
      </c>
      <c r="D273" s="311" t="s">
        <v>5198</v>
      </c>
      <c r="E273" s="311" t="s">
        <v>5199</v>
      </c>
      <c r="F273" s="311" t="s">
        <v>5200</v>
      </c>
      <c r="G273" s="311" t="s">
        <v>5201</v>
      </c>
      <c r="H273" s="311" t="s">
        <v>5202</v>
      </c>
      <c r="I273" s="311" t="s">
        <v>5203</v>
      </c>
      <c r="J273" s="311" t="s">
        <v>5204</v>
      </c>
      <c r="K273" s="311" t="s">
        <v>5205</v>
      </c>
      <c r="L273" s="311" t="s">
        <v>5206</v>
      </c>
      <c r="M273" s="311" t="s">
        <v>5207</v>
      </c>
      <c r="N273" s="311" t="s">
        <v>5208</v>
      </c>
      <c r="O273" s="311" t="s">
        <v>5209</v>
      </c>
      <c r="P273" s="311" t="s">
        <v>5210</v>
      </c>
    </row>
    <row r="274" spans="1:16" s="282" customFormat="1" x14ac:dyDescent="0.2">
      <c r="A274" s="285" t="s">
        <v>4682</v>
      </c>
      <c r="B274" s="294" t="str">
        <f>VLOOKUP(A274,'Base de Dados sem ASI_Relatório'!N:AD,2,0)</f>
        <v>Anual</v>
      </c>
      <c r="C274" s="294">
        <f>VLOOKUP(A274,'Base de Dados sem ASI_Relatório'!N:AD,4,0)</f>
        <v>0</v>
      </c>
      <c r="D274" s="294">
        <f>VLOOKUP(A274,'Base de Dados sem ASI_Relatório'!N:AD,5,0)</f>
        <v>0</v>
      </c>
      <c r="E274" s="294"/>
      <c r="F274" s="294"/>
      <c r="G274" s="294"/>
      <c r="H274" s="294"/>
      <c r="I274" s="294"/>
      <c r="J274" s="294"/>
      <c r="K274" s="294"/>
      <c r="L274" s="294"/>
      <c r="M274" s="294"/>
      <c r="N274" s="294"/>
      <c r="O274" s="294"/>
      <c r="P274" s="294">
        <f>VLOOKUP(A274,'Base de Dados sem ASI_Relatório'!N:AD,17,0)</f>
        <v>0</v>
      </c>
    </row>
    <row r="275" spans="1:16" ht="39.75" customHeight="1" x14ac:dyDescent="0.2">
      <c r="A275" s="283" t="s">
        <v>4125</v>
      </c>
      <c r="B275" s="311" t="s">
        <v>5196</v>
      </c>
      <c r="C275" s="311" t="s">
        <v>5197</v>
      </c>
      <c r="D275" s="311" t="s">
        <v>5198</v>
      </c>
      <c r="E275" s="311" t="s">
        <v>5199</v>
      </c>
      <c r="F275" s="311" t="s">
        <v>5200</v>
      </c>
      <c r="G275" s="311" t="s">
        <v>5201</v>
      </c>
      <c r="H275" s="311" t="s">
        <v>5202</v>
      </c>
      <c r="I275" s="311" t="s">
        <v>5203</v>
      </c>
      <c r="J275" s="311" t="s">
        <v>5204</v>
      </c>
      <c r="K275" s="311" t="s">
        <v>5205</v>
      </c>
      <c r="L275" s="311" t="s">
        <v>5206</v>
      </c>
      <c r="M275" s="311" t="s">
        <v>5207</v>
      </c>
      <c r="N275" s="311" t="s">
        <v>5208</v>
      </c>
      <c r="O275" s="311" t="s">
        <v>5209</v>
      </c>
      <c r="P275" s="311" t="s">
        <v>5210</v>
      </c>
    </row>
    <row r="276" spans="1:16" s="282" customFormat="1" ht="25.5" x14ac:dyDescent="0.2">
      <c r="A276" s="285" t="s">
        <v>4683</v>
      </c>
      <c r="B276" s="294" t="str">
        <f>VLOOKUP(A276,'Base de Dados sem ASI_Relatório'!N:AD,2,0)</f>
        <v>Anual</v>
      </c>
      <c r="C276" s="294" t="str">
        <f>VLOOKUP(A276,'Base de Dados sem ASI_Relatório'!N:AD,4,0)</f>
        <v>-</v>
      </c>
      <c r="D276" s="294">
        <f>VLOOKUP(A276,'Base de Dados sem ASI_Relatório'!N:AD,5,0)</f>
        <v>50000</v>
      </c>
      <c r="E276" s="294"/>
      <c r="F276" s="294"/>
      <c r="G276" s="294"/>
      <c r="H276" s="294"/>
      <c r="I276" s="294"/>
      <c r="J276" s="294"/>
      <c r="K276" s="294"/>
      <c r="L276" s="294"/>
      <c r="M276" s="294"/>
      <c r="N276" s="294"/>
      <c r="O276" s="294"/>
      <c r="P276" s="294">
        <f>VLOOKUP(A276,'Base de Dados sem ASI_Relatório'!N:AD,17,0)</f>
        <v>0</v>
      </c>
    </row>
    <row r="277" spans="1:16" ht="39.75" customHeight="1" x14ac:dyDescent="0.2">
      <c r="A277" s="283" t="s">
        <v>4126</v>
      </c>
      <c r="B277" s="311" t="s">
        <v>5196</v>
      </c>
      <c r="C277" s="311" t="s">
        <v>5197</v>
      </c>
      <c r="D277" s="311" t="s">
        <v>5198</v>
      </c>
      <c r="E277" s="311" t="s">
        <v>5199</v>
      </c>
      <c r="F277" s="311" t="s">
        <v>5200</v>
      </c>
      <c r="G277" s="311" t="s">
        <v>5201</v>
      </c>
      <c r="H277" s="311" t="s">
        <v>5202</v>
      </c>
      <c r="I277" s="311" t="s">
        <v>5203</v>
      </c>
      <c r="J277" s="311" t="s">
        <v>5204</v>
      </c>
      <c r="K277" s="311" t="s">
        <v>5205</v>
      </c>
      <c r="L277" s="311" t="s">
        <v>5206</v>
      </c>
      <c r="M277" s="311" t="s">
        <v>5207</v>
      </c>
      <c r="N277" s="311" t="s">
        <v>5208</v>
      </c>
      <c r="O277" s="311" t="s">
        <v>5209</v>
      </c>
      <c r="P277" s="311" t="s">
        <v>5210</v>
      </c>
    </row>
    <row r="278" spans="1:16" s="282" customFormat="1" ht="25.5" x14ac:dyDescent="0.2">
      <c r="A278" s="286" t="s">
        <v>4684</v>
      </c>
      <c r="B278" s="299" t="str">
        <f>VLOOKUP(A278,'Base de Dados sem ASI_Relatório'!N:AD,2,0)</f>
        <v>Anual</v>
      </c>
      <c r="C278" s="299" t="str">
        <f>VLOOKUP(A278,'Base de Dados sem ASI_Relatório'!N:AD,4,0)</f>
        <v>-</v>
      </c>
      <c r="D278" s="299">
        <f>VLOOKUP(A278,'Base de Dados sem ASI_Relatório'!N:AD,5,0)</f>
        <v>0</v>
      </c>
      <c r="E278" s="299"/>
      <c r="F278" s="299"/>
      <c r="G278" s="299"/>
      <c r="H278" s="299"/>
      <c r="I278" s="299"/>
      <c r="J278" s="299"/>
      <c r="K278" s="299"/>
      <c r="L278" s="299"/>
      <c r="M278" s="299"/>
      <c r="N278" s="299"/>
      <c r="O278" s="299"/>
      <c r="P278" s="299">
        <f>VLOOKUP(A278,'Base de Dados sem ASI_Relatório'!N:AD,17,0)</f>
        <v>0</v>
      </c>
    </row>
    <row r="279" spans="1:16" s="282" customFormat="1" ht="25.5" x14ac:dyDescent="0.2">
      <c r="A279" s="287" t="s">
        <v>4685</v>
      </c>
      <c r="B279" s="302" t="str">
        <f>VLOOKUP(A279,'Base de Dados sem ASI_Relatório'!N:AD,2,0)</f>
        <v>Anual</v>
      </c>
      <c r="C279" s="302" t="str">
        <f>VLOOKUP(A279,'Base de Dados sem ASI_Relatório'!N:AD,4,0)</f>
        <v>-</v>
      </c>
      <c r="D279" s="302">
        <f>VLOOKUP(A279,'Base de Dados sem ASI_Relatório'!N:AD,5,0)</f>
        <v>0</v>
      </c>
      <c r="E279" s="302"/>
      <c r="F279" s="302"/>
      <c r="G279" s="302"/>
      <c r="H279" s="302"/>
      <c r="I279" s="302"/>
      <c r="J279" s="302"/>
      <c r="K279" s="302"/>
      <c r="L279" s="302"/>
      <c r="M279" s="302"/>
      <c r="N279" s="302"/>
      <c r="O279" s="302"/>
      <c r="P279" s="302">
        <f>VLOOKUP(A279,'Base de Dados sem ASI_Relatório'!N:AD,17,0)</f>
        <v>0</v>
      </c>
    </row>
    <row r="280" spans="1:16" ht="39.75" customHeight="1" x14ac:dyDescent="0.2">
      <c r="A280" s="283" t="s">
        <v>4127</v>
      </c>
      <c r="B280" s="311" t="s">
        <v>5196</v>
      </c>
      <c r="C280" s="311" t="s">
        <v>5197</v>
      </c>
      <c r="D280" s="311" t="s">
        <v>5198</v>
      </c>
      <c r="E280" s="311" t="s">
        <v>5199</v>
      </c>
      <c r="F280" s="311" t="s">
        <v>5200</v>
      </c>
      <c r="G280" s="311" t="s">
        <v>5201</v>
      </c>
      <c r="H280" s="311" t="s">
        <v>5202</v>
      </c>
      <c r="I280" s="311" t="s">
        <v>5203</v>
      </c>
      <c r="J280" s="311" t="s">
        <v>5204</v>
      </c>
      <c r="K280" s="311" t="s">
        <v>5205</v>
      </c>
      <c r="L280" s="311" t="s">
        <v>5206</v>
      </c>
      <c r="M280" s="311" t="s">
        <v>5207</v>
      </c>
      <c r="N280" s="311" t="s">
        <v>5208</v>
      </c>
      <c r="O280" s="311" t="s">
        <v>5209</v>
      </c>
      <c r="P280" s="311" t="s">
        <v>5210</v>
      </c>
    </row>
    <row r="281" spans="1:16" s="282" customFormat="1" ht="25.5" x14ac:dyDescent="0.2">
      <c r="A281" s="285" t="s">
        <v>4686</v>
      </c>
      <c r="B281" s="294" t="str">
        <f>VLOOKUP(A281,'Base de Dados sem ASI_Relatório'!N:AD,2,0)</f>
        <v>Anual</v>
      </c>
      <c r="C281" s="294" t="str">
        <f>VLOOKUP(A281,'Base de Dados sem ASI_Relatório'!N:AD,4,0)</f>
        <v>-</v>
      </c>
      <c r="D281" s="294">
        <f>VLOOKUP(A281,'Base de Dados sem ASI_Relatório'!N:AD,5,0)</f>
        <v>0</v>
      </c>
      <c r="E281" s="294"/>
      <c r="F281" s="294"/>
      <c r="G281" s="294"/>
      <c r="H281" s="294"/>
      <c r="I281" s="294"/>
      <c r="J281" s="294"/>
      <c r="K281" s="294"/>
      <c r="L281" s="294"/>
      <c r="M281" s="294"/>
      <c r="N281" s="294"/>
      <c r="O281" s="294"/>
      <c r="P281" s="294">
        <f>VLOOKUP(A281,'Base de Dados sem ASI_Relatório'!N:AD,17,0)</f>
        <v>0</v>
      </c>
    </row>
    <row r="282" spans="1:16" s="280" customFormat="1" ht="45.75" customHeight="1" x14ac:dyDescent="0.3">
      <c r="A282" s="312" t="s">
        <v>3982</v>
      </c>
      <c r="E282" s="296"/>
      <c r="F282" s="296"/>
      <c r="G282" s="296"/>
      <c r="H282" s="296"/>
      <c r="I282" s="296"/>
      <c r="J282" s="296"/>
      <c r="K282" s="296"/>
      <c r="L282" s="296"/>
      <c r="M282" s="296"/>
      <c r="N282" s="296"/>
      <c r="O282" s="296"/>
      <c r="P282" s="296"/>
    </row>
    <row r="283" spans="1:16" ht="39.75" customHeight="1" x14ac:dyDescent="0.2">
      <c r="A283" s="283" t="s">
        <v>4128</v>
      </c>
      <c r="B283" s="311" t="s">
        <v>5196</v>
      </c>
      <c r="C283" s="311" t="s">
        <v>5197</v>
      </c>
      <c r="D283" s="311" t="s">
        <v>5198</v>
      </c>
      <c r="E283" s="311" t="s">
        <v>5199</v>
      </c>
      <c r="F283" s="311" t="s">
        <v>5200</v>
      </c>
      <c r="G283" s="311" t="s">
        <v>5201</v>
      </c>
      <c r="H283" s="311" t="s">
        <v>5202</v>
      </c>
      <c r="I283" s="311" t="s">
        <v>5203</v>
      </c>
      <c r="J283" s="311" t="s">
        <v>5204</v>
      </c>
      <c r="K283" s="311" t="s">
        <v>5205</v>
      </c>
      <c r="L283" s="311" t="s">
        <v>5206</v>
      </c>
      <c r="M283" s="311" t="s">
        <v>5207</v>
      </c>
      <c r="N283" s="311" t="s">
        <v>5208</v>
      </c>
      <c r="O283" s="311" t="s">
        <v>5209</v>
      </c>
      <c r="P283" s="311" t="s">
        <v>5210</v>
      </c>
    </row>
    <row r="284" spans="1:16" s="282" customFormat="1" x14ac:dyDescent="0.2">
      <c r="A284" s="285" t="s">
        <v>4687</v>
      </c>
      <c r="B284" s="294" t="str">
        <f>VLOOKUP(A284,'Base de Dados sem ASI_Relatório'!N:AD,2,0)</f>
        <v>Anual</v>
      </c>
      <c r="C284" s="298">
        <f>VLOOKUP(A284,'Base de Dados sem ASI_Relatório'!N:AD,4,0)</f>
        <v>0</v>
      </c>
      <c r="D284" s="298">
        <f>VLOOKUP(A284,'Base de Dados sem ASI_Relatório'!N:AD,5,0)</f>
        <v>0</v>
      </c>
      <c r="E284" s="297"/>
      <c r="F284" s="298"/>
      <c r="G284" s="298"/>
      <c r="H284" s="298"/>
      <c r="I284" s="297"/>
      <c r="J284" s="297"/>
      <c r="K284" s="297"/>
      <c r="L284" s="298"/>
      <c r="M284" s="297"/>
      <c r="N284" s="297"/>
      <c r="O284" s="297"/>
      <c r="P284" s="297">
        <f>VLOOKUP(A284,'Base de Dados sem ASI_Relatório'!N:AD,17,0)</f>
        <v>0</v>
      </c>
    </row>
    <row r="285" spans="1:16" ht="39.75" customHeight="1" x14ac:dyDescent="0.2">
      <c r="A285" s="283" t="s">
        <v>4129</v>
      </c>
      <c r="B285" s="311" t="s">
        <v>5196</v>
      </c>
      <c r="C285" s="311" t="s">
        <v>5197</v>
      </c>
      <c r="D285" s="311" t="s">
        <v>5198</v>
      </c>
      <c r="E285" s="311" t="s">
        <v>5199</v>
      </c>
      <c r="F285" s="311" t="s">
        <v>5200</v>
      </c>
      <c r="G285" s="311" t="s">
        <v>5201</v>
      </c>
      <c r="H285" s="311" t="s">
        <v>5202</v>
      </c>
      <c r="I285" s="311" t="s">
        <v>5203</v>
      </c>
      <c r="J285" s="311" t="s">
        <v>5204</v>
      </c>
      <c r="K285" s="311" t="s">
        <v>5205</v>
      </c>
      <c r="L285" s="311" t="s">
        <v>5206</v>
      </c>
      <c r="M285" s="311" t="s">
        <v>5207</v>
      </c>
      <c r="N285" s="311" t="s">
        <v>5208</v>
      </c>
      <c r="O285" s="311" t="s">
        <v>5209</v>
      </c>
      <c r="P285" s="311" t="s">
        <v>5210</v>
      </c>
    </row>
    <row r="286" spans="1:16" s="282" customFormat="1" ht="25.5" x14ac:dyDescent="0.2">
      <c r="A286" s="285" t="s">
        <v>4688</v>
      </c>
      <c r="B286" s="294" t="str">
        <f>VLOOKUP(A286,'Base de Dados sem ASI_Relatório'!N:AD,2,0)</f>
        <v>Anual</v>
      </c>
      <c r="C286" s="298">
        <f>VLOOKUP(A286,'Base de Dados sem ASI_Relatório'!N:AD,4,0)</f>
        <v>0.35499999999999998</v>
      </c>
      <c r="D286" s="298">
        <f>VLOOKUP(A286,'Base de Dados sem ASI_Relatório'!N:AD,5,0)</f>
        <v>0.3</v>
      </c>
      <c r="E286" s="297"/>
      <c r="F286" s="298"/>
      <c r="G286" s="298"/>
      <c r="H286" s="298"/>
      <c r="I286" s="297"/>
      <c r="J286" s="297"/>
      <c r="K286" s="297"/>
      <c r="L286" s="298"/>
      <c r="M286" s="297"/>
      <c r="N286" s="297"/>
      <c r="O286" s="297"/>
      <c r="P286" s="298">
        <f>VLOOKUP(A286,'Base de Dados sem ASI_Relatório'!N:AD,17,0)</f>
        <v>0.12039999999999999</v>
      </c>
    </row>
    <row r="287" spans="1:16" ht="39.75" customHeight="1" x14ac:dyDescent="0.2">
      <c r="A287" s="283" t="s">
        <v>4130</v>
      </c>
      <c r="B287" s="311" t="s">
        <v>5196</v>
      </c>
      <c r="C287" s="311" t="s">
        <v>5197</v>
      </c>
      <c r="D287" s="311" t="s">
        <v>5198</v>
      </c>
      <c r="E287" s="311" t="s">
        <v>5199</v>
      </c>
      <c r="F287" s="311" t="s">
        <v>5200</v>
      </c>
      <c r="G287" s="311" t="s">
        <v>5201</v>
      </c>
      <c r="H287" s="311" t="s">
        <v>5202</v>
      </c>
      <c r="I287" s="311" t="s">
        <v>5203</v>
      </c>
      <c r="J287" s="311" t="s">
        <v>5204</v>
      </c>
      <c r="K287" s="311" t="s">
        <v>5205</v>
      </c>
      <c r="L287" s="311" t="s">
        <v>5206</v>
      </c>
      <c r="M287" s="311" t="s">
        <v>5207</v>
      </c>
      <c r="N287" s="311" t="s">
        <v>5208</v>
      </c>
      <c r="O287" s="311" t="s">
        <v>5209</v>
      </c>
      <c r="P287" s="311" t="s">
        <v>5210</v>
      </c>
    </row>
    <row r="288" spans="1:16" s="282" customFormat="1" ht="25.5" x14ac:dyDescent="0.2">
      <c r="A288" s="286" t="s">
        <v>4689</v>
      </c>
      <c r="B288" s="299" t="str">
        <f>VLOOKUP(A288,'Base de Dados sem ASI_Relatório'!N:AD,2,0)</f>
        <v>Quadrimestral</v>
      </c>
      <c r="C288" s="299">
        <f>VLOOKUP(A288,'Base de Dados sem ASI_Relatório'!N:AD,4,0)</f>
        <v>14732</v>
      </c>
      <c r="D288" s="299">
        <f>VLOOKUP(A288,'Base de Dados sem ASI_Relatório'!N:AD,5,0)</f>
        <v>17678.399999999998</v>
      </c>
      <c r="E288" s="299"/>
      <c r="F288" s="299"/>
      <c r="G288" s="299"/>
      <c r="H288" s="299">
        <f>VLOOKUP(A288,'Base de Dados sem ASI_Relatório'!N:AD,9,0)</f>
        <v>30115</v>
      </c>
      <c r="I288" s="299"/>
      <c r="J288" s="299"/>
      <c r="K288" s="299"/>
      <c r="L288" s="299">
        <f>VLOOKUP(A288,'Base de Dados sem ASI_Relatório'!N:AD,13,0)</f>
        <v>45163</v>
      </c>
      <c r="M288" s="299"/>
      <c r="N288" s="299"/>
      <c r="O288" s="299"/>
      <c r="P288" s="299">
        <f>VLOOKUP(A288,'Base de Dados sem ASI_Relatório'!N:AD,17,0)</f>
        <v>33957</v>
      </c>
    </row>
    <row r="289" spans="1:16" s="282" customFormat="1" x14ac:dyDescent="0.2">
      <c r="A289" s="286" t="s">
        <v>4690</v>
      </c>
      <c r="B289" s="299" t="str">
        <f>VLOOKUP(A289,'Base de Dados sem ASI_Relatório'!N:AD,2,0)</f>
        <v>Quadrimestral</v>
      </c>
      <c r="C289" s="299">
        <f>VLOOKUP(A289,'Base de Dados sem ASI_Relatório'!N:AD,4,0)</f>
        <v>6686</v>
      </c>
      <c r="D289" s="299">
        <f>VLOOKUP(A289,'Base de Dados sem ASI_Relatório'!N:AD,5,0)</f>
        <v>7355</v>
      </c>
      <c r="E289" s="299"/>
      <c r="F289" s="299"/>
      <c r="G289" s="299"/>
      <c r="H289" s="299">
        <f>VLOOKUP(A289,'Base de Dados sem ASI_Relatório'!N:AD,9,0)</f>
        <v>5734</v>
      </c>
      <c r="I289" s="299"/>
      <c r="J289" s="299"/>
      <c r="K289" s="299"/>
      <c r="L289" s="299">
        <f>VLOOKUP(A289,'Base de Dados sem ASI_Relatório'!N:AD,13,0)</f>
        <v>6162</v>
      </c>
      <c r="M289" s="299"/>
      <c r="N289" s="299"/>
      <c r="O289" s="299"/>
      <c r="P289" s="299">
        <f>VLOOKUP(A289,'Base de Dados sem ASI_Relatório'!N:AD,17,0)</f>
        <v>8999</v>
      </c>
    </row>
    <row r="290" spans="1:16" s="282" customFormat="1" ht="25.5" x14ac:dyDescent="0.2">
      <c r="A290" s="286" t="s">
        <v>4691</v>
      </c>
      <c r="B290" s="299" t="str">
        <f>VLOOKUP(A290,'Base de Dados sem ASI_Relatório'!N:AD,2,0)</f>
        <v>Quadrimestral</v>
      </c>
      <c r="C290" s="299">
        <f>VLOOKUP(A290,'Base de Dados sem ASI_Relatório'!N:AD,4,0)</f>
        <v>75</v>
      </c>
      <c r="D290" s="299">
        <f>VLOOKUP(A290,'Base de Dados sem ASI_Relatório'!N:AD,5,0)</f>
        <v>150</v>
      </c>
      <c r="E290" s="299"/>
      <c r="F290" s="299"/>
      <c r="G290" s="299"/>
      <c r="H290" s="299">
        <f>VLOOKUP(A290,'Base de Dados sem ASI_Relatório'!N:AD,9,0)</f>
        <v>1</v>
      </c>
      <c r="I290" s="299"/>
      <c r="J290" s="299"/>
      <c r="K290" s="299"/>
      <c r="L290" s="299">
        <f>VLOOKUP(A290,'Base de Dados sem ASI_Relatório'!N:AD,13,0)</f>
        <v>0</v>
      </c>
      <c r="M290" s="299"/>
      <c r="N290" s="299"/>
      <c r="O290" s="299"/>
      <c r="P290" s="299">
        <f>VLOOKUP(A290,'Base de Dados sem ASI_Relatório'!N:AD,17,0)</f>
        <v>0</v>
      </c>
    </row>
    <row r="291" spans="1:16" s="282" customFormat="1" x14ac:dyDescent="0.2">
      <c r="A291" s="285" t="s">
        <v>4692</v>
      </c>
      <c r="B291" s="294" t="str">
        <f>VLOOKUP(A291,'Base de Dados sem ASI_Relatório'!N:AD,2,0)</f>
        <v>Quadrimestral</v>
      </c>
      <c r="C291" s="294">
        <f>VLOOKUP(A291,'Base de Dados sem ASI_Relatório'!N:AD,4,0)</f>
        <v>1</v>
      </c>
      <c r="D291" s="294">
        <f>VLOOKUP(A291,'Base de Dados sem ASI_Relatório'!N:AD,5,0)</f>
        <v>2</v>
      </c>
      <c r="E291" s="294"/>
      <c r="F291" s="294"/>
      <c r="G291" s="294"/>
      <c r="H291" s="294">
        <f>VLOOKUP(A291,'Base de Dados sem ASI_Relatório'!N:AD,9,0)</f>
        <v>1</v>
      </c>
      <c r="I291" s="294"/>
      <c r="J291" s="294"/>
      <c r="K291" s="294"/>
      <c r="L291" s="294">
        <f>VLOOKUP(A291,'Base de Dados sem ASI_Relatório'!N:AD,13,0)</f>
        <v>0</v>
      </c>
      <c r="M291" s="294"/>
      <c r="N291" s="294"/>
      <c r="O291" s="294"/>
      <c r="P291" s="294">
        <f>VLOOKUP(A291,'Base de Dados sem ASI_Relatório'!N:AD,17,0)</f>
        <v>0</v>
      </c>
    </row>
    <row r="292" spans="1:16" s="282" customFormat="1" ht="25.5" x14ac:dyDescent="0.2">
      <c r="A292" s="287" t="s">
        <v>4693</v>
      </c>
      <c r="B292" s="302" t="str">
        <f>VLOOKUP(A292,'Base de Dados sem ASI_Relatório'!N:AD,2,0)</f>
        <v>Quadrimestral</v>
      </c>
      <c r="C292" s="306">
        <f>VLOOKUP(A292,'Base de Dados sem ASI_Relatório'!N:AD,4,0)</f>
        <v>0.82</v>
      </c>
      <c r="D292" s="306">
        <f>VLOOKUP(A292,'Base de Dados sem ASI_Relatório'!N:AD,5,0)</f>
        <v>0.7</v>
      </c>
      <c r="E292" s="307"/>
      <c r="F292" s="306"/>
      <c r="G292" s="306"/>
      <c r="H292" s="306">
        <f>VLOOKUP(A292,'Base de Dados sem ASI_Relatório'!N:AD,9,0)</f>
        <v>0.27650000000000002</v>
      </c>
      <c r="I292" s="307"/>
      <c r="J292" s="307"/>
      <c r="K292" s="307"/>
      <c r="L292" s="306">
        <f>VLOOKUP(A292,'Base de Dados sem ASI_Relatório'!N:AD,13,0)</f>
        <v>0.47599999999999998</v>
      </c>
      <c r="M292" s="307"/>
      <c r="N292" s="307"/>
      <c r="O292" s="307"/>
      <c r="P292" s="306">
        <f>VLOOKUP(A292,'Base de Dados sem ASI_Relatório'!N:AD,17,0)</f>
        <v>0.29289999999999999</v>
      </c>
    </row>
    <row r="293" spans="1:16" ht="39.75" customHeight="1" x14ac:dyDescent="0.2">
      <c r="A293" s="283" t="s">
        <v>4131</v>
      </c>
      <c r="B293" s="311" t="s">
        <v>5196</v>
      </c>
      <c r="C293" s="311" t="s">
        <v>5197</v>
      </c>
      <c r="D293" s="311" t="s">
        <v>5198</v>
      </c>
      <c r="E293" s="311" t="s">
        <v>5199</v>
      </c>
      <c r="F293" s="311" t="s">
        <v>5200</v>
      </c>
      <c r="G293" s="311" t="s">
        <v>5201</v>
      </c>
      <c r="H293" s="311" t="s">
        <v>5202</v>
      </c>
      <c r="I293" s="311" t="s">
        <v>5203</v>
      </c>
      <c r="J293" s="311" t="s">
        <v>5204</v>
      </c>
      <c r="K293" s="311" t="s">
        <v>5205</v>
      </c>
      <c r="L293" s="311" t="s">
        <v>5206</v>
      </c>
      <c r="M293" s="311" t="s">
        <v>5207</v>
      </c>
      <c r="N293" s="311" t="s">
        <v>5208</v>
      </c>
      <c r="O293" s="311" t="s">
        <v>5209</v>
      </c>
      <c r="P293" s="311" t="s">
        <v>5210</v>
      </c>
    </row>
    <row r="294" spans="1:16" s="282" customFormat="1" x14ac:dyDescent="0.2">
      <c r="A294" s="285" t="s">
        <v>4694</v>
      </c>
      <c r="B294" s="294" t="str">
        <f>VLOOKUP(A294,'Base de Dados sem ASI_Relatório'!N:AD,2,0)</f>
        <v>Anual</v>
      </c>
      <c r="C294" s="298">
        <f>VLOOKUP(A294,'Base de Dados sem ASI_Relatório'!N:AD,4,0)</f>
        <v>4.1999999999999997E-3</v>
      </c>
      <c r="D294" s="298">
        <f>VLOOKUP(A294,'Base de Dados sem ASI_Relatório'!N:AD,5,0)</f>
        <v>6.0000000000000001E-3</v>
      </c>
      <c r="E294" s="297"/>
      <c r="F294" s="298"/>
      <c r="G294" s="298"/>
      <c r="H294" s="298"/>
      <c r="I294" s="297"/>
      <c r="J294" s="297"/>
      <c r="K294" s="297"/>
      <c r="L294" s="298"/>
      <c r="M294" s="297"/>
      <c r="N294" s="297"/>
      <c r="O294" s="297"/>
      <c r="P294" s="298">
        <f>VLOOKUP(A294,'Base de Dados sem ASI_Relatório'!N:AD,17,0)</f>
        <v>6.7000000000000002E-3</v>
      </c>
    </row>
    <row r="295" spans="1:16" s="282" customFormat="1" ht="25.5" x14ac:dyDescent="0.2">
      <c r="A295" s="287" t="s">
        <v>4695</v>
      </c>
      <c r="B295" s="302" t="str">
        <f>VLOOKUP(A295,'Base de Dados sem ASI_Relatório'!N:AD,2,0)</f>
        <v>Anual</v>
      </c>
      <c r="C295" s="306">
        <f>VLOOKUP(A295,'Base de Dados sem ASI_Relatório'!N:AD,4,0)</f>
        <v>1.24E-2</v>
      </c>
      <c r="D295" s="306">
        <f>VLOOKUP(A295,'Base de Dados sem ASI_Relatório'!N:AD,5,0)</f>
        <v>0.01</v>
      </c>
      <c r="E295" s="307"/>
      <c r="F295" s="306"/>
      <c r="G295" s="306"/>
      <c r="H295" s="306"/>
      <c r="I295" s="307"/>
      <c r="J295" s="307"/>
      <c r="K295" s="307"/>
      <c r="L295" s="306"/>
      <c r="M295" s="307"/>
      <c r="N295" s="307"/>
      <c r="O295" s="307"/>
      <c r="P295" s="306">
        <f>VLOOKUP(A295,'Base de Dados sem ASI_Relatório'!N:AD,17,0)</f>
        <v>6.1000000000000004E-3</v>
      </c>
    </row>
    <row r="296" spans="1:16" s="282" customFormat="1" x14ac:dyDescent="0.2">
      <c r="A296" s="287" t="s">
        <v>4696</v>
      </c>
      <c r="B296" s="302" t="str">
        <f>VLOOKUP(A296,'Base de Dados sem ASI_Relatório'!N:AD,2,0)</f>
        <v>Anual</v>
      </c>
      <c r="C296" s="306">
        <f>VLOOKUP(A296,'Base de Dados sem ASI_Relatório'!N:AD,4,0)</f>
        <v>1.1000000000000001E-3</v>
      </c>
      <c r="D296" s="306">
        <f>VLOOKUP(A296,'Base de Dados sem ASI_Relatório'!N:AD,5,0)</f>
        <v>2E-3</v>
      </c>
      <c r="E296" s="307"/>
      <c r="F296" s="306"/>
      <c r="G296" s="306"/>
      <c r="H296" s="306"/>
      <c r="I296" s="307"/>
      <c r="J296" s="307"/>
      <c r="K296" s="307"/>
      <c r="L296" s="306"/>
      <c r="M296" s="307"/>
      <c r="N296" s="307"/>
      <c r="O296" s="307"/>
      <c r="P296" s="306">
        <f>VLOOKUP(A296,'Base de Dados sem ASI_Relatório'!N:AD,17,0)</f>
        <v>8.0000000000000004E-4</v>
      </c>
    </row>
    <row r="297" spans="1:16" s="280" customFormat="1" ht="45.75" customHeight="1" x14ac:dyDescent="0.3">
      <c r="A297" s="312" t="s">
        <v>3983</v>
      </c>
      <c r="E297" s="296"/>
      <c r="F297" s="296"/>
      <c r="G297" s="296"/>
      <c r="H297" s="296"/>
      <c r="I297" s="296"/>
      <c r="J297" s="296"/>
      <c r="K297" s="296"/>
      <c r="L297" s="296"/>
      <c r="M297" s="296"/>
      <c r="N297" s="296"/>
      <c r="O297" s="296"/>
      <c r="P297" s="296"/>
    </row>
    <row r="298" spans="1:16" ht="39.75" customHeight="1" x14ac:dyDescent="0.2">
      <c r="A298" s="283" t="s">
        <v>4132</v>
      </c>
      <c r="B298" s="311" t="s">
        <v>5196</v>
      </c>
      <c r="C298" s="311" t="s">
        <v>5197</v>
      </c>
      <c r="D298" s="311" t="s">
        <v>5198</v>
      </c>
      <c r="E298" s="311" t="s">
        <v>5199</v>
      </c>
      <c r="F298" s="311" t="s">
        <v>5200</v>
      </c>
      <c r="G298" s="311" t="s">
        <v>5201</v>
      </c>
      <c r="H298" s="311" t="s">
        <v>5202</v>
      </c>
      <c r="I298" s="311" t="s">
        <v>5203</v>
      </c>
      <c r="J298" s="311" t="s">
        <v>5204</v>
      </c>
      <c r="K298" s="311" t="s">
        <v>5205</v>
      </c>
      <c r="L298" s="311" t="s">
        <v>5206</v>
      </c>
      <c r="M298" s="311" t="s">
        <v>5207</v>
      </c>
      <c r="N298" s="311" t="s">
        <v>5208</v>
      </c>
      <c r="O298" s="311" t="s">
        <v>5209</v>
      </c>
      <c r="P298" s="311" t="s">
        <v>5210</v>
      </c>
    </row>
    <row r="299" spans="1:16" s="282" customFormat="1" ht="25.5" x14ac:dyDescent="0.2">
      <c r="A299" s="285" t="s">
        <v>4697</v>
      </c>
      <c r="B299" s="294" t="str">
        <f>VLOOKUP(A299,'Base de Dados sem ASI_Relatório'!N:AD,2,0)</f>
        <v>Anual</v>
      </c>
      <c r="C299" s="298" t="str">
        <f>VLOOKUP(A299,'Base de Dados sem ASI_Relatório'!N:AD,4,0)</f>
        <v>-</v>
      </c>
      <c r="D299" s="298" t="str">
        <f>VLOOKUP(A299,'Base de Dados sem ASI_Relatório'!N:AD,5,0)</f>
        <v>-</v>
      </c>
      <c r="E299" s="297"/>
      <c r="F299" s="298"/>
      <c r="G299" s="298"/>
      <c r="H299" s="298"/>
      <c r="I299" s="297"/>
      <c r="J299" s="297"/>
      <c r="K299" s="297"/>
      <c r="L299" s="298"/>
      <c r="M299" s="297"/>
      <c r="N299" s="297"/>
      <c r="O299" s="297"/>
      <c r="P299" s="297">
        <f>VLOOKUP(A299,'Base de Dados sem ASI_Relatório'!N:AD,17,0)</f>
        <v>0</v>
      </c>
    </row>
    <row r="300" spans="1:16" ht="39.75" customHeight="1" x14ac:dyDescent="0.2">
      <c r="A300" s="283" t="s">
        <v>4133</v>
      </c>
      <c r="B300" s="311" t="s">
        <v>5196</v>
      </c>
      <c r="C300" s="311" t="s">
        <v>5197</v>
      </c>
      <c r="D300" s="311" t="s">
        <v>5198</v>
      </c>
      <c r="E300" s="311" t="s">
        <v>5199</v>
      </c>
      <c r="F300" s="311" t="s">
        <v>5200</v>
      </c>
      <c r="G300" s="311" t="s">
        <v>5201</v>
      </c>
      <c r="H300" s="311" t="s">
        <v>5202</v>
      </c>
      <c r="I300" s="311" t="s">
        <v>5203</v>
      </c>
      <c r="J300" s="311" t="s">
        <v>5204</v>
      </c>
      <c r="K300" s="311" t="s">
        <v>5205</v>
      </c>
      <c r="L300" s="311" t="s">
        <v>5206</v>
      </c>
      <c r="M300" s="311" t="s">
        <v>5207</v>
      </c>
      <c r="N300" s="311" t="s">
        <v>5208</v>
      </c>
      <c r="O300" s="311" t="s">
        <v>5209</v>
      </c>
      <c r="P300" s="311" t="s">
        <v>5210</v>
      </c>
    </row>
    <row r="301" spans="1:16" s="282" customFormat="1" ht="25.5" x14ac:dyDescent="0.2">
      <c r="A301" s="285" t="s">
        <v>4698</v>
      </c>
      <c r="B301" s="294" t="str">
        <f>VLOOKUP(A301,'Base de Dados sem ASI_Relatório'!N:AD,2,0)</f>
        <v>Anual</v>
      </c>
      <c r="C301" s="294">
        <f>VLOOKUP(A301,'Base de Dados sem ASI_Relatório'!N:AD,4,0)</f>
        <v>1000</v>
      </c>
      <c r="D301" s="294">
        <f>VLOOKUP(A301,'Base de Dados sem ASI_Relatório'!N:AD,5,0)</f>
        <v>0</v>
      </c>
      <c r="E301" s="294"/>
      <c r="F301" s="294"/>
      <c r="G301" s="294"/>
      <c r="H301" s="294"/>
      <c r="I301" s="294"/>
      <c r="J301" s="294"/>
      <c r="K301" s="294"/>
      <c r="L301" s="294"/>
      <c r="M301" s="294"/>
      <c r="N301" s="294"/>
      <c r="O301" s="294"/>
      <c r="P301" s="294">
        <f>VLOOKUP(A301,'Base de Dados sem ASI_Relatório'!N:AD,17,0)</f>
        <v>0</v>
      </c>
    </row>
    <row r="302" spans="1:16" ht="39.75" customHeight="1" x14ac:dyDescent="0.2">
      <c r="A302" s="283" t="s">
        <v>4134</v>
      </c>
      <c r="B302" s="311" t="s">
        <v>5196</v>
      </c>
      <c r="C302" s="311" t="s">
        <v>5197</v>
      </c>
      <c r="D302" s="311" t="s">
        <v>5198</v>
      </c>
      <c r="E302" s="311" t="s">
        <v>5199</v>
      </c>
      <c r="F302" s="311" t="s">
        <v>5200</v>
      </c>
      <c r="G302" s="311" t="s">
        <v>5201</v>
      </c>
      <c r="H302" s="311" t="s">
        <v>5202</v>
      </c>
      <c r="I302" s="311" t="s">
        <v>5203</v>
      </c>
      <c r="J302" s="311" t="s">
        <v>5204</v>
      </c>
      <c r="K302" s="311" t="s">
        <v>5205</v>
      </c>
      <c r="L302" s="311" t="s">
        <v>5206</v>
      </c>
      <c r="M302" s="311" t="s">
        <v>5207</v>
      </c>
      <c r="N302" s="311" t="s">
        <v>5208</v>
      </c>
      <c r="O302" s="311" t="s">
        <v>5209</v>
      </c>
      <c r="P302" s="311" t="s">
        <v>5210</v>
      </c>
    </row>
    <row r="303" spans="1:16" s="282" customFormat="1" ht="38.25" x14ac:dyDescent="0.2">
      <c r="A303" s="285" t="s">
        <v>4699</v>
      </c>
      <c r="B303" s="294" t="str">
        <f>VLOOKUP(A303,'Base de Dados sem ASI_Relatório'!N:AD,2,0)</f>
        <v>Anual</v>
      </c>
      <c r="C303" s="294">
        <f>VLOOKUP(A303,'Base de Dados sem ASI_Relatório'!N:AD,4,0)</f>
        <v>14</v>
      </c>
      <c r="D303" s="294">
        <f>VLOOKUP(A303,'Base de Dados sem ASI_Relatório'!N:AD,5,0)</f>
        <v>0</v>
      </c>
      <c r="E303" s="294"/>
      <c r="F303" s="294"/>
      <c r="G303" s="294"/>
      <c r="H303" s="294"/>
      <c r="I303" s="294"/>
      <c r="J303" s="294"/>
      <c r="K303" s="294"/>
      <c r="L303" s="294"/>
      <c r="M303" s="294"/>
      <c r="N303" s="294"/>
      <c r="O303" s="294"/>
      <c r="P303" s="294">
        <f>VLOOKUP(A303,'Base de Dados sem ASI_Relatório'!N:AD,17,0)</f>
        <v>0</v>
      </c>
    </row>
    <row r="304" spans="1:16" ht="39.75" customHeight="1" x14ac:dyDescent="0.2">
      <c r="A304" s="283" t="s">
        <v>4135</v>
      </c>
      <c r="B304" s="311" t="s">
        <v>5196</v>
      </c>
      <c r="C304" s="311" t="s">
        <v>5197</v>
      </c>
      <c r="D304" s="311" t="s">
        <v>5198</v>
      </c>
      <c r="E304" s="311" t="s">
        <v>5199</v>
      </c>
      <c r="F304" s="311" t="s">
        <v>5200</v>
      </c>
      <c r="G304" s="311" t="s">
        <v>5201</v>
      </c>
      <c r="H304" s="311" t="s">
        <v>5202</v>
      </c>
      <c r="I304" s="311" t="s">
        <v>5203</v>
      </c>
      <c r="J304" s="311" t="s">
        <v>5204</v>
      </c>
      <c r="K304" s="311" t="s">
        <v>5205</v>
      </c>
      <c r="L304" s="311" t="s">
        <v>5206</v>
      </c>
      <c r="M304" s="311" t="s">
        <v>5207</v>
      </c>
      <c r="N304" s="311" t="s">
        <v>5208</v>
      </c>
      <c r="O304" s="311" t="s">
        <v>5209</v>
      </c>
      <c r="P304" s="311" t="s">
        <v>5210</v>
      </c>
    </row>
    <row r="305" spans="1:16" s="282" customFormat="1" ht="25.5" x14ac:dyDescent="0.2">
      <c r="A305" s="285" t="s">
        <v>4700</v>
      </c>
      <c r="B305" s="294" t="str">
        <f>VLOOKUP(A305,'Base de Dados sem ASI_Relatório'!N:AD,2,0)</f>
        <v>Anual</v>
      </c>
      <c r="C305" s="294">
        <f>VLOOKUP(A305,'Base de Dados sem ASI_Relatório'!N:AD,4,0)</f>
        <v>0</v>
      </c>
      <c r="D305" s="294">
        <f>VLOOKUP(A305,'Base de Dados sem ASI_Relatório'!N:AD,5,0)</f>
        <v>0</v>
      </c>
      <c r="E305" s="294"/>
      <c r="F305" s="294"/>
      <c r="G305" s="294"/>
      <c r="H305" s="294"/>
      <c r="I305" s="294"/>
      <c r="J305" s="294"/>
      <c r="K305" s="294"/>
      <c r="L305" s="294"/>
      <c r="M305" s="294"/>
      <c r="N305" s="294"/>
      <c r="O305" s="294"/>
      <c r="P305" s="294">
        <f>VLOOKUP(A305,'Base de Dados sem ASI_Relatório'!N:AD,17,0)</f>
        <v>0</v>
      </c>
    </row>
    <row r="306" spans="1:16" ht="39.75" customHeight="1" x14ac:dyDescent="0.2">
      <c r="A306" s="283" t="s">
        <v>4136</v>
      </c>
      <c r="B306" s="311" t="s">
        <v>5196</v>
      </c>
      <c r="C306" s="311" t="s">
        <v>5197</v>
      </c>
      <c r="D306" s="311" t="s">
        <v>5198</v>
      </c>
      <c r="E306" s="311" t="s">
        <v>5199</v>
      </c>
      <c r="F306" s="311" t="s">
        <v>5200</v>
      </c>
      <c r="G306" s="311" t="s">
        <v>5201</v>
      </c>
      <c r="H306" s="311" t="s">
        <v>5202</v>
      </c>
      <c r="I306" s="311" t="s">
        <v>5203</v>
      </c>
      <c r="J306" s="311" t="s">
        <v>5204</v>
      </c>
      <c r="K306" s="311" t="s">
        <v>5205</v>
      </c>
      <c r="L306" s="311" t="s">
        <v>5206</v>
      </c>
      <c r="M306" s="311" t="s">
        <v>5207</v>
      </c>
      <c r="N306" s="311" t="s">
        <v>5208</v>
      </c>
      <c r="O306" s="311" t="s">
        <v>5209</v>
      </c>
      <c r="P306" s="311" t="s">
        <v>5210</v>
      </c>
    </row>
    <row r="307" spans="1:16" s="282" customFormat="1" ht="25.5" x14ac:dyDescent="0.2">
      <c r="A307" s="285" t="s">
        <v>4701</v>
      </c>
      <c r="B307" s="294" t="str">
        <f>VLOOKUP(A307,'Base de Dados sem ASI_Relatório'!N:AD,2,0)</f>
        <v>Anual</v>
      </c>
      <c r="C307" s="294">
        <f>VLOOKUP(A307,'Base de Dados sem ASI_Relatório'!N:AD,4,0)</f>
        <v>0</v>
      </c>
      <c r="D307" s="294">
        <f>VLOOKUP(A307,'Base de Dados sem ASI_Relatório'!N:AD,5,0)</f>
        <v>0</v>
      </c>
      <c r="E307" s="294"/>
      <c r="F307" s="294"/>
      <c r="G307" s="294"/>
      <c r="H307" s="294"/>
      <c r="I307" s="294"/>
      <c r="J307" s="294"/>
      <c r="K307" s="294"/>
      <c r="L307" s="294"/>
      <c r="M307" s="294"/>
      <c r="N307" s="294"/>
      <c r="O307" s="294"/>
      <c r="P307" s="294">
        <f>VLOOKUP(A307,'Base de Dados sem ASI_Relatório'!N:AD,17,0)</f>
        <v>0</v>
      </c>
    </row>
    <row r="308" spans="1:16" s="280" customFormat="1" ht="45.75" customHeight="1" x14ac:dyDescent="0.3">
      <c r="A308" s="312" t="s">
        <v>3984</v>
      </c>
      <c r="E308" s="296"/>
      <c r="F308" s="296"/>
      <c r="G308" s="296"/>
      <c r="H308" s="296"/>
      <c r="I308" s="296"/>
      <c r="J308" s="296"/>
      <c r="K308" s="296"/>
      <c r="L308" s="296"/>
      <c r="M308" s="296"/>
      <c r="N308" s="296"/>
      <c r="O308" s="296"/>
      <c r="P308" s="296"/>
    </row>
    <row r="309" spans="1:16" ht="39.75" customHeight="1" x14ac:dyDescent="0.2">
      <c r="A309" s="283" t="s">
        <v>4137</v>
      </c>
      <c r="B309" s="311" t="s">
        <v>5196</v>
      </c>
      <c r="C309" s="311" t="s">
        <v>5197</v>
      </c>
      <c r="D309" s="311" t="s">
        <v>5198</v>
      </c>
      <c r="E309" s="311" t="s">
        <v>5199</v>
      </c>
      <c r="F309" s="311" t="s">
        <v>5200</v>
      </c>
      <c r="G309" s="311" t="s">
        <v>5201</v>
      </c>
      <c r="H309" s="311" t="s">
        <v>5202</v>
      </c>
      <c r="I309" s="311" t="s">
        <v>5203</v>
      </c>
      <c r="J309" s="311" t="s">
        <v>5204</v>
      </c>
      <c r="K309" s="311" t="s">
        <v>5205</v>
      </c>
      <c r="L309" s="311" t="s">
        <v>5206</v>
      </c>
      <c r="M309" s="311" t="s">
        <v>5207</v>
      </c>
      <c r="N309" s="311" t="s">
        <v>5208</v>
      </c>
      <c r="O309" s="311" t="s">
        <v>5209</v>
      </c>
      <c r="P309" s="311" t="s">
        <v>5210</v>
      </c>
    </row>
    <row r="310" spans="1:16" s="282" customFormat="1" ht="25.5" x14ac:dyDescent="0.2">
      <c r="A310" s="286" t="s">
        <v>4702</v>
      </c>
      <c r="B310" s="299" t="str">
        <f>VLOOKUP(A310,'Base de Dados sem ASI_Relatório'!N:AD,2,0)</f>
        <v>Bienal</v>
      </c>
      <c r="C310" s="299">
        <f>VLOOKUP(A310,'Base de Dados sem ASI_Relatório'!N:AD,4,0)</f>
        <v>3.3</v>
      </c>
      <c r="D310" s="299" t="str">
        <f>VLOOKUP(A310,'Base de Dados sem ASI_Relatório'!N:AD,5,0)</f>
        <v>-</v>
      </c>
      <c r="E310" s="299"/>
      <c r="F310" s="299"/>
      <c r="G310" s="299"/>
      <c r="H310" s="299"/>
      <c r="I310" s="299"/>
      <c r="J310" s="299"/>
      <c r="K310" s="299"/>
      <c r="L310" s="299"/>
      <c r="M310" s="299"/>
      <c r="N310" s="299"/>
      <c r="O310" s="299"/>
      <c r="P310" s="299" t="str">
        <f>VLOOKUP(A310,'Base de Dados sem ASI_Relatório'!N:AD,17,0)</f>
        <v>-</v>
      </c>
    </row>
    <row r="311" spans="1:16" s="282" customFormat="1" x14ac:dyDescent="0.2">
      <c r="A311" s="285" t="s">
        <v>4703</v>
      </c>
      <c r="B311" s="294" t="str">
        <f>VLOOKUP(A311,'Base de Dados sem ASI_Relatório'!N:AD,2,0)</f>
        <v>Anual</v>
      </c>
      <c r="C311" s="298">
        <f>VLOOKUP(A311,'Base de Dados sem ASI_Relatório'!N:AD,4,0)</f>
        <v>6.9000000000000006E-2</v>
      </c>
      <c r="D311" s="298" t="str">
        <f>VLOOKUP(A311,'Base de Dados sem ASI_Relatório'!N:AD,5,0)</f>
        <v>-</v>
      </c>
      <c r="E311" s="297"/>
      <c r="F311" s="298"/>
      <c r="G311" s="298"/>
      <c r="H311" s="298"/>
      <c r="I311" s="297"/>
      <c r="J311" s="297"/>
      <c r="K311" s="297"/>
      <c r="L311" s="298"/>
      <c r="M311" s="297"/>
      <c r="N311" s="297"/>
      <c r="O311" s="297"/>
      <c r="P311" s="298">
        <f>VLOOKUP(A311,'Base de Dados sem ASI_Relatório'!N:AD,17,0)</f>
        <v>0.08</v>
      </c>
    </row>
    <row r="312" spans="1:16" s="282" customFormat="1" ht="25.5" x14ac:dyDescent="0.2">
      <c r="A312" s="287" t="s">
        <v>4704</v>
      </c>
      <c r="B312" s="302" t="str">
        <f>VLOOKUP(A312,'Base de Dados sem ASI_Relatório'!N:AD,2,0)</f>
        <v>Anual</v>
      </c>
      <c r="C312" s="306">
        <f>VLOOKUP(A312,'Base de Dados sem ASI_Relatório'!N:AD,4,0)</f>
        <v>0.25</v>
      </c>
      <c r="D312" s="306" t="str">
        <f>VLOOKUP(A312,'Base de Dados sem ASI_Relatório'!N:AD,5,0)</f>
        <v>-</v>
      </c>
      <c r="E312" s="307"/>
      <c r="F312" s="306"/>
      <c r="G312" s="306"/>
      <c r="H312" s="306"/>
      <c r="I312" s="307"/>
      <c r="J312" s="307"/>
      <c r="K312" s="307"/>
      <c r="L312" s="306"/>
      <c r="M312" s="307"/>
      <c r="N312" s="307"/>
      <c r="O312" s="307"/>
      <c r="P312" s="306">
        <f>VLOOKUP(A312,'Base de Dados sem ASI_Relatório'!N:AD,17,0)</f>
        <v>0.43</v>
      </c>
    </row>
    <row r="313" spans="1:16" ht="39.75" customHeight="1" x14ac:dyDescent="0.2">
      <c r="A313" s="283" t="s">
        <v>4138</v>
      </c>
      <c r="B313" s="311" t="s">
        <v>5196</v>
      </c>
      <c r="C313" s="311" t="s">
        <v>5197</v>
      </c>
      <c r="D313" s="311" t="s">
        <v>5198</v>
      </c>
      <c r="E313" s="311" t="s">
        <v>5199</v>
      </c>
      <c r="F313" s="311" t="s">
        <v>5200</v>
      </c>
      <c r="G313" s="311" t="s">
        <v>5201</v>
      </c>
      <c r="H313" s="311" t="s">
        <v>5202</v>
      </c>
      <c r="I313" s="311" t="s">
        <v>5203</v>
      </c>
      <c r="J313" s="311" t="s">
        <v>5204</v>
      </c>
      <c r="K313" s="311" t="s">
        <v>5205</v>
      </c>
      <c r="L313" s="311" t="s">
        <v>5206</v>
      </c>
      <c r="M313" s="311" t="s">
        <v>5207</v>
      </c>
      <c r="N313" s="311" t="s">
        <v>5208</v>
      </c>
      <c r="O313" s="311" t="s">
        <v>5209</v>
      </c>
      <c r="P313" s="311" t="s">
        <v>5210</v>
      </c>
    </row>
    <row r="314" spans="1:16" s="282" customFormat="1" ht="25.5" x14ac:dyDescent="0.2">
      <c r="A314" s="285" t="s">
        <v>4702</v>
      </c>
      <c r="B314" s="294" t="str">
        <f>VLOOKUP(A314,'Base de Dados sem ASI_Relatório'!N:AD,2,0)</f>
        <v>Bienal</v>
      </c>
      <c r="C314" s="294">
        <f>VLOOKUP(A314,'Base de Dados sem ASI_Relatório'!N:AD,4,0)</f>
        <v>3.3</v>
      </c>
      <c r="D314" s="294" t="str">
        <f>VLOOKUP(A314,'Base de Dados sem ASI_Relatório'!N:AD,5,0)</f>
        <v>-</v>
      </c>
      <c r="E314" s="294"/>
      <c r="F314" s="294"/>
      <c r="G314" s="294"/>
      <c r="H314" s="294"/>
      <c r="I314" s="294"/>
      <c r="J314" s="294"/>
      <c r="K314" s="294"/>
      <c r="L314" s="294"/>
      <c r="M314" s="294"/>
      <c r="N314" s="294"/>
      <c r="O314" s="294"/>
      <c r="P314" s="294" t="str">
        <f>VLOOKUP(A314,'Base de Dados sem ASI_Relatório'!N:AD,17,0)</f>
        <v>-</v>
      </c>
    </row>
    <row r="315" spans="1:16" ht="39.75" customHeight="1" x14ac:dyDescent="0.2">
      <c r="A315" s="283" t="s">
        <v>4139</v>
      </c>
      <c r="B315" s="311" t="s">
        <v>5196</v>
      </c>
      <c r="C315" s="311" t="s">
        <v>5197</v>
      </c>
      <c r="D315" s="311" t="s">
        <v>5198</v>
      </c>
      <c r="E315" s="311" t="s">
        <v>5199</v>
      </c>
      <c r="F315" s="311" t="s">
        <v>5200</v>
      </c>
      <c r="G315" s="311" t="s">
        <v>5201</v>
      </c>
      <c r="H315" s="311" t="s">
        <v>5202</v>
      </c>
      <c r="I315" s="311" t="s">
        <v>5203</v>
      </c>
      <c r="J315" s="311" t="s">
        <v>5204</v>
      </c>
      <c r="K315" s="311" t="s">
        <v>5205</v>
      </c>
      <c r="L315" s="311" t="s">
        <v>5206</v>
      </c>
      <c r="M315" s="311" t="s">
        <v>5207</v>
      </c>
      <c r="N315" s="311" t="s">
        <v>5208</v>
      </c>
      <c r="O315" s="311" t="s">
        <v>5209</v>
      </c>
      <c r="P315" s="311" t="s">
        <v>5210</v>
      </c>
    </row>
    <row r="316" spans="1:16" s="282" customFormat="1" ht="25.5" x14ac:dyDescent="0.2">
      <c r="A316" s="285" t="s">
        <v>4705</v>
      </c>
      <c r="B316" s="294" t="str">
        <f>VLOOKUP(A316,'Base de Dados sem ASI_Relatório'!N:AD,2,0)</f>
        <v>Anual</v>
      </c>
      <c r="C316" s="298">
        <f>VLOOKUP(A316,'Base de Dados sem ASI_Relatório'!N:AD,4,0)</f>
        <v>0</v>
      </c>
      <c r="D316" s="298">
        <f>VLOOKUP(A316,'Base de Dados sem ASI_Relatório'!N:AD,5,0)</f>
        <v>0</v>
      </c>
      <c r="E316" s="297"/>
      <c r="F316" s="298"/>
      <c r="G316" s="298"/>
      <c r="H316" s="298"/>
      <c r="I316" s="297"/>
      <c r="J316" s="297"/>
      <c r="K316" s="297"/>
      <c r="L316" s="298"/>
      <c r="M316" s="297"/>
      <c r="N316" s="297"/>
      <c r="O316" s="297"/>
      <c r="P316" s="297">
        <f>VLOOKUP(A316,'Base de Dados sem ASI_Relatório'!N:AD,17,0)</f>
        <v>0</v>
      </c>
    </row>
    <row r="317" spans="1:16" ht="39.75" customHeight="1" x14ac:dyDescent="0.2">
      <c r="A317" s="283" t="s">
        <v>4140</v>
      </c>
      <c r="B317" s="311" t="s">
        <v>5196</v>
      </c>
      <c r="C317" s="311" t="s">
        <v>5197</v>
      </c>
      <c r="D317" s="311" t="s">
        <v>5198</v>
      </c>
      <c r="E317" s="311" t="s">
        <v>5199</v>
      </c>
      <c r="F317" s="311" t="s">
        <v>5200</v>
      </c>
      <c r="G317" s="311" t="s">
        <v>5201</v>
      </c>
      <c r="H317" s="311" t="s">
        <v>5202</v>
      </c>
      <c r="I317" s="311" t="s">
        <v>5203</v>
      </c>
      <c r="J317" s="311" t="s">
        <v>5204</v>
      </c>
      <c r="K317" s="311" t="s">
        <v>5205</v>
      </c>
      <c r="L317" s="311" t="s">
        <v>5206</v>
      </c>
      <c r="M317" s="311" t="s">
        <v>5207</v>
      </c>
      <c r="N317" s="311" t="s">
        <v>5208</v>
      </c>
      <c r="O317" s="311" t="s">
        <v>5209</v>
      </c>
      <c r="P317" s="311" t="s">
        <v>5210</v>
      </c>
    </row>
    <row r="318" spans="1:16" s="282" customFormat="1" ht="25.5" x14ac:dyDescent="0.2">
      <c r="A318" s="286" t="s">
        <v>4702</v>
      </c>
      <c r="B318" s="299" t="str">
        <f>VLOOKUP(A318,'Base de Dados sem ASI_Relatório'!N:AD,2,0)</f>
        <v>Bienal</v>
      </c>
      <c r="C318" s="299">
        <f>VLOOKUP(A318,'Base de Dados sem ASI_Relatório'!N:AD,4,0)</f>
        <v>3.3</v>
      </c>
      <c r="D318" s="299" t="str">
        <f>VLOOKUP(A318,'Base de Dados sem ASI_Relatório'!N:AD,5,0)</f>
        <v>-</v>
      </c>
      <c r="E318" s="299"/>
      <c r="F318" s="299"/>
      <c r="G318" s="299"/>
      <c r="H318" s="299"/>
      <c r="I318" s="299"/>
      <c r="J318" s="299"/>
      <c r="K318" s="299"/>
      <c r="L318" s="299"/>
      <c r="M318" s="299"/>
      <c r="N318" s="299"/>
      <c r="O318" s="299"/>
      <c r="P318" s="299" t="str">
        <f>VLOOKUP(A318,'Base de Dados sem ASI_Relatório'!N:AD,17,0)</f>
        <v>-</v>
      </c>
    </row>
    <row r="319" spans="1:16" s="282" customFormat="1" x14ac:dyDescent="0.2">
      <c r="A319" s="285" t="s">
        <v>4706</v>
      </c>
      <c r="B319" s="294" t="str">
        <f>VLOOKUP(A319,'Base de Dados sem ASI_Relatório'!N:AD,2,0)</f>
        <v>Anual</v>
      </c>
      <c r="C319" s="298">
        <f>VLOOKUP(A319,'Base de Dados sem ASI_Relatório'!N:AD,4,0)</f>
        <v>0.44</v>
      </c>
      <c r="D319" s="298" t="str">
        <f>VLOOKUP(A319,'Base de Dados sem ASI_Relatório'!N:AD,5,0)</f>
        <v>-</v>
      </c>
      <c r="E319" s="297"/>
      <c r="F319" s="298"/>
      <c r="G319" s="298"/>
      <c r="H319" s="298"/>
      <c r="I319" s="297"/>
      <c r="J319" s="297"/>
      <c r="K319" s="297"/>
      <c r="L319" s="298"/>
      <c r="M319" s="297"/>
      <c r="N319" s="297"/>
      <c r="O319" s="297"/>
      <c r="P319" s="298">
        <f>VLOOKUP(A319,'Base de Dados sem ASI_Relatório'!N:AD,17,0)</f>
        <v>0.45390000000000003</v>
      </c>
    </row>
    <row r="320" spans="1:16" s="282" customFormat="1" ht="25.5" x14ac:dyDescent="0.2">
      <c r="A320" s="287" t="s">
        <v>4707</v>
      </c>
      <c r="B320" s="302" t="str">
        <f>VLOOKUP(A320,'Base de Dados sem ASI_Relatório'!N:AD,2,0)</f>
        <v>Anual</v>
      </c>
      <c r="C320" s="306">
        <f>VLOOKUP(A320,'Base de Dados sem ASI_Relatório'!N:AD,4,0)</f>
        <v>0</v>
      </c>
      <c r="D320" s="306" t="str">
        <f>VLOOKUP(A320,'Base de Dados sem ASI_Relatório'!N:AD,5,0)</f>
        <v>-</v>
      </c>
      <c r="E320" s="307"/>
      <c r="F320" s="306"/>
      <c r="G320" s="306"/>
      <c r="H320" s="306"/>
      <c r="I320" s="307"/>
      <c r="J320" s="307"/>
      <c r="K320" s="307"/>
      <c r="L320" s="306"/>
      <c r="M320" s="307"/>
      <c r="N320" s="307"/>
      <c r="O320" s="307"/>
      <c r="P320" s="307">
        <f>VLOOKUP(A320,'Base de Dados sem ASI_Relatório'!N:AD,17,0)</f>
        <v>0</v>
      </c>
    </row>
    <row r="321" spans="1:16" ht="39.75" customHeight="1" x14ac:dyDescent="0.2">
      <c r="A321" s="283" t="s">
        <v>4141</v>
      </c>
      <c r="B321" s="311" t="s">
        <v>5196</v>
      </c>
      <c r="C321" s="311" t="s">
        <v>5197</v>
      </c>
      <c r="D321" s="311" t="s">
        <v>5198</v>
      </c>
      <c r="E321" s="311" t="s">
        <v>5199</v>
      </c>
      <c r="F321" s="311" t="s">
        <v>5200</v>
      </c>
      <c r="G321" s="311" t="s">
        <v>5201</v>
      </c>
      <c r="H321" s="311" t="s">
        <v>5202</v>
      </c>
      <c r="I321" s="311" t="s">
        <v>5203</v>
      </c>
      <c r="J321" s="311" t="s">
        <v>5204</v>
      </c>
      <c r="K321" s="311" t="s">
        <v>5205</v>
      </c>
      <c r="L321" s="311" t="s">
        <v>5206</v>
      </c>
      <c r="M321" s="311" t="s">
        <v>5207</v>
      </c>
      <c r="N321" s="311" t="s">
        <v>5208</v>
      </c>
      <c r="O321" s="311" t="s">
        <v>5209</v>
      </c>
      <c r="P321" s="311" t="s">
        <v>5210</v>
      </c>
    </row>
    <row r="322" spans="1:16" s="282" customFormat="1" ht="25.5" x14ac:dyDescent="0.2">
      <c r="A322" s="285" t="s">
        <v>4702</v>
      </c>
      <c r="B322" s="294" t="str">
        <f>VLOOKUP(A322,'Base de Dados sem ASI_Relatório'!N:AD,2,0)</f>
        <v>Bienal</v>
      </c>
      <c r="C322" s="294">
        <f>VLOOKUP(A322,'Base de Dados sem ASI_Relatório'!N:AD,4,0)</f>
        <v>3.3</v>
      </c>
      <c r="D322" s="294" t="str">
        <f>VLOOKUP(A322,'Base de Dados sem ASI_Relatório'!N:AD,5,0)</f>
        <v>-</v>
      </c>
      <c r="E322" s="294"/>
      <c r="F322" s="294"/>
      <c r="G322" s="294"/>
      <c r="H322" s="294"/>
      <c r="I322" s="294"/>
      <c r="J322" s="294"/>
      <c r="K322" s="294"/>
      <c r="L322" s="294"/>
      <c r="M322" s="294"/>
      <c r="N322" s="294"/>
      <c r="O322" s="294"/>
      <c r="P322" s="294" t="str">
        <f>VLOOKUP(A322,'Base de Dados sem ASI_Relatório'!N:AD,17,0)</f>
        <v>-</v>
      </c>
    </row>
    <row r="323" spans="1:16" ht="39.75" customHeight="1" x14ac:dyDescent="0.2">
      <c r="A323" s="283" t="s">
        <v>4142</v>
      </c>
      <c r="B323" s="311" t="s">
        <v>5196</v>
      </c>
      <c r="C323" s="311" t="s">
        <v>5197</v>
      </c>
      <c r="D323" s="311" t="s">
        <v>5198</v>
      </c>
      <c r="E323" s="311" t="s">
        <v>5199</v>
      </c>
      <c r="F323" s="311" t="s">
        <v>5200</v>
      </c>
      <c r="G323" s="311" t="s">
        <v>5201</v>
      </c>
      <c r="H323" s="311" t="s">
        <v>5202</v>
      </c>
      <c r="I323" s="311" t="s">
        <v>5203</v>
      </c>
      <c r="J323" s="311" t="s">
        <v>5204</v>
      </c>
      <c r="K323" s="311" t="s">
        <v>5205</v>
      </c>
      <c r="L323" s="311" t="s">
        <v>5206</v>
      </c>
      <c r="M323" s="311" t="s">
        <v>5207</v>
      </c>
      <c r="N323" s="311" t="s">
        <v>5208</v>
      </c>
      <c r="O323" s="311" t="s">
        <v>5209</v>
      </c>
      <c r="P323" s="311" t="s">
        <v>5210</v>
      </c>
    </row>
    <row r="324" spans="1:16" s="282" customFormat="1" x14ac:dyDescent="0.2">
      <c r="A324" s="285" t="s">
        <v>4708</v>
      </c>
      <c r="B324" s="294" t="str">
        <f>VLOOKUP(A324,'Base de Dados sem ASI_Relatório'!N:AD,2,0)</f>
        <v>Anual</v>
      </c>
      <c r="C324" s="298">
        <f>VLOOKUP(A324,'Base de Dados sem ASI_Relatório'!N:AD,4,0)</f>
        <v>0.42</v>
      </c>
      <c r="D324" s="298" t="str">
        <f>VLOOKUP(A324,'Base de Dados sem ASI_Relatório'!N:AD,5,0)</f>
        <v>-</v>
      </c>
      <c r="E324" s="297"/>
      <c r="F324" s="298"/>
      <c r="G324" s="298"/>
      <c r="H324" s="298"/>
      <c r="I324" s="297"/>
      <c r="J324" s="297"/>
      <c r="K324" s="297"/>
      <c r="L324" s="298"/>
      <c r="M324" s="297"/>
      <c r="N324" s="297"/>
      <c r="O324" s="297"/>
      <c r="P324" s="298">
        <f>VLOOKUP(A324,'Base de Dados sem ASI_Relatório'!N:AD,17,0)</f>
        <v>6.2100000000000002E-2</v>
      </c>
    </row>
    <row r="325" spans="1:16" ht="39.75" customHeight="1" x14ac:dyDescent="0.2">
      <c r="A325" s="283" t="s">
        <v>4143</v>
      </c>
      <c r="B325" s="311" t="s">
        <v>5196</v>
      </c>
      <c r="C325" s="311" t="s">
        <v>5197</v>
      </c>
      <c r="D325" s="311" t="s">
        <v>5198</v>
      </c>
      <c r="E325" s="311" t="s">
        <v>5199</v>
      </c>
      <c r="F325" s="311" t="s">
        <v>5200</v>
      </c>
      <c r="G325" s="311" t="s">
        <v>5201</v>
      </c>
      <c r="H325" s="311" t="s">
        <v>5202</v>
      </c>
      <c r="I325" s="311" t="s">
        <v>5203</v>
      </c>
      <c r="J325" s="311" t="s">
        <v>5204</v>
      </c>
      <c r="K325" s="311" t="s">
        <v>5205</v>
      </c>
      <c r="L325" s="311" t="s">
        <v>5206</v>
      </c>
      <c r="M325" s="311" t="s">
        <v>5207</v>
      </c>
      <c r="N325" s="311" t="s">
        <v>5208</v>
      </c>
      <c r="O325" s="311" t="s">
        <v>5209</v>
      </c>
      <c r="P325" s="311" t="s">
        <v>5210</v>
      </c>
    </row>
    <row r="326" spans="1:16" s="282" customFormat="1" ht="25.5" x14ac:dyDescent="0.2">
      <c r="A326" s="285" t="s">
        <v>4709</v>
      </c>
      <c r="B326" s="294" t="str">
        <f>VLOOKUP(A326,'Base de Dados sem ASI_Relatório'!N:AD,2,0)</f>
        <v>Anual</v>
      </c>
      <c r="C326" s="298" t="str">
        <f>VLOOKUP(A326,'Base de Dados sem ASI_Relatório'!N:AD,4,0)</f>
        <v>-</v>
      </c>
      <c r="D326" s="298">
        <f>VLOOKUP(A326,'Base de Dados sem ASI_Relatório'!N:AD,5,0)</f>
        <v>0.15</v>
      </c>
      <c r="E326" s="297"/>
      <c r="F326" s="298"/>
      <c r="G326" s="298"/>
      <c r="H326" s="298"/>
      <c r="I326" s="297"/>
      <c r="J326" s="297"/>
      <c r="K326" s="297"/>
      <c r="L326" s="298"/>
      <c r="M326" s="297"/>
      <c r="N326" s="297"/>
      <c r="O326" s="297"/>
      <c r="P326" s="297">
        <f>VLOOKUP(A326,'Base de Dados sem ASI_Relatório'!N:AD,17,0)</f>
        <v>0</v>
      </c>
    </row>
    <row r="327" spans="1:16" ht="39.75" customHeight="1" x14ac:dyDescent="0.2">
      <c r="A327" s="283" t="s">
        <v>4144</v>
      </c>
      <c r="B327" s="311" t="s">
        <v>5196</v>
      </c>
      <c r="C327" s="311" t="s">
        <v>5197</v>
      </c>
      <c r="D327" s="311" t="s">
        <v>5198</v>
      </c>
      <c r="E327" s="311" t="s">
        <v>5199</v>
      </c>
      <c r="F327" s="311" t="s">
        <v>5200</v>
      </c>
      <c r="G327" s="311" t="s">
        <v>5201</v>
      </c>
      <c r="H327" s="311" t="s">
        <v>5202</v>
      </c>
      <c r="I327" s="311" t="s">
        <v>5203</v>
      </c>
      <c r="J327" s="311" t="s">
        <v>5204</v>
      </c>
      <c r="K327" s="311" t="s">
        <v>5205</v>
      </c>
      <c r="L327" s="311" t="s">
        <v>5206</v>
      </c>
      <c r="M327" s="311" t="s">
        <v>5207</v>
      </c>
      <c r="N327" s="311" t="s">
        <v>5208</v>
      </c>
      <c r="O327" s="311" t="s">
        <v>5209</v>
      </c>
      <c r="P327" s="311" t="s">
        <v>5210</v>
      </c>
    </row>
    <row r="328" spans="1:16" s="282" customFormat="1" x14ac:dyDescent="0.2">
      <c r="A328" s="285" t="s">
        <v>4710</v>
      </c>
      <c r="B328" s="294" t="str">
        <f>VLOOKUP(A328,'Base de Dados sem ASI_Relatório'!N:AD,2,0)</f>
        <v>Semestral</v>
      </c>
      <c r="C328" s="298" t="str">
        <f>VLOOKUP(A328,'Base de Dados sem ASI_Relatório'!N:AD,4,0)</f>
        <v>-</v>
      </c>
      <c r="D328" s="298" t="str">
        <f>VLOOKUP(A328,'Base de Dados sem ASI_Relatório'!N:AD,5,0)</f>
        <v>&gt;=30%</v>
      </c>
      <c r="E328" s="297"/>
      <c r="F328" s="298"/>
      <c r="G328" s="298"/>
      <c r="H328" s="298"/>
      <c r="I328" s="297"/>
      <c r="J328" s="297">
        <f>VLOOKUP(A328,'Base de Dados sem ASI_Relatório'!N:AD,11,0)</f>
        <v>0.4</v>
      </c>
      <c r="K328" s="297"/>
      <c r="L328" s="298"/>
      <c r="M328" s="297"/>
      <c r="N328" s="297"/>
      <c r="O328" s="297"/>
      <c r="P328" s="298">
        <f>VLOOKUP(A328,'Base de Dados sem ASI_Relatório'!N:AD,17,0)</f>
        <v>0.4</v>
      </c>
    </row>
    <row r="329" spans="1:16" ht="39.75" customHeight="1" x14ac:dyDescent="0.2">
      <c r="A329" s="283" t="s">
        <v>4145</v>
      </c>
      <c r="B329" s="311" t="s">
        <v>5196</v>
      </c>
      <c r="C329" s="311" t="s">
        <v>5197</v>
      </c>
      <c r="D329" s="311" t="s">
        <v>5198</v>
      </c>
      <c r="E329" s="311" t="s">
        <v>5199</v>
      </c>
      <c r="F329" s="311" t="s">
        <v>5200</v>
      </c>
      <c r="G329" s="311" t="s">
        <v>5201</v>
      </c>
      <c r="H329" s="311" t="s">
        <v>5202</v>
      </c>
      <c r="I329" s="311" t="s">
        <v>5203</v>
      </c>
      <c r="J329" s="311" t="s">
        <v>5204</v>
      </c>
      <c r="K329" s="311" t="s">
        <v>5205</v>
      </c>
      <c r="L329" s="311" t="s">
        <v>5206</v>
      </c>
      <c r="M329" s="311" t="s">
        <v>5207</v>
      </c>
      <c r="N329" s="311" t="s">
        <v>5208</v>
      </c>
      <c r="O329" s="311" t="s">
        <v>5209</v>
      </c>
      <c r="P329" s="311" t="s">
        <v>5210</v>
      </c>
    </row>
    <row r="330" spans="1:16" s="282" customFormat="1" x14ac:dyDescent="0.2">
      <c r="A330" s="286" t="s">
        <v>4711</v>
      </c>
      <c r="B330" s="299" t="str">
        <f>VLOOKUP(A330,'Base de Dados sem ASI_Relatório'!N:AD,2,0)</f>
        <v>Semestral</v>
      </c>
      <c r="C330" s="299">
        <f>VLOOKUP(A330,'Base de Dados sem ASI_Relatório'!N:AD,4,0)</f>
        <v>78000</v>
      </c>
      <c r="D330" s="299">
        <f>VLOOKUP(A330,'Base de Dados sem ASI_Relatório'!N:AD,5,0)</f>
        <v>78000</v>
      </c>
      <c r="E330" s="299"/>
      <c r="F330" s="299"/>
      <c r="G330" s="299"/>
      <c r="H330" s="299"/>
      <c r="I330" s="299"/>
      <c r="J330" s="299">
        <f>VLOOKUP(A330,'Base de Dados sem ASI_Relatório'!N:AD,11,0)</f>
        <v>17710</v>
      </c>
      <c r="K330" s="299"/>
      <c r="L330" s="299"/>
      <c r="M330" s="299"/>
      <c r="N330" s="299"/>
      <c r="O330" s="299"/>
      <c r="P330" s="299" t="str">
        <f>VLOOKUP(A330,'Base de Dados sem ASI_Relatório'!N:AD,17,0)</f>
        <v>-</v>
      </c>
    </row>
    <row r="331" spans="1:16" s="282" customFormat="1" x14ac:dyDescent="0.2">
      <c r="A331" s="285" t="s">
        <v>4712</v>
      </c>
      <c r="B331" s="294" t="str">
        <f>VLOOKUP(A331,'Base de Dados sem ASI_Relatório'!N:AD,2,0)</f>
        <v>Semestral</v>
      </c>
      <c r="C331" s="294">
        <f>VLOOKUP(A331,'Base de Dados sem ASI_Relatório'!N:AD,4,0)</f>
        <v>224</v>
      </c>
      <c r="D331" s="294">
        <f>VLOOKUP(A331,'Base de Dados sem ASI_Relatório'!N:AD,5,0)</f>
        <v>224</v>
      </c>
      <c r="E331" s="294"/>
      <c r="F331" s="294"/>
      <c r="G331" s="294"/>
      <c r="H331" s="294"/>
      <c r="I331" s="294"/>
      <c r="J331" s="294">
        <f>VLOOKUP(A331,'Base de Dados sem ASI_Relatório'!N:AD,11,0)</f>
        <v>209</v>
      </c>
      <c r="K331" s="294"/>
      <c r="L331" s="294"/>
      <c r="M331" s="294"/>
      <c r="N331" s="294"/>
      <c r="O331" s="294"/>
      <c r="P331" s="294" t="str">
        <f>VLOOKUP(A331,'Base de Dados sem ASI_Relatório'!N:AD,17,0)</f>
        <v>-</v>
      </c>
    </row>
    <row r="332" spans="1:16" s="282" customFormat="1" x14ac:dyDescent="0.2">
      <c r="A332" s="285" t="s">
        <v>4713</v>
      </c>
      <c r="B332" s="294" t="str">
        <f>VLOOKUP(A332,'Base de Dados sem ASI_Relatório'!N:AD,2,0)</f>
        <v>Semestral</v>
      </c>
      <c r="C332" s="294">
        <f>VLOOKUP(A332,'Base de Dados sem ASI_Relatório'!N:AD,4,0)</f>
        <v>2</v>
      </c>
      <c r="D332" s="294">
        <f>VLOOKUP(A332,'Base de Dados sem ASI_Relatório'!N:AD,5,0)</f>
        <v>2</v>
      </c>
      <c r="E332" s="294"/>
      <c r="F332" s="294"/>
      <c r="G332" s="294"/>
      <c r="H332" s="294"/>
      <c r="I332" s="294"/>
      <c r="J332" s="294">
        <f>VLOOKUP(A332,'Base de Dados sem ASI_Relatório'!N:AD,11,0)</f>
        <v>0</v>
      </c>
      <c r="K332" s="294"/>
      <c r="L332" s="294"/>
      <c r="M332" s="294"/>
      <c r="N332" s="294"/>
      <c r="O332" s="294"/>
      <c r="P332" s="294" t="str">
        <f>VLOOKUP(A332,'Base de Dados sem ASI_Relatório'!N:AD,17,0)</f>
        <v>-</v>
      </c>
    </row>
    <row r="333" spans="1:16" s="282" customFormat="1" x14ac:dyDescent="0.2">
      <c r="A333" s="287" t="s">
        <v>4714</v>
      </c>
      <c r="B333" s="302" t="str">
        <f>VLOOKUP(A333,'Base de Dados sem ASI_Relatório'!N:AD,2,0)</f>
        <v>Anual</v>
      </c>
      <c r="C333" s="306">
        <f>VLOOKUP(A333,'Base de Dados sem ASI_Relatório'!N:AD,4,0)</f>
        <v>0.20499999999999999</v>
      </c>
      <c r="D333" s="306" t="str">
        <f>VLOOKUP(A333,'Base de Dados sem ASI_Relatório'!N:AD,5,0)</f>
        <v>-</v>
      </c>
      <c r="E333" s="307"/>
      <c r="F333" s="306"/>
      <c r="G333" s="306"/>
      <c r="H333" s="306"/>
      <c r="I333" s="307"/>
      <c r="J333" s="307"/>
      <c r="K333" s="307"/>
      <c r="L333" s="306"/>
      <c r="M333" s="307"/>
      <c r="N333" s="307"/>
      <c r="O333" s="307"/>
      <c r="P333" s="307" t="str">
        <f>VLOOKUP(A333,'Base de Dados sem ASI_Relatório'!N:AD,17,0)</f>
        <v>-</v>
      </c>
    </row>
    <row r="334" spans="1:16" ht="39.75" customHeight="1" x14ac:dyDescent="0.2">
      <c r="A334" s="283" t="s">
        <v>4146</v>
      </c>
      <c r="B334" s="311" t="s">
        <v>5196</v>
      </c>
      <c r="C334" s="311" t="s">
        <v>5197</v>
      </c>
      <c r="D334" s="311" t="s">
        <v>5198</v>
      </c>
      <c r="E334" s="311" t="s">
        <v>5199</v>
      </c>
      <c r="F334" s="311" t="s">
        <v>5200</v>
      </c>
      <c r="G334" s="311" t="s">
        <v>5201</v>
      </c>
      <c r="H334" s="311" t="s">
        <v>5202</v>
      </c>
      <c r="I334" s="311" t="s">
        <v>5203</v>
      </c>
      <c r="J334" s="311" t="s">
        <v>5204</v>
      </c>
      <c r="K334" s="311" t="s">
        <v>5205</v>
      </c>
      <c r="L334" s="311" t="s">
        <v>5206</v>
      </c>
      <c r="M334" s="311" t="s">
        <v>5207</v>
      </c>
      <c r="N334" s="311" t="s">
        <v>5208</v>
      </c>
      <c r="O334" s="311" t="s">
        <v>5209</v>
      </c>
      <c r="P334" s="311" t="s">
        <v>5210</v>
      </c>
    </row>
    <row r="335" spans="1:16" s="282" customFormat="1" ht="25.5" x14ac:dyDescent="0.2">
      <c r="A335" s="285" t="s">
        <v>4715</v>
      </c>
      <c r="B335" s="294" t="str">
        <f>VLOOKUP(A335,'Base de Dados sem ASI_Relatório'!N:AD,2,0)</f>
        <v>Anual</v>
      </c>
      <c r="C335" s="298" t="str">
        <f>VLOOKUP(A335,'Base de Dados sem ASI_Relatório'!N:AD,4,0)</f>
        <v>-</v>
      </c>
      <c r="D335" s="298" t="str">
        <f>VLOOKUP(A335,'Base de Dados sem ASI_Relatório'!N:AD,5,0)</f>
        <v>-</v>
      </c>
      <c r="E335" s="297"/>
      <c r="F335" s="298"/>
      <c r="G335" s="298"/>
      <c r="H335" s="298"/>
      <c r="I335" s="297"/>
      <c r="J335" s="297"/>
      <c r="K335" s="297"/>
      <c r="L335" s="298"/>
      <c r="M335" s="297"/>
      <c r="N335" s="297"/>
      <c r="O335" s="297"/>
      <c r="P335" s="297" t="str">
        <f>VLOOKUP(A335,'Base de Dados sem ASI_Relatório'!N:AD,17,0)</f>
        <v>-</v>
      </c>
    </row>
    <row r="336" spans="1:16" ht="39.75" customHeight="1" x14ac:dyDescent="0.2">
      <c r="A336" s="283" t="s">
        <v>4147</v>
      </c>
      <c r="B336" s="311" t="s">
        <v>5196</v>
      </c>
      <c r="C336" s="311" t="s">
        <v>5197</v>
      </c>
      <c r="D336" s="311" t="s">
        <v>5198</v>
      </c>
      <c r="E336" s="311" t="s">
        <v>5199</v>
      </c>
      <c r="F336" s="311" t="s">
        <v>5200</v>
      </c>
      <c r="G336" s="311" t="s">
        <v>5201</v>
      </c>
      <c r="H336" s="311" t="s">
        <v>5202</v>
      </c>
      <c r="I336" s="311" t="s">
        <v>5203</v>
      </c>
      <c r="J336" s="311" t="s">
        <v>5204</v>
      </c>
      <c r="K336" s="311" t="s">
        <v>5205</v>
      </c>
      <c r="L336" s="311" t="s">
        <v>5206</v>
      </c>
      <c r="M336" s="311" t="s">
        <v>5207</v>
      </c>
      <c r="N336" s="311" t="s">
        <v>5208</v>
      </c>
      <c r="O336" s="311" t="s">
        <v>5209</v>
      </c>
      <c r="P336" s="311" t="s">
        <v>5210</v>
      </c>
    </row>
    <row r="337" spans="1:16" s="282" customFormat="1" ht="25.5" x14ac:dyDescent="0.2">
      <c r="A337" s="285" t="s">
        <v>4716</v>
      </c>
      <c r="B337" s="294" t="str">
        <f>VLOOKUP(A337,'Base de Dados sem ASI_Relatório'!N:AD,2,0)</f>
        <v>Anual</v>
      </c>
      <c r="C337" s="298" t="str">
        <f>VLOOKUP(A337,'Base de Dados sem ASI_Relatório'!N:AD,4,0)</f>
        <v>-</v>
      </c>
      <c r="D337" s="298" t="str">
        <f>VLOOKUP(A337,'Base de Dados sem ASI_Relatório'!N:AD,5,0)</f>
        <v>-</v>
      </c>
      <c r="E337" s="297"/>
      <c r="F337" s="298"/>
      <c r="G337" s="298"/>
      <c r="H337" s="298"/>
      <c r="I337" s="297"/>
      <c r="J337" s="297"/>
      <c r="K337" s="297"/>
      <c r="L337" s="298"/>
      <c r="M337" s="297"/>
      <c r="N337" s="297"/>
      <c r="O337" s="297"/>
      <c r="P337" s="297" t="str">
        <f>VLOOKUP(A337,'Base de Dados sem ASI_Relatório'!N:AD,17,0)</f>
        <v>-</v>
      </c>
    </row>
    <row r="338" spans="1:16" ht="39.75" customHeight="1" x14ac:dyDescent="0.2">
      <c r="A338" s="283" t="s">
        <v>4148</v>
      </c>
      <c r="B338" s="311" t="s">
        <v>5196</v>
      </c>
      <c r="C338" s="311" t="s">
        <v>5197</v>
      </c>
      <c r="D338" s="311" t="s">
        <v>5198</v>
      </c>
      <c r="E338" s="311" t="s">
        <v>5199</v>
      </c>
      <c r="F338" s="311" t="s">
        <v>5200</v>
      </c>
      <c r="G338" s="311" t="s">
        <v>5201</v>
      </c>
      <c r="H338" s="311" t="s">
        <v>5202</v>
      </c>
      <c r="I338" s="311" t="s">
        <v>5203</v>
      </c>
      <c r="J338" s="311" t="s">
        <v>5204</v>
      </c>
      <c r="K338" s="311" t="s">
        <v>5205</v>
      </c>
      <c r="L338" s="311" t="s">
        <v>5206</v>
      </c>
      <c r="M338" s="311" t="s">
        <v>5207</v>
      </c>
      <c r="N338" s="311" t="s">
        <v>5208</v>
      </c>
      <c r="O338" s="311" t="s">
        <v>5209</v>
      </c>
      <c r="P338" s="311" t="s">
        <v>5210</v>
      </c>
    </row>
    <row r="339" spans="1:16" s="282" customFormat="1" ht="25.5" x14ac:dyDescent="0.2">
      <c r="A339" s="285" t="s">
        <v>4717</v>
      </c>
      <c r="B339" s="294" t="str">
        <f>VLOOKUP(A339,'Base de Dados sem ASI_Relatório'!N:AD,2,0)</f>
        <v>Anual</v>
      </c>
      <c r="C339" s="294" t="str">
        <f>VLOOKUP(A339,'Base de Dados sem ASI_Relatório'!N:AD,4,0)</f>
        <v>-</v>
      </c>
      <c r="D339" s="294" t="str">
        <f>VLOOKUP(A339,'Base de Dados sem ASI_Relatório'!N:AD,5,0)</f>
        <v>-</v>
      </c>
      <c r="E339" s="294"/>
      <c r="F339" s="294"/>
      <c r="G339" s="294"/>
      <c r="H339" s="294"/>
      <c r="I339" s="294"/>
      <c r="J339" s="294"/>
      <c r="K339" s="294"/>
      <c r="L339" s="294"/>
      <c r="M339" s="294"/>
      <c r="N339" s="294"/>
      <c r="O339" s="294"/>
      <c r="P339" s="294" t="str">
        <f>VLOOKUP(A339,'Base de Dados sem ASI_Relatório'!N:AD,17,0)</f>
        <v>-</v>
      </c>
    </row>
    <row r="340" spans="1:16" ht="39.75" customHeight="1" x14ac:dyDescent="0.2">
      <c r="A340" s="283" t="s">
        <v>4149</v>
      </c>
      <c r="B340" s="311" t="s">
        <v>5196</v>
      </c>
      <c r="C340" s="311" t="s">
        <v>5197</v>
      </c>
      <c r="D340" s="311" t="s">
        <v>5198</v>
      </c>
      <c r="E340" s="311" t="s">
        <v>5199</v>
      </c>
      <c r="F340" s="311" t="s">
        <v>5200</v>
      </c>
      <c r="G340" s="311" t="s">
        <v>5201</v>
      </c>
      <c r="H340" s="311" t="s">
        <v>5202</v>
      </c>
      <c r="I340" s="311" t="s">
        <v>5203</v>
      </c>
      <c r="J340" s="311" t="s">
        <v>5204</v>
      </c>
      <c r="K340" s="311" t="s">
        <v>5205</v>
      </c>
      <c r="L340" s="311" t="s">
        <v>5206</v>
      </c>
      <c r="M340" s="311" t="s">
        <v>5207</v>
      </c>
      <c r="N340" s="311" t="s">
        <v>5208</v>
      </c>
      <c r="O340" s="311" t="s">
        <v>5209</v>
      </c>
      <c r="P340" s="311" t="s">
        <v>5210</v>
      </c>
    </row>
    <row r="341" spans="1:16" s="282" customFormat="1" x14ac:dyDescent="0.2">
      <c r="A341" s="286" t="s">
        <v>4718</v>
      </c>
      <c r="B341" s="299" t="str">
        <f>VLOOKUP(A341,'Base de Dados sem ASI_Relatório'!N:AD,2,0)</f>
        <v>Semestral</v>
      </c>
      <c r="C341" s="299">
        <f>VLOOKUP(A341,'Base de Dados sem ASI_Relatório'!N:AD,4,0)</f>
        <v>44</v>
      </c>
      <c r="D341" s="299">
        <f>VLOOKUP(A341,'Base de Dados sem ASI_Relatório'!N:AD,5,0)</f>
        <v>44</v>
      </c>
      <c r="E341" s="299"/>
      <c r="F341" s="299"/>
      <c r="G341" s="299"/>
      <c r="H341" s="299"/>
      <c r="I341" s="299"/>
      <c r="J341" s="299">
        <f>VLOOKUP(A341,'Base de Dados sem ASI_Relatório'!N:AD,11,0)</f>
        <v>40</v>
      </c>
      <c r="K341" s="299"/>
      <c r="L341" s="299"/>
      <c r="M341" s="299"/>
      <c r="N341" s="299"/>
      <c r="O341" s="299"/>
      <c r="P341" s="299" t="str">
        <f>VLOOKUP(A341,'Base de Dados sem ASI_Relatório'!N:AD,17,0)</f>
        <v>-</v>
      </c>
    </row>
    <row r="342" spans="1:16" s="282" customFormat="1" ht="25.5" x14ac:dyDescent="0.2">
      <c r="A342" s="285" t="s">
        <v>4719</v>
      </c>
      <c r="B342" s="294" t="str">
        <f>VLOOKUP(A342,'Base de Dados sem ASI_Relatório'!N:AD,2,0)</f>
        <v>Semestral</v>
      </c>
      <c r="C342" s="298">
        <f>VLOOKUP(A342,'Base de Dados sem ASI_Relatório'!N:AD,4,0)</f>
        <v>0</v>
      </c>
      <c r="D342" s="297">
        <f>VLOOKUP(A342,'Base de Dados sem ASI_Relatório'!N:AD,5,0)</f>
        <v>1</v>
      </c>
      <c r="E342" s="297"/>
      <c r="F342" s="298"/>
      <c r="G342" s="298"/>
      <c r="H342" s="298"/>
      <c r="I342" s="297"/>
      <c r="J342" s="297">
        <f>VLOOKUP(A342,'Base de Dados sem ASI_Relatório'!N:AD,11,0)</f>
        <v>0</v>
      </c>
      <c r="K342" s="297"/>
      <c r="L342" s="298"/>
      <c r="M342" s="297"/>
      <c r="N342" s="297"/>
      <c r="O342" s="297"/>
      <c r="P342" s="297" t="str">
        <f>VLOOKUP(A342,'Base de Dados sem ASI_Relatório'!N:AD,17,0)</f>
        <v>-</v>
      </c>
    </row>
    <row r="343" spans="1:16" ht="39.75" customHeight="1" x14ac:dyDescent="0.2">
      <c r="A343" s="283" t="s">
        <v>4150</v>
      </c>
      <c r="B343" s="311" t="s">
        <v>5196</v>
      </c>
      <c r="C343" s="311" t="s">
        <v>5197</v>
      </c>
      <c r="D343" s="311" t="s">
        <v>5198</v>
      </c>
      <c r="E343" s="311" t="s">
        <v>5199</v>
      </c>
      <c r="F343" s="311" t="s">
        <v>5200</v>
      </c>
      <c r="G343" s="311" t="s">
        <v>5201</v>
      </c>
      <c r="H343" s="311" t="s">
        <v>5202</v>
      </c>
      <c r="I343" s="311" t="s">
        <v>5203</v>
      </c>
      <c r="J343" s="311" t="s">
        <v>5204</v>
      </c>
      <c r="K343" s="311" t="s">
        <v>5205</v>
      </c>
      <c r="L343" s="311" t="s">
        <v>5206</v>
      </c>
      <c r="M343" s="311" t="s">
        <v>5207</v>
      </c>
      <c r="N343" s="311" t="s">
        <v>5208</v>
      </c>
      <c r="O343" s="311" t="s">
        <v>5209</v>
      </c>
      <c r="P343" s="311" t="s">
        <v>5210</v>
      </c>
    </row>
    <row r="344" spans="1:16" s="282" customFormat="1" ht="25.5" x14ac:dyDescent="0.2">
      <c r="A344" s="285" t="s">
        <v>4702</v>
      </c>
      <c r="B344" s="294" t="str">
        <f>VLOOKUP(A344,'Base de Dados sem ASI_Relatório'!N:AD,2,0)</f>
        <v>Bienal</v>
      </c>
      <c r="C344" s="294">
        <f>VLOOKUP(A344,'Base de Dados sem ASI_Relatório'!N:AD,4,0)</f>
        <v>3.3</v>
      </c>
      <c r="D344" s="294" t="str">
        <f>VLOOKUP(A344,'Base de Dados sem ASI_Relatório'!N:AD,5,0)</f>
        <v>-</v>
      </c>
      <c r="E344" s="294"/>
      <c r="F344" s="294"/>
      <c r="G344" s="294"/>
      <c r="H344" s="294"/>
      <c r="I344" s="294"/>
      <c r="J344" s="294"/>
      <c r="K344" s="294"/>
      <c r="L344" s="294"/>
      <c r="M344" s="294"/>
      <c r="N344" s="294"/>
      <c r="O344" s="294"/>
      <c r="P344" s="294" t="str">
        <f>VLOOKUP(A344,'Base de Dados sem ASI_Relatório'!N:AD,17,0)</f>
        <v>-</v>
      </c>
    </row>
    <row r="345" spans="1:16" ht="39.75" customHeight="1" x14ac:dyDescent="0.2">
      <c r="A345" s="283" t="s">
        <v>4151</v>
      </c>
      <c r="B345" s="311" t="s">
        <v>5196</v>
      </c>
      <c r="C345" s="311" t="s">
        <v>5197</v>
      </c>
      <c r="D345" s="311" t="s">
        <v>5198</v>
      </c>
      <c r="E345" s="311" t="s">
        <v>5199</v>
      </c>
      <c r="F345" s="311" t="s">
        <v>5200</v>
      </c>
      <c r="G345" s="311" t="s">
        <v>5201</v>
      </c>
      <c r="H345" s="311" t="s">
        <v>5202</v>
      </c>
      <c r="I345" s="311" t="s">
        <v>5203</v>
      </c>
      <c r="J345" s="311" t="s">
        <v>5204</v>
      </c>
      <c r="K345" s="311" t="s">
        <v>5205</v>
      </c>
      <c r="L345" s="311" t="s">
        <v>5206</v>
      </c>
      <c r="M345" s="311" t="s">
        <v>5207</v>
      </c>
      <c r="N345" s="311" t="s">
        <v>5208</v>
      </c>
      <c r="O345" s="311" t="s">
        <v>5209</v>
      </c>
      <c r="P345" s="311" t="s">
        <v>5210</v>
      </c>
    </row>
    <row r="346" spans="1:16" s="282" customFormat="1" ht="25.5" x14ac:dyDescent="0.2">
      <c r="A346" s="285" t="s">
        <v>4720</v>
      </c>
      <c r="B346" s="294" t="str">
        <f>VLOOKUP(A346,'Base de Dados sem ASI_Relatório'!N:AD,2,0)</f>
        <v>Anual</v>
      </c>
      <c r="C346" s="298" t="str">
        <f>VLOOKUP(A346,'Base de Dados sem ASI_Relatório'!N:AD,4,0)</f>
        <v>-</v>
      </c>
      <c r="D346" s="308">
        <f>VLOOKUP(A346,'Base de Dados sem ASI_Relatório'!N:AD,5,0)</f>
        <v>9400</v>
      </c>
      <c r="E346" s="297"/>
      <c r="F346" s="298"/>
      <c r="G346" s="298"/>
      <c r="H346" s="298"/>
      <c r="I346" s="297"/>
      <c r="J346" s="297"/>
      <c r="K346" s="297"/>
      <c r="L346" s="298"/>
      <c r="M346" s="297"/>
      <c r="N346" s="297"/>
      <c r="O346" s="297"/>
      <c r="P346" s="308">
        <f>VLOOKUP(A346,'Base de Dados sem ASI_Relatório'!N:AD,17,0)</f>
        <v>16</v>
      </c>
    </row>
    <row r="347" spans="1:16" s="280" customFormat="1" ht="45.75" customHeight="1" x14ac:dyDescent="0.3">
      <c r="A347" s="312" t="s">
        <v>3985</v>
      </c>
      <c r="E347" s="296"/>
      <c r="F347" s="296"/>
      <c r="G347" s="296"/>
      <c r="H347" s="296"/>
      <c r="I347" s="296"/>
      <c r="J347" s="296"/>
      <c r="K347" s="296"/>
      <c r="L347" s="296"/>
      <c r="M347" s="296"/>
      <c r="N347" s="296"/>
      <c r="O347" s="296"/>
      <c r="P347" s="296"/>
    </row>
    <row r="348" spans="1:16" ht="39.75" customHeight="1" x14ac:dyDescent="0.2">
      <c r="A348" s="283" t="s">
        <v>4152</v>
      </c>
      <c r="B348" s="311" t="s">
        <v>5196</v>
      </c>
      <c r="C348" s="311" t="s">
        <v>5197</v>
      </c>
      <c r="D348" s="311" t="s">
        <v>5198</v>
      </c>
      <c r="E348" s="311" t="s">
        <v>5199</v>
      </c>
      <c r="F348" s="311" t="s">
        <v>5200</v>
      </c>
      <c r="G348" s="311" t="s">
        <v>5201</v>
      </c>
      <c r="H348" s="311" t="s">
        <v>5202</v>
      </c>
      <c r="I348" s="311" t="s">
        <v>5203</v>
      </c>
      <c r="J348" s="311" t="s">
        <v>5204</v>
      </c>
      <c r="K348" s="311" t="s">
        <v>5205</v>
      </c>
      <c r="L348" s="311" t="s">
        <v>5206</v>
      </c>
      <c r="M348" s="311" t="s">
        <v>5207</v>
      </c>
      <c r="N348" s="311" t="s">
        <v>5208</v>
      </c>
      <c r="O348" s="311" t="s">
        <v>5209</v>
      </c>
      <c r="P348" s="311" t="s">
        <v>5210</v>
      </c>
    </row>
    <row r="349" spans="1:16" s="282" customFormat="1" x14ac:dyDescent="0.2">
      <c r="A349" s="285" t="s">
        <v>4721</v>
      </c>
      <c r="B349" s="294" t="str">
        <f>VLOOKUP(A349,'Base de Dados sem ASI_Relatório'!N:AD,2,0)</f>
        <v>Anual</v>
      </c>
      <c r="C349" s="294">
        <f>VLOOKUP(A349,'Base de Dados sem ASI_Relatório'!N:AD,4,0)</f>
        <v>0</v>
      </c>
      <c r="D349" s="294">
        <f>VLOOKUP(A349,'Base de Dados sem ASI_Relatório'!N:AD,5,0)</f>
        <v>20</v>
      </c>
      <c r="E349" s="294"/>
      <c r="F349" s="294"/>
      <c r="G349" s="294"/>
      <c r="H349" s="294"/>
      <c r="I349" s="294"/>
      <c r="J349" s="294"/>
      <c r="K349" s="294"/>
      <c r="L349" s="294"/>
      <c r="M349" s="294"/>
      <c r="N349" s="294"/>
      <c r="O349" s="294"/>
      <c r="P349" s="294">
        <f>VLOOKUP(A349,'Base de Dados sem ASI_Relatório'!N:AD,17,0)</f>
        <v>0</v>
      </c>
    </row>
    <row r="350" spans="1:16" ht="39.75" customHeight="1" x14ac:dyDescent="0.2">
      <c r="A350" s="283" t="s">
        <v>4153</v>
      </c>
      <c r="B350" s="311" t="s">
        <v>5196</v>
      </c>
      <c r="C350" s="311" t="s">
        <v>5197</v>
      </c>
      <c r="D350" s="311" t="s">
        <v>5198</v>
      </c>
      <c r="E350" s="311" t="s">
        <v>5199</v>
      </c>
      <c r="F350" s="311" t="s">
        <v>5200</v>
      </c>
      <c r="G350" s="311" t="s">
        <v>5201</v>
      </c>
      <c r="H350" s="311" t="s">
        <v>5202</v>
      </c>
      <c r="I350" s="311" t="s">
        <v>5203</v>
      </c>
      <c r="J350" s="311" t="s">
        <v>5204</v>
      </c>
      <c r="K350" s="311" t="s">
        <v>5205</v>
      </c>
      <c r="L350" s="311" t="s">
        <v>5206</v>
      </c>
      <c r="M350" s="311" t="s">
        <v>5207</v>
      </c>
      <c r="N350" s="311" t="s">
        <v>5208</v>
      </c>
      <c r="O350" s="311" t="s">
        <v>5209</v>
      </c>
      <c r="P350" s="311" t="s">
        <v>5210</v>
      </c>
    </row>
    <row r="351" spans="1:16" s="282" customFormat="1" ht="25.5" x14ac:dyDescent="0.2">
      <c r="A351" s="285" t="s">
        <v>4722</v>
      </c>
      <c r="B351" s="294" t="str">
        <f>VLOOKUP(A351,'Base de Dados sem ASI_Relatório'!N:AD,2,0)</f>
        <v>Anual</v>
      </c>
      <c r="C351" s="294">
        <f>VLOOKUP(A351,'Base de Dados sem ASI_Relatório'!N:AD,4,0)</f>
        <v>37</v>
      </c>
      <c r="D351" s="294">
        <f>VLOOKUP(A351,'Base de Dados sem ASI_Relatório'!N:AD,5,0)</f>
        <v>10</v>
      </c>
      <c r="E351" s="294"/>
      <c r="F351" s="294"/>
      <c r="G351" s="294"/>
      <c r="H351" s="294"/>
      <c r="I351" s="294"/>
      <c r="J351" s="294"/>
      <c r="K351" s="294"/>
      <c r="L351" s="294"/>
      <c r="M351" s="294"/>
      <c r="N351" s="294"/>
      <c r="O351" s="294"/>
      <c r="P351" s="294">
        <f>VLOOKUP(A351,'Base de Dados sem ASI_Relatório'!N:AD,17,0)</f>
        <v>10</v>
      </c>
    </row>
    <row r="352" spans="1:16" ht="39.75" customHeight="1" x14ac:dyDescent="0.2">
      <c r="A352" s="283" t="s">
        <v>4154</v>
      </c>
      <c r="B352" s="311" t="s">
        <v>5196</v>
      </c>
      <c r="C352" s="311" t="s">
        <v>5197</v>
      </c>
      <c r="D352" s="311" t="s">
        <v>5198</v>
      </c>
      <c r="E352" s="311" t="s">
        <v>5199</v>
      </c>
      <c r="F352" s="311" t="s">
        <v>5200</v>
      </c>
      <c r="G352" s="311" t="s">
        <v>5201</v>
      </c>
      <c r="H352" s="311" t="s">
        <v>5202</v>
      </c>
      <c r="I352" s="311" t="s">
        <v>5203</v>
      </c>
      <c r="J352" s="311" t="s">
        <v>5204</v>
      </c>
      <c r="K352" s="311" t="s">
        <v>5205</v>
      </c>
      <c r="L352" s="311" t="s">
        <v>5206</v>
      </c>
      <c r="M352" s="311" t="s">
        <v>5207</v>
      </c>
      <c r="N352" s="311" t="s">
        <v>5208</v>
      </c>
      <c r="O352" s="311" t="s">
        <v>5209</v>
      </c>
      <c r="P352" s="311" t="s">
        <v>5210</v>
      </c>
    </row>
    <row r="353" spans="1:16" s="282" customFormat="1" x14ac:dyDescent="0.2">
      <c r="A353" s="285" t="s">
        <v>4723</v>
      </c>
      <c r="B353" s="294" t="str">
        <f>VLOOKUP(A353,'Base de Dados sem ASI_Relatório'!N:AD,2,0)</f>
        <v>Mensal</v>
      </c>
      <c r="C353" s="294">
        <f>VLOOKUP(A353,'Base de Dados sem ASI_Relatório'!N:AD,4,0)</f>
        <v>39</v>
      </c>
      <c r="D353" s="294" t="str">
        <f>VLOOKUP(A353,'Base de Dados sem ASI_Relatório'!N:AD,5,0)</f>
        <v>&lt;=120</v>
      </c>
      <c r="E353" s="294">
        <f>VLOOKUP(A353,'Base de Dados sem ASI_Relatório'!N:AD,6,0)</f>
        <v>40</v>
      </c>
      <c r="F353" s="294">
        <f>VLOOKUP(A353,'Base de Dados sem ASI_Relatório'!N:AD,7,0)</f>
        <v>25</v>
      </c>
      <c r="G353" s="294">
        <f>VLOOKUP(A353,'Base de Dados sem ASI_Relatório'!N:AD,8,0)</f>
        <v>39</v>
      </c>
      <c r="H353" s="294">
        <f>VLOOKUP(A353,'Base de Dados sem ASI_Relatório'!N:AD,9,0)</f>
        <v>57</v>
      </c>
      <c r="I353" s="294">
        <f>VLOOKUP(A353,'Base de Dados sem ASI_Relatório'!N:AD,10,0)</f>
        <v>46</v>
      </c>
      <c r="J353" s="294">
        <f>VLOOKUP(A353,'Base de Dados sem ASI_Relatório'!N:AD,11,0)</f>
        <v>48</v>
      </c>
      <c r="K353" s="294">
        <f>VLOOKUP(A353,'Base de Dados sem ASI_Relatório'!N:AD,12,0)</f>
        <v>42</v>
      </c>
      <c r="L353" s="294">
        <f>VLOOKUP(A353,'Base de Dados sem ASI_Relatório'!N:AD,13,0)</f>
        <v>38</v>
      </c>
      <c r="M353" s="294">
        <f>VLOOKUP(A353,'Base de Dados sem ASI_Relatório'!N:AD,14,0)</f>
        <v>34</v>
      </c>
      <c r="N353" s="294">
        <f>VLOOKUP(A353,'Base de Dados sem ASI_Relatório'!N:AD,15,0)</f>
        <v>34</v>
      </c>
      <c r="O353" s="294">
        <f>VLOOKUP(A353,'Base de Dados sem ASI_Relatório'!N:AD,16,0)</f>
        <v>49</v>
      </c>
      <c r="P353" s="294">
        <f>VLOOKUP(A353,'Base de Dados sem ASI_Relatório'!N:AD,17,0)</f>
        <v>35</v>
      </c>
    </row>
    <row r="354" spans="1:16" ht="39.75" customHeight="1" x14ac:dyDescent="0.2">
      <c r="A354" s="283" t="s">
        <v>4155</v>
      </c>
      <c r="B354" s="311" t="s">
        <v>5196</v>
      </c>
      <c r="C354" s="311" t="s">
        <v>5197</v>
      </c>
      <c r="D354" s="311" t="s">
        <v>5198</v>
      </c>
      <c r="E354" s="311" t="s">
        <v>5199</v>
      </c>
      <c r="F354" s="311" t="s">
        <v>5200</v>
      </c>
      <c r="G354" s="311" t="s">
        <v>5201</v>
      </c>
      <c r="H354" s="311" t="s">
        <v>5202</v>
      </c>
      <c r="I354" s="311" t="s">
        <v>5203</v>
      </c>
      <c r="J354" s="311" t="s">
        <v>5204</v>
      </c>
      <c r="K354" s="311" t="s">
        <v>5205</v>
      </c>
      <c r="L354" s="311" t="s">
        <v>5206</v>
      </c>
      <c r="M354" s="311" t="s">
        <v>5207</v>
      </c>
      <c r="N354" s="311" t="s">
        <v>5208</v>
      </c>
      <c r="O354" s="311" t="s">
        <v>5209</v>
      </c>
      <c r="P354" s="311" t="s">
        <v>5210</v>
      </c>
    </row>
    <row r="355" spans="1:16" s="282" customFormat="1" x14ac:dyDescent="0.2">
      <c r="A355" s="285" t="s">
        <v>4724</v>
      </c>
      <c r="B355" s="294" t="str">
        <f>VLOOKUP(A355,'Base de Dados sem ASI_Relatório'!N:AD,2,0)</f>
        <v>Quadrimestral</v>
      </c>
      <c r="C355" s="298">
        <f>VLOOKUP(A355,'Base de Dados sem ASI_Relatório'!N:AD,4,0)</f>
        <v>0</v>
      </c>
      <c r="D355" s="298">
        <f>VLOOKUP(A355,'Base de Dados sem ASI_Relatório'!N:AD,5,0)</f>
        <v>0.1</v>
      </c>
      <c r="E355" s="297"/>
      <c r="F355" s="298"/>
      <c r="G355" s="298"/>
      <c r="H355" s="298">
        <f>VLOOKUP(A355,'Base de Dados sem ASI_Relatório'!N:AD,9,0)</f>
        <v>0.2</v>
      </c>
      <c r="I355" s="297"/>
      <c r="J355" s="297"/>
      <c r="K355" s="297"/>
      <c r="L355" s="298">
        <f>VLOOKUP(A355,'Base de Dados sem ASI_Relatório'!N:AD,13,0)</f>
        <v>0.03</v>
      </c>
      <c r="M355" s="297"/>
      <c r="N355" s="297"/>
      <c r="O355" s="297"/>
      <c r="P355" s="298">
        <f>VLOOKUP(A355,'Base de Dados sem ASI_Relatório'!N:AD,17,0)</f>
        <v>0.05</v>
      </c>
    </row>
    <row r="356" spans="1:16" ht="39.75" customHeight="1" x14ac:dyDescent="0.2">
      <c r="A356" s="283" t="s">
        <v>4156</v>
      </c>
      <c r="B356" s="311" t="s">
        <v>5196</v>
      </c>
      <c r="C356" s="311" t="s">
        <v>5197</v>
      </c>
      <c r="D356" s="311" t="s">
        <v>5198</v>
      </c>
      <c r="E356" s="311" t="s">
        <v>5199</v>
      </c>
      <c r="F356" s="311" t="s">
        <v>5200</v>
      </c>
      <c r="G356" s="311" t="s">
        <v>5201</v>
      </c>
      <c r="H356" s="311" t="s">
        <v>5202</v>
      </c>
      <c r="I356" s="311" t="s">
        <v>5203</v>
      </c>
      <c r="J356" s="311" t="s">
        <v>5204</v>
      </c>
      <c r="K356" s="311" t="s">
        <v>5205</v>
      </c>
      <c r="L356" s="311" t="s">
        <v>5206</v>
      </c>
      <c r="M356" s="311" t="s">
        <v>5207</v>
      </c>
      <c r="N356" s="311" t="s">
        <v>5208</v>
      </c>
      <c r="O356" s="311" t="s">
        <v>5209</v>
      </c>
      <c r="P356" s="311" t="s">
        <v>5210</v>
      </c>
    </row>
    <row r="357" spans="1:16" s="282" customFormat="1" ht="25.5" x14ac:dyDescent="0.2">
      <c r="A357" s="285" t="s">
        <v>4725</v>
      </c>
      <c r="B357" s="294" t="str">
        <f>VLOOKUP(A357,'Base de Dados sem ASI_Relatório'!N:AD,2,0)</f>
        <v>Anual</v>
      </c>
      <c r="C357" s="294">
        <f>VLOOKUP(A357,'Base de Dados sem ASI_Relatório'!N:AD,4,0)</f>
        <v>0</v>
      </c>
      <c r="D357" s="294">
        <f>VLOOKUP(A357,'Base de Dados sem ASI_Relatório'!N:AD,5,0)</f>
        <v>0</v>
      </c>
      <c r="E357" s="294"/>
      <c r="F357" s="294"/>
      <c r="G357" s="294"/>
      <c r="H357" s="294"/>
      <c r="I357" s="294"/>
      <c r="J357" s="294"/>
      <c r="K357" s="294"/>
      <c r="L357" s="294"/>
      <c r="M357" s="294"/>
      <c r="N357" s="294"/>
      <c r="O357" s="294"/>
      <c r="P357" s="294">
        <f>VLOOKUP(A357,'Base de Dados sem ASI_Relatório'!N:AD,17,0)</f>
        <v>6</v>
      </c>
    </row>
    <row r="358" spans="1:16" ht="39.75" customHeight="1" x14ac:dyDescent="0.2">
      <c r="A358" s="283" t="s">
        <v>4157</v>
      </c>
      <c r="B358" s="311" t="s">
        <v>5196</v>
      </c>
      <c r="C358" s="311" t="s">
        <v>5197</v>
      </c>
      <c r="D358" s="311" t="s">
        <v>5198</v>
      </c>
      <c r="E358" s="311" t="s">
        <v>5199</v>
      </c>
      <c r="F358" s="311" t="s">
        <v>5200</v>
      </c>
      <c r="G358" s="311" t="s">
        <v>5201</v>
      </c>
      <c r="H358" s="311" t="s">
        <v>5202</v>
      </c>
      <c r="I358" s="311" t="s">
        <v>5203</v>
      </c>
      <c r="J358" s="311" t="s">
        <v>5204</v>
      </c>
      <c r="K358" s="311" t="s">
        <v>5205</v>
      </c>
      <c r="L358" s="311" t="s">
        <v>5206</v>
      </c>
      <c r="M358" s="311" t="s">
        <v>5207</v>
      </c>
      <c r="N358" s="311" t="s">
        <v>5208</v>
      </c>
      <c r="O358" s="311" t="s">
        <v>5209</v>
      </c>
      <c r="P358" s="311" t="s">
        <v>5210</v>
      </c>
    </row>
    <row r="359" spans="1:16" s="282" customFormat="1" ht="25.5" x14ac:dyDescent="0.2">
      <c r="A359" s="285" t="s">
        <v>4726</v>
      </c>
      <c r="B359" s="294" t="str">
        <f>VLOOKUP(A359,'Base de Dados sem ASI_Relatório'!N:AD,2,0)</f>
        <v>Anual</v>
      </c>
      <c r="C359" s="294">
        <f>VLOOKUP(A359,'Base de Dados sem ASI_Relatório'!N:AD,4,0)</f>
        <v>18</v>
      </c>
      <c r="D359" s="294">
        <f>VLOOKUP(A359,'Base de Dados sem ASI_Relatório'!N:AD,5,0)</f>
        <v>14</v>
      </c>
      <c r="E359" s="294"/>
      <c r="F359" s="294"/>
      <c r="G359" s="294"/>
      <c r="H359" s="294"/>
      <c r="I359" s="294"/>
      <c r="J359" s="294"/>
      <c r="K359" s="294"/>
      <c r="L359" s="294"/>
      <c r="M359" s="294"/>
      <c r="N359" s="294"/>
      <c r="O359" s="294"/>
      <c r="P359" s="294">
        <f>VLOOKUP(A359,'Base de Dados sem ASI_Relatório'!N:AD,17,0)</f>
        <v>15</v>
      </c>
    </row>
    <row r="360" spans="1:16" ht="39.75" customHeight="1" x14ac:dyDescent="0.2">
      <c r="A360" s="283" t="s">
        <v>4158</v>
      </c>
      <c r="B360" s="311" t="s">
        <v>5196</v>
      </c>
      <c r="C360" s="311" t="s">
        <v>5197</v>
      </c>
      <c r="D360" s="311" t="s">
        <v>5198</v>
      </c>
      <c r="E360" s="311" t="s">
        <v>5199</v>
      </c>
      <c r="F360" s="311" t="s">
        <v>5200</v>
      </c>
      <c r="G360" s="311" t="s">
        <v>5201</v>
      </c>
      <c r="H360" s="311" t="s">
        <v>5202</v>
      </c>
      <c r="I360" s="311" t="s">
        <v>5203</v>
      </c>
      <c r="J360" s="311" t="s">
        <v>5204</v>
      </c>
      <c r="K360" s="311" t="s">
        <v>5205</v>
      </c>
      <c r="L360" s="311" t="s">
        <v>5206</v>
      </c>
      <c r="M360" s="311" t="s">
        <v>5207</v>
      </c>
      <c r="N360" s="311" t="s">
        <v>5208</v>
      </c>
      <c r="O360" s="311" t="s">
        <v>5209</v>
      </c>
      <c r="P360" s="311" t="s">
        <v>5210</v>
      </c>
    </row>
    <row r="361" spans="1:16" s="282" customFormat="1" ht="25.5" x14ac:dyDescent="0.2">
      <c r="A361" s="286" t="s">
        <v>4727</v>
      </c>
      <c r="B361" s="299" t="str">
        <f>VLOOKUP(A361,'Base de Dados sem ASI_Relatório'!N:AD,2,0)</f>
        <v>Anual</v>
      </c>
      <c r="C361" s="299">
        <f>VLOOKUP(A361,'Base de Dados sem ASI_Relatório'!N:AD,4,0)</f>
        <v>0</v>
      </c>
      <c r="D361" s="299">
        <f>VLOOKUP(A361,'Base de Dados sem ASI_Relatório'!N:AD,5,0)</f>
        <v>0</v>
      </c>
      <c r="E361" s="299"/>
      <c r="F361" s="299"/>
      <c r="G361" s="299"/>
      <c r="H361" s="299"/>
      <c r="I361" s="299"/>
      <c r="J361" s="299"/>
      <c r="K361" s="299"/>
      <c r="L361" s="299"/>
      <c r="M361" s="299"/>
      <c r="N361" s="299"/>
      <c r="O361" s="299"/>
      <c r="P361" s="299">
        <f>VLOOKUP(A361,'Base de Dados sem ASI_Relatório'!N:AD,17,0)</f>
        <v>0</v>
      </c>
    </row>
    <row r="362" spans="1:16" s="282" customFormat="1" ht="25.5" x14ac:dyDescent="0.2">
      <c r="A362" s="286" t="s">
        <v>4728</v>
      </c>
      <c r="B362" s="299" t="str">
        <f>VLOOKUP(A362,'Base de Dados sem ASI_Relatório'!N:AD,2,0)</f>
        <v>Anual</v>
      </c>
      <c r="C362" s="299">
        <f>VLOOKUP(A362,'Base de Dados sem ASI_Relatório'!N:AD,4,0)</f>
        <v>0</v>
      </c>
      <c r="D362" s="299">
        <f>VLOOKUP(A362,'Base de Dados sem ASI_Relatório'!N:AD,5,0)</f>
        <v>0</v>
      </c>
      <c r="E362" s="299"/>
      <c r="F362" s="299"/>
      <c r="G362" s="299"/>
      <c r="H362" s="299"/>
      <c r="I362" s="299"/>
      <c r="J362" s="299"/>
      <c r="K362" s="299"/>
      <c r="L362" s="299"/>
      <c r="M362" s="299"/>
      <c r="N362" s="299"/>
      <c r="O362" s="299"/>
      <c r="P362" s="299">
        <f>VLOOKUP(A362,'Base de Dados sem ASI_Relatório'!N:AD,17,0)</f>
        <v>0</v>
      </c>
    </row>
    <row r="363" spans="1:16" s="282" customFormat="1" ht="25.5" x14ac:dyDescent="0.2">
      <c r="A363" s="285" t="s">
        <v>4729</v>
      </c>
      <c r="B363" s="294" t="str">
        <f>VLOOKUP(A363,'Base de Dados sem ASI_Relatório'!N:AD,2,0)</f>
        <v>Anual</v>
      </c>
      <c r="C363" s="294">
        <f>VLOOKUP(A363,'Base de Dados sem ASI_Relatório'!N:AD,4,0)</f>
        <v>0</v>
      </c>
      <c r="D363" s="294">
        <f>VLOOKUP(A363,'Base de Dados sem ASI_Relatório'!N:AD,5,0)</f>
        <v>0</v>
      </c>
      <c r="E363" s="294"/>
      <c r="F363" s="294"/>
      <c r="G363" s="294"/>
      <c r="H363" s="294"/>
      <c r="I363" s="294"/>
      <c r="J363" s="294"/>
      <c r="K363" s="294"/>
      <c r="L363" s="294"/>
      <c r="M363" s="294"/>
      <c r="N363" s="294"/>
      <c r="O363" s="294"/>
      <c r="P363" s="294">
        <f>VLOOKUP(A363,'Base de Dados sem ASI_Relatório'!N:AD,17,0)</f>
        <v>0</v>
      </c>
    </row>
    <row r="364" spans="1:16" s="282" customFormat="1" x14ac:dyDescent="0.2">
      <c r="A364" s="287" t="s">
        <v>4730</v>
      </c>
      <c r="B364" s="302" t="str">
        <f>VLOOKUP(A364,'Base de Dados sem ASI_Relatório'!N:AD,2,0)</f>
        <v>Anual</v>
      </c>
      <c r="C364" s="302">
        <f>VLOOKUP(A364,'Base de Dados sem ASI_Relatório'!N:AD,4,0)</f>
        <v>0</v>
      </c>
      <c r="D364" s="302">
        <f>VLOOKUP(A364,'Base de Dados sem ASI_Relatório'!N:AD,5,0)</f>
        <v>0</v>
      </c>
      <c r="E364" s="302"/>
      <c r="F364" s="302"/>
      <c r="G364" s="302"/>
      <c r="H364" s="302"/>
      <c r="I364" s="302"/>
      <c r="J364" s="302"/>
      <c r="K364" s="302"/>
      <c r="L364" s="302"/>
      <c r="M364" s="302"/>
      <c r="N364" s="302"/>
      <c r="O364" s="302"/>
      <c r="P364" s="302">
        <f>VLOOKUP(A364,'Base de Dados sem ASI_Relatório'!N:AD,17,0)</f>
        <v>3</v>
      </c>
    </row>
    <row r="365" spans="1:16" s="282" customFormat="1" ht="25.5" x14ac:dyDescent="0.2">
      <c r="A365" s="287" t="s">
        <v>4731</v>
      </c>
      <c r="B365" s="302" t="str">
        <f>VLOOKUP(A365,'Base de Dados sem ASI_Relatório'!N:AD,2,0)</f>
        <v>Anual</v>
      </c>
      <c r="C365" s="302">
        <f>VLOOKUP(A365,'Base de Dados sem ASI_Relatório'!N:AD,4,0)</f>
        <v>0</v>
      </c>
      <c r="D365" s="302">
        <f>VLOOKUP(A365,'Base de Dados sem ASI_Relatório'!N:AD,5,0)</f>
        <v>0</v>
      </c>
      <c r="E365" s="302"/>
      <c r="F365" s="302"/>
      <c r="G365" s="302"/>
      <c r="H365" s="302"/>
      <c r="I365" s="302"/>
      <c r="J365" s="302"/>
      <c r="K365" s="302"/>
      <c r="L365" s="302"/>
      <c r="M365" s="302"/>
      <c r="N365" s="302"/>
      <c r="O365" s="302"/>
      <c r="P365" s="302">
        <f>VLOOKUP(A365,'Base de Dados sem ASI_Relatório'!N:AD,17,0)</f>
        <v>0</v>
      </c>
    </row>
    <row r="366" spans="1:16" ht="39.75" customHeight="1" x14ac:dyDescent="0.2">
      <c r="A366" s="283" t="s">
        <v>4159</v>
      </c>
      <c r="B366" s="311" t="s">
        <v>5196</v>
      </c>
      <c r="C366" s="311" t="s">
        <v>5197</v>
      </c>
      <c r="D366" s="311" t="s">
        <v>5198</v>
      </c>
      <c r="E366" s="311" t="s">
        <v>5199</v>
      </c>
      <c r="F366" s="311" t="s">
        <v>5200</v>
      </c>
      <c r="G366" s="311" t="s">
        <v>5201</v>
      </c>
      <c r="H366" s="311" t="s">
        <v>5202</v>
      </c>
      <c r="I366" s="311" t="s">
        <v>5203</v>
      </c>
      <c r="J366" s="311" t="s">
        <v>5204</v>
      </c>
      <c r="K366" s="311" t="s">
        <v>5205</v>
      </c>
      <c r="L366" s="311" t="s">
        <v>5206</v>
      </c>
      <c r="M366" s="311" t="s">
        <v>5207</v>
      </c>
      <c r="N366" s="311" t="s">
        <v>5208</v>
      </c>
      <c r="O366" s="311" t="s">
        <v>5209</v>
      </c>
      <c r="P366" s="311" t="s">
        <v>5210</v>
      </c>
    </row>
    <row r="367" spans="1:16" s="282" customFormat="1" ht="25.5" x14ac:dyDescent="0.2">
      <c r="A367" s="285" t="s">
        <v>4732</v>
      </c>
      <c r="B367" s="294" t="str">
        <f>VLOOKUP(A367,'Base de Dados sem ASI_Relatório'!N:AD,2,0)</f>
        <v>Anual</v>
      </c>
      <c r="C367" s="294" t="str">
        <f>VLOOKUP(A367,'Base de Dados sem ASI_Relatório'!N:AD,4,0)</f>
        <v>-</v>
      </c>
      <c r="D367" s="294">
        <f>VLOOKUP(A367,'Base de Dados sem ASI_Relatório'!N:AD,5,0)</f>
        <v>135</v>
      </c>
      <c r="E367" s="294"/>
      <c r="F367" s="294"/>
      <c r="G367" s="294"/>
      <c r="H367" s="294"/>
      <c r="I367" s="294"/>
      <c r="J367" s="294"/>
      <c r="K367" s="294"/>
      <c r="L367" s="294"/>
      <c r="M367" s="294"/>
      <c r="N367" s="294"/>
      <c r="O367" s="294"/>
      <c r="P367" s="294">
        <f>VLOOKUP(A367,'Base de Dados sem ASI_Relatório'!N:AD,17,0)</f>
        <v>0</v>
      </c>
    </row>
    <row r="368" spans="1:16" ht="39.75" customHeight="1" x14ac:dyDescent="0.2">
      <c r="A368" s="283" t="s">
        <v>4160</v>
      </c>
      <c r="B368" s="311" t="s">
        <v>5196</v>
      </c>
      <c r="C368" s="311" t="s">
        <v>5197</v>
      </c>
      <c r="D368" s="311" t="s">
        <v>5198</v>
      </c>
      <c r="E368" s="311" t="s">
        <v>5199</v>
      </c>
      <c r="F368" s="311" t="s">
        <v>5200</v>
      </c>
      <c r="G368" s="311" t="s">
        <v>5201</v>
      </c>
      <c r="H368" s="311" t="s">
        <v>5202</v>
      </c>
      <c r="I368" s="311" t="s">
        <v>5203</v>
      </c>
      <c r="J368" s="311" t="s">
        <v>5204</v>
      </c>
      <c r="K368" s="311" t="s">
        <v>5205</v>
      </c>
      <c r="L368" s="311" t="s">
        <v>5206</v>
      </c>
      <c r="M368" s="311" t="s">
        <v>5207</v>
      </c>
      <c r="N368" s="311" t="s">
        <v>5208</v>
      </c>
      <c r="O368" s="311" t="s">
        <v>5209</v>
      </c>
      <c r="P368" s="311" t="s">
        <v>5210</v>
      </c>
    </row>
    <row r="369" spans="1:16" s="282" customFormat="1" x14ac:dyDescent="0.2">
      <c r="A369" s="285" t="s">
        <v>4733</v>
      </c>
      <c r="B369" s="294" t="str">
        <f>VLOOKUP(A369,'Base de Dados sem ASI_Relatório'!N:AD,2,0)</f>
        <v>Mensal</v>
      </c>
      <c r="C369" s="294" t="str">
        <f>VLOOKUP(A369,'Base de Dados sem ASI_Relatório'!N:AD,4,0)</f>
        <v>-</v>
      </c>
      <c r="D369" s="294">
        <f>VLOOKUP(A369,'Base de Dados sem ASI_Relatório'!N:AD,5,0)</f>
        <v>11</v>
      </c>
      <c r="E369" s="294" t="str">
        <f>VLOOKUP(A369,'Base de Dados sem ASI_Relatório'!N:AD,6,0)</f>
        <v>-</v>
      </c>
      <c r="F369" s="294" t="str">
        <f>VLOOKUP(A369,'Base de Dados sem ASI_Relatório'!N:AD,7,0)</f>
        <v>-</v>
      </c>
      <c r="G369" s="294" t="str">
        <f>VLOOKUP(A369,'Base de Dados sem ASI_Relatório'!N:AD,8,0)</f>
        <v>-</v>
      </c>
      <c r="H369" s="294" t="str">
        <f>VLOOKUP(A369,'Base de Dados sem ASI_Relatório'!N:AD,9,0)</f>
        <v>-</v>
      </c>
      <c r="I369" s="294">
        <f>VLOOKUP(A369,'Base de Dados sem ASI_Relatório'!N:AD,10,0)</f>
        <v>0</v>
      </c>
      <c r="J369" s="294">
        <f>VLOOKUP(A369,'Base de Dados sem ASI_Relatório'!N:AD,11,0)</f>
        <v>0</v>
      </c>
      <c r="K369" s="294">
        <f>VLOOKUP(A369,'Base de Dados sem ASI_Relatório'!N:AD,12,0)</f>
        <v>0</v>
      </c>
      <c r="L369" s="294">
        <f>VLOOKUP(A369,'Base de Dados sem ASI_Relatório'!N:AD,13,0)</f>
        <v>0</v>
      </c>
      <c r="M369" s="294" t="str">
        <f>VLOOKUP(A369,'Base de Dados sem ASI_Relatório'!N:AD,14,0)</f>
        <v>-</v>
      </c>
      <c r="N369" s="294" t="str">
        <f>VLOOKUP(A369,'Base de Dados sem ASI_Relatório'!N:AD,15,0)</f>
        <v>-</v>
      </c>
      <c r="O369" s="294" t="str">
        <f>VLOOKUP(A369,'Base de Dados sem ASI_Relatório'!N:AD,16,0)</f>
        <v>-</v>
      </c>
      <c r="P369" s="294">
        <f>VLOOKUP(A369,'Base de Dados sem ASI_Relatório'!N:AD,17,0)</f>
        <v>0</v>
      </c>
    </row>
    <row r="370" spans="1:16" ht="39.75" customHeight="1" x14ac:dyDescent="0.2">
      <c r="A370" s="283" t="s">
        <v>4161</v>
      </c>
      <c r="B370" s="311" t="s">
        <v>5196</v>
      </c>
      <c r="C370" s="311" t="s">
        <v>5197</v>
      </c>
      <c r="D370" s="311" t="s">
        <v>5198</v>
      </c>
      <c r="E370" s="311" t="s">
        <v>5199</v>
      </c>
      <c r="F370" s="311" t="s">
        <v>5200</v>
      </c>
      <c r="G370" s="311" t="s">
        <v>5201</v>
      </c>
      <c r="H370" s="311" t="s">
        <v>5202</v>
      </c>
      <c r="I370" s="311" t="s">
        <v>5203</v>
      </c>
      <c r="J370" s="311" t="s">
        <v>5204</v>
      </c>
      <c r="K370" s="311" t="s">
        <v>5205</v>
      </c>
      <c r="L370" s="311" t="s">
        <v>5206</v>
      </c>
      <c r="M370" s="311" t="s">
        <v>5207</v>
      </c>
      <c r="N370" s="311" t="s">
        <v>5208</v>
      </c>
      <c r="O370" s="311" t="s">
        <v>5209</v>
      </c>
      <c r="P370" s="311" t="s">
        <v>5210</v>
      </c>
    </row>
    <row r="371" spans="1:16" s="282" customFormat="1" ht="25.5" x14ac:dyDescent="0.2">
      <c r="A371" s="285" t="s">
        <v>4726</v>
      </c>
      <c r="B371" s="294" t="str">
        <f>VLOOKUP(A371,'Base de Dados sem ASI_Relatório'!N:AD,2,0)</f>
        <v>Anual</v>
      </c>
      <c r="C371" s="294">
        <f>VLOOKUP(A371,'Base de Dados sem ASI_Relatório'!N:AD,4,0)</f>
        <v>18</v>
      </c>
      <c r="D371" s="294">
        <f>VLOOKUP(A371,'Base de Dados sem ASI_Relatório'!N:AD,5,0)</f>
        <v>14</v>
      </c>
      <c r="E371" s="294"/>
      <c r="F371" s="294"/>
      <c r="G371" s="294"/>
      <c r="H371" s="294"/>
      <c r="I371" s="294"/>
      <c r="J371" s="294"/>
      <c r="K371" s="294"/>
      <c r="L371" s="294"/>
      <c r="M371" s="294"/>
      <c r="N371" s="294"/>
      <c r="O371" s="294"/>
      <c r="P371" s="294">
        <f>VLOOKUP(A371,'Base de Dados sem ASI_Relatório'!N:AD,17,0)</f>
        <v>15</v>
      </c>
    </row>
    <row r="372" spans="1:16" ht="39.75" customHeight="1" x14ac:dyDescent="0.2">
      <c r="A372" s="283" t="s">
        <v>4162</v>
      </c>
      <c r="B372" s="311" t="s">
        <v>5196</v>
      </c>
      <c r="C372" s="311" t="s">
        <v>5197</v>
      </c>
      <c r="D372" s="311" t="s">
        <v>5198</v>
      </c>
      <c r="E372" s="311" t="s">
        <v>5199</v>
      </c>
      <c r="F372" s="311" t="s">
        <v>5200</v>
      </c>
      <c r="G372" s="311" t="s">
        <v>5201</v>
      </c>
      <c r="H372" s="311" t="s">
        <v>5202</v>
      </c>
      <c r="I372" s="311" t="s">
        <v>5203</v>
      </c>
      <c r="J372" s="311" t="s">
        <v>5204</v>
      </c>
      <c r="K372" s="311" t="s">
        <v>5205</v>
      </c>
      <c r="L372" s="311" t="s">
        <v>5206</v>
      </c>
      <c r="M372" s="311" t="s">
        <v>5207</v>
      </c>
      <c r="N372" s="311" t="s">
        <v>5208</v>
      </c>
      <c r="O372" s="311" t="s">
        <v>5209</v>
      </c>
      <c r="P372" s="311" t="s">
        <v>5210</v>
      </c>
    </row>
    <row r="373" spans="1:16" s="282" customFormat="1" x14ac:dyDescent="0.2">
      <c r="A373" s="285" t="s">
        <v>4734</v>
      </c>
      <c r="B373" s="294" t="str">
        <f>VLOOKUP(A373,'Base de Dados sem ASI_Relatório'!N:AD,2,0)</f>
        <v>Quadrimestral</v>
      </c>
      <c r="C373" s="298">
        <f>VLOOKUP(A373,'Base de Dados sem ASI_Relatório'!N:AD,4,0)</f>
        <v>0.91</v>
      </c>
      <c r="D373" s="298">
        <f>VLOOKUP(A373,'Base de Dados sem ASI_Relatório'!N:AD,5,0)</f>
        <v>0.96</v>
      </c>
      <c r="E373" s="297"/>
      <c r="F373" s="298"/>
      <c r="G373" s="298"/>
      <c r="H373" s="298">
        <f>VLOOKUP(A373,'Base de Dados sem ASI_Relatório'!N:AD,9,0)</f>
        <v>0</v>
      </c>
      <c r="I373" s="297"/>
      <c r="J373" s="297"/>
      <c r="K373" s="297"/>
      <c r="L373" s="298">
        <f>VLOOKUP(A373,'Base de Dados sem ASI_Relatório'!N:AD,13,0)</f>
        <v>0</v>
      </c>
      <c r="M373" s="297"/>
      <c r="N373" s="297"/>
      <c r="O373" s="297"/>
      <c r="P373" s="297">
        <f>VLOOKUP(A373,'Base de Dados sem ASI_Relatório'!N:AD,17,0)</f>
        <v>0</v>
      </c>
    </row>
    <row r="374" spans="1:16" ht="39.75" customHeight="1" x14ac:dyDescent="0.2">
      <c r="A374" s="283" t="s">
        <v>4163</v>
      </c>
      <c r="B374" s="311" t="s">
        <v>5196</v>
      </c>
      <c r="C374" s="311" t="s">
        <v>5197</v>
      </c>
      <c r="D374" s="311" t="s">
        <v>5198</v>
      </c>
      <c r="E374" s="311" t="s">
        <v>5199</v>
      </c>
      <c r="F374" s="311" t="s">
        <v>5200</v>
      </c>
      <c r="G374" s="311" t="s">
        <v>5201</v>
      </c>
      <c r="H374" s="311" t="s">
        <v>5202</v>
      </c>
      <c r="I374" s="311" t="s">
        <v>5203</v>
      </c>
      <c r="J374" s="311" t="s">
        <v>5204</v>
      </c>
      <c r="K374" s="311" t="s">
        <v>5205</v>
      </c>
      <c r="L374" s="311" t="s">
        <v>5206</v>
      </c>
      <c r="M374" s="311" t="s">
        <v>5207</v>
      </c>
      <c r="N374" s="311" t="s">
        <v>5208</v>
      </c>
      <c r="O374" s="311" t="s">
        <v>5209</v>
      </c>
      <c r="P374" s="311" t="s">
        <v>5210</v>
      </c>
    </row>
    <row r="375" spans="1:16" s="282" customFormat="1" x14ac:dyDescent="0.2">
      <c r="A375" s="286" t="s">
        <v>4735</v>
      </c>
      <c r="B375" s="299" t="str">
        <f>VLOOKUP(A375,'Base de Dados sem ASI_Relatório'!N:AD,2,0)</f>
        <v>Quadrimestral</v>
      </c>
      <c r="C375" s="299">
        <f>VLOOKUP(A375,'Base de Dados sem ASI_Relatório'!N:AD,4,0)</f>
        <v>135</v>
      </c>
      <c r="D375" s="299">
        <f>VLOOKUP(A375,'Base de Dados sem ASI_Relatório'!N:AD,5,0)</f>
        <v>12</v>
      </c>
      <c r="E375" s="299"/>
      <c r="F375" s="299"/>
      <c r="G375" s="299"/>
      <c r="H375" s="299">
        <f>VLOOKUP(A375,'Base de Dados sem ASI_Relatório'!N:AD,9,0)</f>
        <v>0</v>
      </c>
      <c r="I375" s="299"/>
      <c r="J375" s="299"/>
      <c r="K375" s="299"/>
      <c r="L375" s="299">
        <f>VLOOKUP(A375,'Base de Dados sem ASI_Relatório'!N:AD,13,0)</f>
        <v>0</v>
      </c>
      <c r="M375" s="299"/>
      <c r="N375" s="299"/>
      <c r="O375" s="299"/>
      <c r="P375" s="299">
        <f>VLOOKUP(A375,'Base de Dados sem ASI_Relatório'!N:AD,17,0)</f>
        <v>0</v>
      </c>
    </row>
    <row r="376" spans="1:16" s="282" customFormat="1" x14ac:dyDescent="0.2">
      <c r="A376" s="285" t="s">
        <v>4736</v>
      </c>
      <c r="B376" s="294" t="str">
        <f>VLOOKUP(A376,'Base de Dados sem ASI_Relatório'!N:AD,2,0)</f>
        <v>Quadrimestral</v>
      </c>
      <c r="C376" s="308">
        <f>VLOOKUP(A376,'Base de Dados sem ASI_Relatório'!N:AD,4,0)</f>
        <v>3</v>
      </c>
      <c r="D376" s="308">
        <f>VLOOKUP(A376,'Base de Dados sem ASI_Relatório'!N:AD,5,0)</f>
        <v>3.1379999999999999</v>
      </c>
      <c r="E376" s="297"/>
      <c r="F376" s="298"/>
      <c r="G376" s="298"/>
      <c r="H376" s="298">
        <f>VLOOKUP(A376,'Base de Dados sem ASI_Relatório'!N:AD,9,0)</f>
        <v>0</v>
      </c>
      <c r="I376" s="297"/>
      <c r="J376" s="297"/>
      <c r="K376" s="297"/>
      <c r="L376" s="298">
        <f>VLOOKUP(A376,'Base de Dados sem ASI_Relatório'!N:AD,13,0)</f>
        <v>0</v>
      </c>
      <c r="M376" s="297"/>
      <c r="N376" s="297"/>
      <c r="O376" s="297"/>
      <c r="P376" s="297">
        <f>VLOOKUP(A376,'Base de Dados sem ASI_Relatório'!N:AD,17,0)</f>
        <v>0</v>
      </c>
    </row>
    <row r="377" spans="1:16" ht="39.75" customHeight="1" x14ac:dyDescent="0.2">
      <c r="A377" s="283" t="s">
        <v>4164</v>
      </c>
      <c r="B377" s="311" t="s">
        <v>5196</v>
      </c>
      <c r="C377" s="311" t="s">
        <v>5197</v>
      </c>
      <c r="D377" s="311" t="s">
        <v>5198</v>
      </c>
      <c r="E377" s="311" t="s">
        <v>5199</v>
      </c>
      <c r="F377" s="311" t="s">
        <v>5200</v>
      </c>
      <c r="G377" s="311" t="s">
        <v>5201</v>
      </c>
      <c r="H377" s="311" t="s">
        <v>5202</v>
      </c>
      <c r="I377" s="311" t="s">
        <v>5203</v>
      </c>
      <c r="J377" s="311" t="s">
        <v>5204</v>
      </c>
      <c r="K377" s="311" t="s">
        <v>5205</v>
      </c>
      <c r="L377" s="311" t="s">
        <v>5206</v>
      </c>
      <c r="M377" s="311" t="s">
        <v>5207</v>
      </c>
      <c r="N377" s="311" t="s">
        <v>5208</v>
      </c>
      <c r="O377" s="311" t="s">
        <v>5209</v>
      </c>
      <c r="P377" s="311" t="s">
        <v>5210</v>
      </c>
    </row>
    <row r="378" spans="1:16" s="282" customFormat="1" ht="25.5" x14ac:dyDescent="0.2">
      <c r="A378" s="285" t="s">
        <v>4737</v>
      </c>
      <c r="B378" s="294" t="str">
        <f>VLOOKUP(A378,'Base de Dados sem ASI_Relatório'!N:AD,2,0)</f>
        <v>Anual</v>
      </c>
      <c r="C378" s="298">
        <f>VLOOKUP(A378,'Base de Dados sem ASI_Relatório'!N:AD,4,0)</f>
        <v>0</v>
      </c>
      <c r="D378" s="298">
        <f>VLOOKUP(A378,'Base de Dados sem ASI_Relatório'!N:AD,5,0)</f>
        <v>0.5</v>
      </c>
      <c r="E378" s="297"/>
      <c r="F378" s="298"/>
      <c r="G378" s="298"/>
      <c r="H378" s="298"/>
      <c r="I378" s="297"/>
      <c r="J378" s="297"/>
      <c r="K378" s="297"/>
      <c r="L378" s="298"/>
      <c r="M378" s="297"/>
      <c r="N378" s="297"/>
      <c r="O378" s="297"/>
      <c r="P378" s="298">
        <f>VLOOKUP(A378,'Base de Dados sem ASI_Relatório'!N:AD,17,0)</f>
        <v>0.88890000000000002</v>
      </c>
    </row>
    <row r="379" spans="1:16" ht="39.75" customHeight="1" x14ac:dyDescent="0.2">
      <c r="A379" s="283" t="s">
        <v>4165</v>
      </c>
      <c r="B379" s="311" t="s">
        <v>5196</v>
      </c>
      <c r="C379" s="311" t="s">
        <v>5197</v>
      </c>
      <c r="D379" s="311" t="s">
        <v>5198</v>
      </c>
      <c r="E379" s="311" t="s">
        <v>5199</v>
      </c>
      <c r="F379" s="311" t="s">
        <v>5200</v>
      </c>
      <c r="G379" s="311" t="s">
        <v>5201</v>
      </c>
      <c r="H379" s="311" t="s">
        <v>5202</v>
      </c>
      <c r="I379" s="311" t="s">
        <v>5203</v>
      </c>
      <c r="J379" s="311" t="s">
        <v>5204</v>
      </c>
      <c r="K379" s="311" t="s">
        <v>5205</v>
      </c>
      <c r="L379" s="311" t="s">
        <v>5206</v>
      </c>
      <c r="M379" s="311" t="s">
        <v>5207</v>
      </c>
      <c r="N379" s="311" t="s">
        <v>5208</v>
      </c>
      <c r="O379" s="311" t="s">
        <v>5209</v>
      </c>
      <c r="P379" s="311" t="s">
        <v>5210</v>
      </c>
    </row>
    <row r="380" spans="1:16" s="282" customFormat="1" x14ac:dyDescent="0.2">
      <c r="A380" s="285" t="s">
        <v>4738</v>
      </c>
      <c r="B380" s="294" t="str">
        <f>VLOOKUP(A380,'Base de Dados sem ASI_Relatório'!N:AD,2,0)</f>
        <v>Mensal</v>
      </c>
      <c r="C380" s="294">
        <f>VLOOKUP(A380,'Base de Dados sem ASI_Relatório'!N:AD,4,0)</f>
        <v>12465511</v>
      </c>
      <c r="D380" s="294">
        <f>VLOOKUP(A380,'Base de Dados sem ASI_Relatório'!N:AD,5,0)</f>
        <v>11170393</v>
      </c>
      <c r="E380" s="294" t="str">
        <f>VLOOKUP(A380,'Base de Dados sem ASI_Relatório'!N:AD,6,0)</f>
        <v>-</v>
      </c>
      <c r="F380" s="294" t="str">
        <f>VLOOKUP(A380,'Base de Dados sem ASI_Relatório'!N:AD,7,0)</f>
        <v>-</v>
      </c>
      <c r="G380" s="294" t="str">
        <f>VLOOKUP(A380,'Base de Dados sem ASI_Relatório'!N:AD,8,0)</f>
        <v>-</v>
      </c>
      <c r="H380" s="294" t="str">
        <f>VLOOKUP(A380,'Base de Dados sem ASI_Relatório'!N:AD,9,0)</f>
        <v>-</v>
      </c>
      <c r="I380" s="294" t="str">
        <f>VLOOKUP(A380,'Base de Dados sem ASI_Relatório'!N:AD,10,0)</f>
        <v>-</v>
      </c>
      <c r="J380" s="294" t="str">
        <f>VLOOKUP(A380,'Base de Dados sem ASI_Relatório'!N:AD,11,0)</f>
        <v>-</v>
      </c>
      <c r="K380" s="294" t="str">
        <f>VLOOKUP(A380,'Base de Dados sem ASI_Relatório'!N:AD,12,0)</f>
        <v>-</v>
      </c>
      <c r="L380" s="294" t="str">
        <f>VLOOKUP(A380,'Base de Dados sem ASI_Relatório'!N:AD,13,0)</f>
        <v>-</v>
      </c>
      <c r="M380" s="294" t="str">
        <f>VLOOKUP(A380,'Base de Dados sem ASI_Relatório'!N:AD,14,0)</f>
        <v>-</v>
      </c>
      <c r="N380" s="294" t="str">
        <f>VLOOKUP(A380,'Base de Dados sem ASI_Relatório'!N:AD,15,0)</f>
        <v>-</v>
      </c>
      <c r="O380" s="294" t="str">
        <f>VLOOKUP(A380,'Base de Dados sem ASI_Relatório'!N:AD,16,0)</f>
        <v>-</v>
      </c>
      <c r="P380" s="294">
        <f>VLOOKUP(A380,'Base de Dados sem ASI_Relatório'!N:AD,17,0)</f>
        <v>18169120.98</v>
      </c>
    </row>
    <row r="381" spans="1:16" s="282" customFormat="1" x14ac:dyDescent="0.2">
      <c r="A381" s="287" t="s">
        <v>4739</v>
      </c>
      <c r="B381" s="302" t="str">
        <f>VLOOKUP(A381,'Base de Dados sem ASI_Relatório'!N:AD,2,0)</f>
        <v>Mensal</v>
      </c>
      <c r="C381" s="302">
        <f>VLOOKUP(A381,'Base de Dados sem ASI_Relatório'!N:AD,4,0)</f>
        <v>77</v>
      </c>
      <c r="D381" s="302">
        <f>VLOOKUP(A381,'Base de Dados sem ASI_Relatório'!N:AD,5,0)</f>
        <v>69</v>
      </c>
      <c r="E381" s="302" t="str">
        <f>VLOOKUP(A381,'Base de Dados sem ASI_Relatório'!N:AD,6,0)</f>
        <v>-</v>
      </c>
      <c r="F381" s="302" t="str">
        <f>VLOOKUP(A381,'Base de Dados sem ASI_Relatório'!N:AD,7,0)</f>
        <v>-</v>
      </c>
      <c r="G381" s="302" t="str">
        <f>VLOOKUP(A381,'Base de Dados sem ASI_Relatório'!N:AD,8,0)</f>
        <v>-</v>
      </c>
      <c r="H381" s="302" t="str">
        <f>VLOOKUP(A381,'Base de Dados sem ASI_Relatório'!N:AD,9,0)</f>
        <v>-</v>
      </c>
      <c r="I381" s="302" t="str">
        <f>VLOOKUP(A381,'Base de Dados sem ASI_Relatório'!N:AD,10,0)</f>
        <v>-</v>
      </c>
      <c r="J381" s="302" t="str">
        <f>VLOOKUP(A381,'Base de Dados sem ASI_Relatório'!N:AD,11,0)</f>
        <v>-</v>
      </c>
      <c r="K381" s="302" t="str">
        <f>VLOOKUP(A381,'Base de Dados sem ASI_Relatório'!N:AD,12,0)</f>
        <v>-</v>
      </c>
      <c r="L381" s="302" t="str">
        <f>VLOOKUP(A381,'Base de Dados sem ASI_Relatório'!N:AD,13,0)</f>
        <v>-</v>
      </c>
      <c r="M381" s="302" t="str">
        <f>VLOOKUP(A381,'Base de Dados sem ASI_Relatório'!N:AD,14,0)</f>
        <v>-</v>
      </c>
      <c r="N381" s="302" t="str">
        <f>VLOOKUP(A381,'Base de Dados sem ASI_Relatório'!N:AD,15,0)</f>
        <v>-</v>
      </c>
      <c r="O381" s="302" t="str">
        <f>VLOOKUP(A381,'Base de Dados sem ASI_Relatório'!N:AD,16,0)</f>
        <v>-</v>
      </c>
      <c r="P381" s="302">
        <f>VLOOKUP(A381,'Base de Dados sem ASI_Relatório'!N:AD,17,0)</f>
        <v>63</v>
      </c>
    </row>
    <row r="382" spans="1:16" s="280" customFormat="1" ht="45.75" customHeight="1" x14ac:dyDescent="0.3">
      <c r="A382" s="312" t="s">
        <v>3986</v>
      </c>
      <c r="E382" s="296"/>
      <c r="F382" s="296"/>
      <c r="G382" s="296"/>
      <c r="H382" s="296"/>
      <c r="I382" s="296"/>
      <c r="J382" s="296"/>
      <c r="K382" s="296"/>
      <c r="L382" s="296"/>
      <c r="M382" s="296"/>
      <c r="N382" s="296"/>
      <c r="O382" s="296"/>
      <c r="P382" s="296"/>
    </row>
    <row r="383" spans="1:16" ht="39.75" customHeight="1" x14ac:dyDescent="0.2">
      <c r="A383" s="283" t="s">
        <v>4166</v>
      </c>
      <c r="B383" s="311" t="s">
        <v>5196</v>
      </c>
      <c r="C383" s="311" t="s">
        <v>5197</v>
      </c>
      <c r="D383" s="311" t="s">
        <v>5198</v>
      </c>
      <c r="E383" s="311" t="s">
        <v>5199</v>
      </c>
      <c r="F383" s="311" t="s">
        <v>5200</v>
      </c>
      <c r="G383" s="311" t="s">
        <v>5201</v>
      </c>
      <c r="H383" s="311" t="s">
        <v>5202</v>
      </c>
      <c r="I383" s="311" t="s">
        <v>5203</v>
      </c>
      <c r="J383" s="311" t="s">
        <v>5204</v>
      </c>
      <c r="K383" s="311" t="s">
        <v>5205</v>
      </c>
      <c r="L383" s="311" t="s">
        <v>5206</v>
      </c>
      <c r="M383" s="311" t="s">
        <v>5207</v>
      </c>
      <c r="N383" s="311" t="s">
        <v>5208</v>
      </c>
      <c r="O383" s="311" t="s">
        <v>5209</v>
      </c>
      <c r="P383" s="311" t="s">
        <v>5210</v>
      </c>
    </row>
    <row r="384" spans="1:16" s="282" customFormat="1" x14ac:dyDescent="0.2">
      <c r="A384" s="285" t="s">
        <v>4740</v>
      </c>
      <c r="B384" s="294" t="str">
        <f>VLOOKUP(A384,'Base de Dados sem ASI_Relatório'!N:AD,2,0)</f>
        <v>Mensal</v>
      </c>
      <c r="C384" s="294">
        <f>VLOOKUP(A384,'Base de Dados sem ASI_Relatório'!N:AD,4,0)</f>
        <v>820</v>
      </c>
      <c r="D384" s="294">
        <f>VLOOKUP(A384,'Base de Dados sem ASI_Relatório'!N:AD,5,0)</f>
        <v>870</v>
      </c>
      <c r="E384" s="294">
        <f>VLOOKUP(A384,'Base de Dados sem ASI_Relatório'!N:AD,6,0)</f>
        <v>736</v>
      </c>
      <c r="F384" s="294">
        <f>VLOOKUP(A384,'Base de Dados sem ASI_Relatório'!N:AD,7,0)</f>
        <v>731</v>
      </c>
      <c r="G384" s="294">
        <f>VLOOKUP(A384,'Base de Dados sem ASI_Relatório'!N:AD,8,0)</f>
        <v>871</v>
      </c>
      <c r="H384" s="294">
        <f>VLOOKUP(A384,'Base de Dados sem ASI_Relatório'!N:AD,9,0)</f>
        <v>856</v>
      </c>
      <c r="I384" s="294">
        <f>VLOOKUP(A384,'Base de Dados sem ASI_Relatório'!N:AD,10,0)</f>
        <v>849</v>
      </c>
      <c r="J384" s="294">
        <f>VLOOKUP(A384,'Base de Dados sem ASI_Relatório'!N:AD,11,0)</f>
        <v>845</v>
      </c>
      <c r="K384" s="294">
        <f>VLOOKUP(A384,'Base de Dados sem ASI_Relatório'!N:AD,12,0)</f>
        <v>847</v>
      </c>
      <c r="L384" s="294">
        <f>VLOOKUP(A384,'Base de Dados sem ASI_Relatório'!N:AD,13,0)</f>
        <v>785</v>
      </c>
      <c r="M384" s="294">
        <f>VLOOKUP(A384,'Base de Dados sem ASI_Relatório'!N:AD,14,0)</f>
        <v>844</v>
      </c>
      <c r="N384" s="294">
        <f>VLOOKUP(A384,'Base de Dados sem ASI_Relatório'!N:AD,15,0)</f>
        <v>841</v>
      </c>
      <c r="O384" s="294">
        <f>VLOOKUP(A384,'Base de Dados sem ASI_Relatório'!N:AD,16,0)</f>
        <v>843</v>
      </c>
      <c r="P384" s="294">
        <f>VLOOKUP(A384,'Base de Dados sem ASI_Relatório'!N:AD,17,0)</f>
        <v>844</v>
      </c>
    </row>
    <row r="385" spans="1:16" ht="39.75" customHeight="1" x14ac:dyDescent="0.2">
      <c r="A385" s="283" t="s">
        <v>4167</v>
      </c>
      <c r="B385" s="311" t="s">
        <v>5196</v>
      </c>
      <c r="C385" s="311" t="s">
        <v>5197</v>
      </c>
      <c r="D385" s="311" t="s">
        <v>5198</v>
      </c>
      <c r="E385" s="311" t="s">
        <v>5199</v>
      </c>
      <c r="F385" s="311" t="s">
        <v>5200</v>
      </c>
      <c r="G385" s="311" t="s">
        <v>5201</v>
      </c>
      <c r="H385" s="311" t="s">
        <v>5202</v>
      </c>
      <c r="I385" s="311" t="s">
        <v>5203</v>
      </c>
      <c r="J385" s="311" t="s">
        <v>5204</v>
      </c>
      <c r="K385" s="311" t="s">
        <v>5205</v>
      </c>
      <c r="L385" s="311" t="s">
        <v>5206</v>
      </c>
      <c r="M385" s="311" t="s">
        <v>5207</v>
      </c>
      <c r="N385" s="311" t="s">
        <v>5208</v>
      </c>
      <c r="O385" s="311" t="s">
        <v>5209</v>
      </c>
      <c r="P385" s="311" t="s">
        <v>5210</v>
      </c>
    </row>
    <row r="386" spans="1:16" s="282" customFormat="1" ht="25.5" x14ac:dyDescent="0.2">
      <c r="A386" s="285" t="s">
        <v>4741</v>
      </c>
      <c r="B386" s="294" t="str">
        <f>VLOOKUP(A386,'Base de Dados sem ASI_Relatório'!N:AD,2,0)</f>
        <v>Anual</v>
      </c>
      <c r="C386" s="294">
        <f>VLOOKUP(A386,'Base de Dados sem ASI_Relatório'!N:AD,4,0)</f>
        <v>33</v>
      </c>
      <c r="D386" s="294">
        <f>VLOOKUP(A386,'Base de Dados sem ASI_Relatório'!N:AD,5,0)</f>
        <v>33</v>
      </c>
      <c r="E386" s="294"/>
      <c r="F386" s="294"/>
      <c r="G386" s="294"/>
      <c r="H386" s="294"/>
      <c r="I386" s="294"/>
      <c r="J386" s="294"/>
      <c r="K386" s="294"/>
      <c r="L386" s="294"/>
      <c r="M386" s="294"/>
      <c r="N386" s="294"/>
      <c r="O386" s="294"/>
      <c r="P386" s="294">
        <f>VLOOKUP(A386,'Base de Dados sem ASI_Relatório'!N:AD,17,0)</f>
        <v>33</v>
      </c>
    </row>
    <row r="387" spans="1:16" ht="39.75" customHeight="1" x14ac:dyDescent="0.2">
      <c r="A387" s="283" t="s">
        <v>4168</v>
      </c>
      <c r="B387" s="311" t="s">
        <v>5196</v>
      </c>
      <c r="C387" s="311" t="s">
        <v>5197</v>
      </c>
      <c r="D387" s="311" t="s">
        <v>5198</v>
      </c>
      <c r="E387" s="311" t="s">
        <v>5199</v>
      </c>
      <c r="F387" s="311" t="s">
        <v>5200</v>
      </c>
      <c r="G387" s="311" t="s">
        <v>5201</v>
      </c>
      <c r="H387" s="311" t="s">
        <v>5202</v>
      </c>
      <c r="I387" s="311" t="s">
        <v>5203</v>
      </c>
      <c r="J387" s="311" t="s">
        <v>5204</v>
      </c>
      <c r="K387" s="311" t="s">
        <v>5205</v>
      </c>
      <c r="L387" s="311" t="s">
        <v>5206</v>
      </c>
      <c r="M387" s="311" t="s">
        <v>5207</v>
      </c>
      <c r="N387" s="311" t="s">
        <v>5208</v>
      </c>
      <c r="O387" s="311" t="s">
        <v>5209</v>
      </c>
      <c r="P387" s="311" t="s">
        <v>5210</v>
      </c>
    </row>
    <row r="388" spans="1:16" s="282" customFormat="1" ht="25.5" x14ac:dyDescent="0.2">
      <c r="A388" s="285" t="s">
        <v>4742</v>
      </c>
      <c r="B388" s="294" t="str">
        <f>VLOOKUP(A388,'Base de Dados sem ASI_Relatório'!N:AD,2,0)</f>
        <v>Mensal</v>
      </c>
      <c r="C388" s="294">
        <f>VLOOKUP(A388,'Base de Dados sem ASI_Relatório'!N:AD,4,0)</f>
        <v>6100</v>
      </c>
      <c r="D388" s="294">
        <f>VLOOKUP(A388,'Base de Dados sem ASI_Relatório'!N:AD,5,0)</f>
        <v>9200</v>
      </c>
      <c r="E388" s="294">
        <f>VLOOKUP(A388,'Base de Dados sem ASI_Relatório'!N:AD,6,0)</f>
        <v>7313</v>
      </c>
      <c r="F388" s="294">
        <f>VLOOKUP(A388,'Base de Dados sem ASI_Relatório'!N:AD,7,0)</f>
        <v>7308</v>
      </c>
      <c r="G388" s="294">
        <f>VLOOKUP(A388,'Base de Dados sem ASI_Relatório'!N:AD,8,0)</f>
        <v>8011</v>
      </c>
      <c r="H388" s="294">
        <f>VLOOKUP(A388,'Base de Dados sem ASI_Relatório'!N:AD,9,0)</f>
        <v>8089</v>
      </c>
      <c r="I388" s="294">
        <f>VLOOKUP(A388,'Base de Dados sem ASI_Relatório'!N:AD,10,0)</f>
        <v>8513</v>
      </c>
      <c r="J388" s="294">
        <f>VLOOKUP(A388,'Base de Dados sem ASI_Relatório'!N:AD,11,0)</f>
        <v>8513</v>
      </c>
      <c r="K388" s="294">
        <f>VLOOKUP(A388,'Base de Dados sem ASI_Relatório'!N:AD,12,0)</f>
        <v>8123</v>
      </c>
      <c r="L388" s="294">
        <f>VLOOKUP(A388,'Base de Dados sem ASI_Relatório'!N:AD,13,0)</f>
        <v>8131</v>
      </c>
      <c r="M388" s="294">
        <f>VLOOKUP(A388,'Base de Dados sem ASI_Relatório'!N:AD,14,0)</f>
        <v>8283</v>
      </c>
      <c r="N388" s="294">
        <f>VLOOKUP(A388,'Base de Dados sem ASI_Relatório'!N:AD,15,0)</f>
        <v>8222</v>
      </c>
      <c r="O388" s="294">
        <f>VLOOKUP(A388,'Base de Dados sem ASI_Relatório'!N:AD,16,0)</f>
        <v>8284</v>
      </c>
      <c r="P388" s="294">
        <f>VLOOKUP(A388,'Base de Dados sem ASI_Relatório'!N:AD,17,0)</f>
        <v>8283</v>
      </c>
    </row>
    <row r="389" spans="1:16" ht="39.75" customHeight="1" x14ac:dyDescent="0.2">
      <c r="A389" s="283" t="s">
        <v>4169</v>
      </c>
      <c r="B389" s="311" t="s">
        <v>5196</v>
      </c>
      <c r="C389" s="311" t="s">
        <v>5197</v>
      </c>
      <c r="D389" s="311" t="s">
        <v>5198</v>
      </c>
      <c r="E389" s="311" t="s">
        <v>5199</v>
      </c>
      <c r="F389" s="311" t="s">
        <v>5200</v>
      </c>
      <c r="G389" s="311" t="s">
        <v>5201</v>
      </c>
      <c r="H389" s="311" t="s">
        <v>5202</v>
      </c>
      <c r="I389" s="311" t="s">
        <v>5203</v>
      </c>
      <c r="J389" s="311" t="s">
        <v>5204</v>
      </c>
      <c r="K389" s="311" t="s">
        <v>5205</v>
      </c>
      <c r="L389" s="311" t="s">
        <v>5206</v>
      </c>
      <c r="M389" s="311" t="s">
        <v>5207</v>
      </c>
      <c r="N389" s="311" t="s">
        <v>5208</v>
      </c>
      <c r="O389" s="311" t="s">
        <v>5209</v>
      </c>
      <c r="P389" s="311" t="s">
        <v>5210</v>
      </c>
    </row>
    <row r="390" spans="1:16" s="282" customFormat="1" ht="25.5" x14ac:dyDescent="0.2">
      <c r="A390" s="285" t="s">
        <v>4743</v>
      </c>
      <c r="B390" s="294" t="str">
        <f>VLOOKUP(A390,'Base de Dados sem ASI_Relatório'!N:AD,2,0)</f>
        <v>Anual</v>
      </c>
      <c r="C390" s="294">
        <f>VLOOKUP(A390,'Base de Dados sem ASI_Relatório'!N:AD,4,0)</f>
        <v>90</v>
      </c>
      <c r="D390" s="294">
        <f>VLOOKUP(A390,'Base de Dados sem ASI_Relatório'!N:AD,5,0)</f>
        <v>50</v>
      </c>
      <c r="E390" s="294"/>
      <c r="F390" s="294"/>
      <c r="G390" s="294"/>
      <c r="H390" s="294"/>
      <c r="I390" s="294"/>
      <c r="J390" s="294"/>
      <c r="K390" s="294"/>
      <c r="L390" s="294"/>
      <c r="M390" s="294"/>
      <c r="N390" s="294"/>
      <c r="O390" s="294"/>
      <c r="P390" s="294">
        <f>VLOOKUP(A390,'Base de Dados sem ASI_Relatório'!N:AD,17,0)</f>
        <v>0</v>
      </c>
    </row>
    <row r="391" spans="1:16" ht="39.75" customHeight="1" x14ac:dyDescent="0.2">
      <c r="A391" s="283" t="s">
        <v>4170</v>
      </c>
      <c r="B391" s="311" t="s">
        <v>5196</v>
      </c>
      <c r="C391" s="311" t="s">
        <v>5197</v>
      </c>
      <c r="D391" s="311" t="s">
        <v>5198</v>
      </c>
      <c r="E391" s="311" t="s">
        <v>5199</v>
      </c>
      <c r="F391" s="311" t="s">
        <v>5200</v>
      </c>
      <c r="G391" s="311" t="s">
        <v>5201</v>
      </c>
      <c r="H391" s="311" t="s">
        <v>5202</v>
      </c>
      <c r="I391" s="311" t="s">
        <v>5203</v>
      </c>
      <c r="J391" s="311" t="s">
        <v>5204</v>
      </c>
      <c r="K391" s="311" t="s">
        <v>5205</v>
      </c>
      <c r="L391" s="311" t="s">
        <v>5206</v>
      </c>
      <c r="M391" s="311" t="s">
        <v>5207</v>
      </c>
      <c r="N391" s="311" t="s">
        <v>5208</v>
      </c>
      <c r="O391" s="311" t="s">
        <v>5209</v>
      </c>
      <c r="P391" s="311" t="s">
        <v>5210</v>
      </c>
    </row>
    <row r="392" spans="1:16" s="282" customFormat="1" ht="25.5" x14ac:dyDescent="0.2">
      <c r="A392" s="285" t="s">
        <v>4744</v>
      </c>
      <c r="B392" s="294" t="str">
        <f>VLOOKUP(A392,'Base de Dados sem ASI_Relatório'!N:AD,2,0)</f>
        <v>Anual</v>
      </c>
      <c r="C392" s="294" t="str">
        <f>VLOOKUP(A392,'Base de Dados sem ASI_Relatório'!N:AD,4,0)</f>
        <v>-</v>
      </c>
      <c r="D392" s="294" t="str">
        <f>VLOOKUP(A392,'Base de Dados sem ASI_Relatório'!N:AD,5,0)</f>
        <v>&gt; 0</v>
      </c>
      <c r="E392" s="294"/>
      <c r="F392" s="294"/>
      <c r="G392" s="294"/>
      <c r="H392" s="294"/>
      <c r="I392" s="294"/>
      <c r="J392" s="294"/>
      <c r="K392" s="294"/>
      <c r="L392" s="294"/>
      <c r="M392" s="294"/>
      <c r="N392" s="294"/>
      <c r="O392" s="294"/>
      <c r="P392" s="294">
        <f>VLOOKUP(A392,'Base de Dados sem ASI_Relatório'!N:AD,17,0)</f>
        <v>0.16</v>
      </c>
    </row>
    <row r="393" spans="1:16" ht="39.75" customHeight="1" x14ac:dyDescent="0.2">
      <c r="A393" s="283" t="s">
        <v>4171</v>
      </c>
      <c r="B393" s="311" t="s">
        <v>5196</v>
      </c>
      <c r="C393" s="311" t="s">
        <v>5197</v>
      </c>
      <c r="D393" s="311" t="s">
        <v>5198</v>
      </c>
      <c r="E393" s="311" t="s">
        <v>5199</v>
      </c>
      <c r="F393" s="311" t="s">
        <v>5200</v>
      </c>
      <c r="G393" s="311" t="s">
        <v>5201</v>
      </c>
      <c r="H393" s="311" t="s">
        <v>5202</v>
      </c>
      <c r="I393" s="311" t="s">
        <v>5203</v>
      </c>
      <c r="J393" s="311" t="s">
        <v>5204</v>
      </c>
      <c r="K393" s="311" t="s">
        <v>5205</v>
      </c>
      <c r="L393" s="311" t="s">
        <v>5206</v>
      </c>
      <c r="M393" s="311" t="s">
        <v>5207</v>
      </c>
      <c r="N393" s="311" t="s">
        <v>5208</v>
      </c>
      <c r="O393" s="311" t="s">
        <v>5209</v>
      </c>
      <c r="P393" s="311" t="s">
        <v>5210</v>
      </c>
    </row>
    <row r="394" spans="1:16" s="282" customFormat="1" x14ac:dyDescent="0.2">
      <c r="A394" s="286" t="s">
        <v>4745</v>
      </c>
      <c r="B394" s="299" t="str">
        <f>VLOOKUP(A394,'Base de Dados sem ASI_Relatório'!N:AD,2,0)</f>
        <v>Anual</v>
      </c>
      <c r="C394" s="300">
        <f>VLOOKUP(A394,'Base de Dados sem ASI_Relatório'!N:AD,4,0)</f>
        <v>0.97399999999999998</v>
      </c>
      <c r="D394" s="301">
        <f>VLOOKUP(A394,'Base de Dados sem ASI_Relatório'!N:AD,5,0)</f>
        <v>1</v>
      </c>
      <c r="E394" s="301"/>
      <c r="F394" s="300"/>
      <c r="G394" s="300"/>
      <c r="H394" s="300"/>
      <c r="I394" s="301"/>
      <c r="J394" s="301"/>
      <c r="K394" s="301"/>
      <c r="L394" s="300"/>
      <c r="M394" s="301"/>
      <c r="N394" s="301"/>
      <c r="O394" s="301"/>
      <c r="P394" s="300">
        <f>VLOOKUP(A394,'Base de Dados sem ASI_Relatório'!N:AD,17,0)</f>
        <v>0.92769999999999997</v>
      </c>
    </row>
    <row r="395" spans="1:16" s="282" customFormat="1" x14ac:dyDescent="0.2">
      <c r="A395" s="285" t="s">
        <v>4746</v>
      </c>
      <c r="B395" s="294" t="str">
        <f>VLOOKUP(A395,'Base de Dados sem ASI_Relatório'!N:AD,2,0)</f>
        <v>Anual</v>
      </c>
      <c r="C395" s="294" t="str">
        <f>VLOOKUP(A395,'Base de Dados sem ASI_Relatório'!N:AD,4,0)</f>
        <v>-</v>
      </c>
      <c r="D395" s="294">
        <f>VLOOKUP(A395,'Base de Dados sem ASI_Relatório'!N:AD,5,0)</f>
        <v>460</v>
      </c>
      <c r="E395" s="294"/>
      <c r="F395" s="294"/>
      <c r="G395" s="294"/>
      <c r="H395" s="294"/>
      <c r="I395" s="294"/>
      <c r="J395" s="294"/>
      <c r="K395" s="294"/>
      <c r="L395" s="294"/>
      <c r="M395" s="294"/>
      <c r="N395" s="294"/>
      <c r="O395" s="294"/>
      <c r="P395" s="294">
        <f>VLOOKUP(A395,'Base de Dados sem ASI_Relatório'!N:AD,17,0)</f>
        <v>868</v>
      </c>
    </row>
    <row r="396" spans="1:16" s="282" customFormat="1" x14ac:dyDescent="0.2">
      <c r="A396" s="287" t="s">
        <v>4747</v>
      </c>
      <c r="B396" s="302" t="str">
        <f>VLOOKUP(A396,'Base de Dados sem ASI_Relatório'!N:AD,2,0)</f>
        <v>Anual</v>
      </c>
      <c r="C396" s="302" t="str">
        <f>VLOOKUP(A396,'Base de Dados sem ASI_Relatório'!N:AD,4,0)</f>
        <v>-</v>
      </c>
      <c r="D396" s="302">
        <f>VLOOKUP(A396,'Base de Dados sem ASI_Relatório'!N:AD,5,0)</f>
        <v>8</v>
      </c>
      <c r="E396" s="302"/>
      <c r="F396" s="302"/>
      <c r="G396" s="302"/>
      <c r="H396" s="302"/>
      <c r="I396" s="302"/>
      <c r="J396" s="302"/>
      <c r="K396" s="302"/>
      <c r="L396" s="302"/>
      <c r="M396" s="302"/>
      <c r="N396" s="302"/>
      <c r="O396" s="302"/>
      <c r="P396" s="302">
        <f>VLOOKUP(A396,'Base de Dados sem ASI_Relatório'!N:AD,17,0)</f>
        <v>8</v>
      </c>
    </row>
    <row r="397" spans="1:16" ht="39.75" customHeight="1" x14ac:dyDescent="0.2">
      <c r="A397" s="283" t="s">
        <v>4172</v>
      </c>
      <c r="B397" s="311" t="s">
        <v>5196</v>
      </c>
      <c r="C397" s="311" t="s">
        <v>5197</v>
      </c>
      <c r="D397" s="311" t="s">
        <v>5198</v>
      </c>
      <c r="E397" s="311" t="s">
        <v>5199</v>
      </c>
      <c r="F397" s="311" t="s">
        <v>5200</v>
      </c>
      <c r="G397" s="311" t="s">
        <v>5201</v>
      </c>
      <c r="H397" s="311" t="s">
        <v>5202</v>
      </c>
      <c r="I397" s="311" t="s">
        <v>5203</v>
      </c>
      <c r="J397" s="311" t="s">
        <v>5204</v>
      </c>
      <c r="K397" s="311" t="s">
        <v>5205</v>
      </c>
      <c r="L397" s="311" t="s">
        <v>5206</v>
      </c>
      <c r="M397" s="311" t="s">
        <v>5207</v>
      </c>
      <c r="N397" s="311" t="s">
        <v>5208</v>
      </c>
      <c r="O397" s="311" t="s">
        <v>5209</v>
      </c>
      <c r="P397" s="311" t="s">
        <v>5210</v>
      </c>
    </row>
    <row r="398" spans="1:16" s="282" customFormat="1" ht="25.5" x14ac:dyDescent="0.2">
      <c r="A398" s="285" t="s">
        <v>4748</v>
      </c>
      <c r="B398" s="294" t="str">
        <f>VLOOKUP(A398,'Base de Dados sem ASI_Relatório'!N:AD,2,0)</f>
        <v>Semestral</v>
      </c>
      <c r="C398" s="298" t="str">
        <f>VLOOKUP(A398,'Base de Dados sem ASI_Relatório'!N:AD,4,0)</f>
        <v>-</v>
      </c>
      <c r="D398" s="298" t="str">
        <f>VLOOKUP(A398,'Base de Dados sem ASI_Relatório'!N:AD,5,0)</f>
        <v>&gt;=30%</v>
      </c>
      <c r="E398" s="297"/>
      <c r="F398" s="298"/>
      <c r="G398" s="298"/>
      <c r="H398" s="298"/>
      <c r="I398" s="297"/>
      <c r="J398" s="297">
        <f>VLOOKUP(A398,'Base de Dados sem ASI_Relatório'!N:AD,11,0)</f>
        <v>0</v>
      </c>
      <c r="K398" s="297"/>
      <c r="L398" s="298"/>
      <c r="M398" s="297"/>
      <c r="N398" s="297"/>
      <c r="O398" s="297"/>
      <c r="P398" s="297">
        <f>VLOOKUP(A398,'Base de Dados sem ASI_Relatório'!N:AD,17,0)</f>
        <v>0</v>
      </c>
    </row>
    <row r="399" spans="1:16" s="282" customFormat="1" ht="25.5" x14ac:dyDescent="0.2">
      <c r="A399" s="287" t="s">
        <v>4749</v>
      </c>
      <c r="B399" s="302" t="str">
        <f>VLOOKUP(A399,'Base de Dados sem ASI_Relatório'!N:AD,2,0)</f>
        <v>Semestral</v>
      </c>
      <c r="C399" s="306" t="str">
        <f>VLOOKUP(A399,'Base de Dados sem ASI_Relatório'!N:AD,4,0)</f>
        <v>-</v>
      </c>
      <c r="D399" s="306" t="str">
        <f>VLOOKUP(A399,'Base de Dados sem ASI_Relatório'!N:AD,5,0)</f>
        <v>&gt;=25%</v>
      </c>
      <c r="E399" s="307"/>
      <c r="F399" s="306"/>
      <c r="G399" s="306"/>
      <c r="H399" s="306"/>
      <c r="I399" s="307"/>
      <c r="J399" s="307">
        <f>VLOOKUP(A399,'Base de Dados sem ASI_Relatório'!N:AD,11,0)</f>
        <v>0.1231</v>
      </c>
      <c r="K399" s="307"/>
      <c r="L399" s="306"/>
      <c r="M399" s="307"/>
      <c r="N399" s="307"/>
      <c r="O399" s="307"/>
      <c r="P399" s="306">
        <f>VLOOKUP(A399,'Base de Dados sem ASI_Relatório'!N:AD,17,0)</f>
        <v>0.02</v>
      </c>
    </row>
    <row r="400" spans="1:16" ht="39.75" customHeight="1" x14ac:dyDescent="0.2">
      <c r="A400" s="283" t="s">
        <v>4173</v>
      </c>
      <c r="B400" s="311" t="s">
        <v>5196</v>
      </c>
      <c r="C400" s="311" t="s">
        <v>5197</v>
      </c>
      <c r="D400" s="311" t="s">
        <v>5198</v>
      </c>
      <c r="E400" s="311" t="s">
        <v>5199</v>
      </c>
      <c r="F400" s="311" t="s">
        <v>5200</v>
      </c>
      <c r="G400" s="311" t="s">
        <v>5201</v>
      </c>
      <c r="H400" s="311" t="s">
        <v>5202</v>
      </c>
      <c r="I400" s="311" t="s">
        <v>5203</v>
      </c>
      <c r="J400" s="311" t="s">
        <v>5204</v>
      </c>
      <c r="K400" s="311" t="s">
        <v>5205</v>
      </c>
      <c r="L400" s="311" t="s">
        <v>5206</v>
      </c>
      <c r="M400" s="311" t="s">
        <v>5207</v>
      </c>
      <c r="N400" s="311" t="s">
        <v>5208</v>
      </c>
      <c r="O400" s="311" t="s">
        <v>5209</v>
      </c>
      <c r="P400" s="311" t="s">
        <v>5210</v>
      </c>
    </row>
    <row r="401" spans="1:16" s="282" customFormat="1" x14ac:dyDescent="0.2">
      <c r="A401" s="286" t="s">
        <v>4750</v>
      </c>
      <c r="B401" s="299" t="str">
        <f>VLOOKUP(A401,'Base de Dados sem ASI_Relatório'!N:AD,2,0)</f>
        <v>Anual</v>
      </c>
      <c r="C401" s="299">
        <f>VLOOKUP(A401,'Base de Dados sem ASI_Relatório'!N:AD,4,0)</f>
        <v>2</v>
      </c>
      <c r="D401" s="299">
        <f>VLOOKUP(A401,'Base de Dados sem ASI_Relatório'!N:AD,5,0)</f>
        <v>2</v>
      </c>
      <c r="E401" s="299"/>
      <c r="F401" s="299"/>
      <c r="G401" s="299"/>
      <c r="H401" s="299"/>
      <c r="I401" s="299"/>
      <c r="J401" s="299"/>
      <c r="K401" s="299"/>
      <c r="L401" s="299"/>
      <c r="M401" s="299"/>
      <c r="N401" s="299"/>
      <c r="O401" s="299"/>
      <c r="P401" s="299">
        <f>VLOOKUP(A401,'Base de Dados sem ASI_Relatório'!N:AD,17,0)</f>
        <v>3.3</v>
      </c>
    </row>
    <row r="402" spans="1:16" s="282" customFormat="1" x14ac:dyDescent="0.2">
      <c r="A402" s="285" t="s">
        <v>4751</v>
      </c>
      <c r="B402" s="294" t="str">
        <f>VLOOKUP(A402,'Base de Dados sem ASI_Relatório'!N:AD,2,0)</f>
        <v>Anual</v>
      </c>
      <c r="C402" s="294">
        <f>VLOOKUP(A402,'Base de Dados sem ASI_Relatório'!N:AD,4,0)</f>
        <v>2.98</v>
      </c>
      <c r="D402" s="294">
        <f>VLOOKUP(A402,'Base de Dados sem ASI_Relatório'!N:AD,5,0)</f>
        <v>2.98</v>
      </c>
      <c r="E402" s="294"/>
      <c r="F402" s="294"/>
      <c r="G402" s="294"/>
      <c r="H402" s="294"/>
      <c r="I402" s="294"/>
      <c r="J402" s="294"/>
      <c r="K402" s="294"/>
      <c r="L402" s="294"/>
      <c r="M402" s="294"/>
      <c r="N402" s="294"/>
      <c r="O402" s="294"/>
      <c r="P402" s="294">
        <f>VLOOKUP(A402,'Base de Dados sem ASI_Relatório'!N:AD,17,0)</f>
        <v>3.01</v>
      </c>
    </row>
    <row r="403" spans="1:16" ht="39.75" customHeight="1" x14ac:dyDescent="0.2">
      <c r="A403" s="283" t="s">
        <v>4174</v>
      </c>
      <c r="B403" s="311" t="s">
        <v>5196</v>
      </c>
      <c r="C403" s="311" t="s">
        <v>5197</v>
      </c>
      <c r="D403" s="311" t="s">
        <v>5198</v>
      </c>
      <c r="E403" s="311" t="s">
        <v>5199</v>
      </c>
      <c r="F403" s="311" t="s">
        <v>5200</v>
      </c>
      <c r="G403" s="311" t="s">
        <v>5201</v>
      </c>
      <c r="H403" s="311" t="s">
        <v>5202</v>
      </c>
      <c r="I403" s="311" t="s">
        <v>5203</v>
      </c>
      <c r="J403" s="311" t="s">
        <v>5204</v>
      </c>
      <c r="K403" s="311" t="s">
        <v>5205</v>
      </c>
      <c r="L403" s="311" t="s">
        <v>5206</v>
      </c>
      <c r="M403" s="311" t="s">
        <v>5207</v>
      </c>
      <c r="N403" s="311" t="s">
        <v>5208</v>
      </c>
      <c r="O403" s="311" t="s">
        <v>5209</v>
      </c>
      <c r="P403" s="311" t="s">
        <v>5210</v>
      </c>
    </row>
    <row r="404" spans="1:16" s="282" customFormat="1" x14ac:dyDescent="0.2">
      <c r="A404" s="285" t="s">
        <v>4752</v>
      </c>
      <c r="B404" s="294" t="str">
        <f>VLOOKUP(A404,'Base de Dados sem ASI_Relatório'!N:AD,2,0)</f>
        <v>Anual</v>
      </c>
      <c r="C404" s="298">
        <f>VLOOKUP(A404,'Base de Dados sem ASI_Relatório'!N:AD,4,0)</f>
        <v>0.313</v>
      </c>
      <c r="D404" s="298">
        <f>VLOOKUP(A404,'Base de Dados sem ASI_Relatório'!N:AD,5,0)</f>
        <v>0.308</v>
      </c>
      <c r="E404" s="297"/>
      <c r="F404" s="298"/>
      <c r="G404" s="298"/>
      <c r="H404" s="298"/>
      <c r="I404" s="297"/>
      <c r="J404" s="297"/>
      <c r="K404" s="297"/>
      <c r="L404" s="298"/>
      <c r="M404" s="297"/>
      <c r="N404" s="297"/>
      <c r="O404" s="297"/>
      <c r="P404" s="297" t="str">
        <f>VLOOKUP(A404,'Base de Dados sem ASI_Relatório'!N:AD,17,0)</f>
        <v>-</v>
      </c>
    </row>
    <row r="405" spans="1:16" s="282" customFormat="1" x14ac:dyDescent="0.2">
      <c r="A405" s="287" t="s">
        <v>4753</v>
      </c>
      <c r="B405" s="302" t="str">
        <f>VLOOKUP(A405,'Base de Dados sem ASI_Relatório'!N:AD,2,0)</f>
        <v>Anual</v>
      </c>
      <c r="C405" s="306">
        <f>VLOOKUP(A405,'Base de Dados sem ASI_Relatório'!N:AD,4,0)</f>
        <v>0.27600000000000002</v>
      </c>
      <c r="D405" s="306">
        <f>VLOOKUP(A405,'Base de Dados sem ASI_Relatório'!N:AD,5,0)</f>
        <v>0.27100000000000002</v>
      </c>
      <c r="E405" s="307"/>
      <c r="F405" s="306"/>
      <c r="G405" s="306"/>
      <c r="H405" s="306"/>
      <c r="I405" s="307"/>
      <c r="J405" s="307"/>
      <c r="K405" s="307"/>
      <c r="L405" s="306"/>
      <c r="M405" s="307"/>
      <c r="N405" s="307"/>
      <c r="O405" s="307"/>
      <c r="P405" s="307" t="str">
        <f>VLOOKUP(A405,'Base de Dados sem ASI_Relatório'!N:AD,17,0)</f>
        <v>-</v>
      </c>
    </row>
    <row r="406" spans="1:16" ht="39.75" customHeight="1" x14ac:dyDescent="0.2">
      <c r="A406" s="283" t="s">
        <v>4175</v>
      </c>
      <c r="B406" s="311" t="s">
        <v>5196</v>
      </c>
      <c r="C406" s="311" t="s">
        <v>5197</v>
      </c>
      <c r="D406" s="311" t="s">
        <v>5198</v>
      </c>
      <c r="E406" s="311" t="s">
        <v>5199</v>
      </c>
      <c r="F406" s="311" t="s">
        <v>5200</v>
      </c>
      <c r="G406" s="311" t="s">
        <v>5201</v>
      </c>
      <c r="H406" s="311" t="s">
        <v>5202</v>
      </c>
      <c r="I406" s="311" t="s">
        <v>5203</v>
      </c>
      <c r="J406" s="311" t="s">
        <v>5204</v>
      </c>
      <c r="K406" s="311" t="s">
        <v>5205</v>
      </c>
      <c r="L406" s="311" t="s">
        <v>5206</v>
      </c>
      <c r="M406" s="311" t="s">
        <v>5207</v>
      </c>
      <c r="N406" s="311" t="s">
        <v>5208</v>
      </c>
      <c r="O406" s="311" t="s">
        <v>5209</v>
      </c>
      <c r="P406" s="311" t="s">
        <v>5210</v>
      </c>
    </row>
    <row r="407" spans="1:16" s="282" customFormat="1" ht="25.5" x14ac:dyDescent="0.2">
      <c r="A407" s="285" t="s">
        <v>4754</v>
      </c>
      <c r="B407" s="294" t="str">
        <f>VLOOKUP(A407,'Base de Dados sem ASI_Relatório'!N:AD,2,0)</f>
        <v>Anual</v>
      </c>
      <c r="C407" s="294">
        <f>VLOOKUP(A407,'Base de Dados sem ASI_Relatório'!N:AD,4,0)</f>
        <v>10</v>
      </c>
      <c r="D407" s="294">
        <f>VLOOKUP(A407,'Base de Dados sem ASI_Relatório'!N:AD,5,0)</f>
        <v>8</v>
      </c>
      <c r="E407" s="294"/>
      <c r="F407" s="294"/>
      <c r="G407" s="294"/>
      <c r="H407" s="294"/>
      <c r="I407" s="294"/>
      <c r="J407" s="294"/>
      <c r="K407" s="294"/>
      <c r="L407" s="294"/>
      <c r="M407" s="294"/>
      <c r="N407" s="294"/>
      <c r="O407" s="294"/>
      <c r="P407" s="294">
        <f>VLOOKUP(A407,'Base de Dados sem ASI_Relatório'!N:AD,17,0)</f>
        <v>2</v>
      </c>
    </row>
    <row r="408" spans="1:16" ht="39.75" customHeight="1" x14ac:dyDescent="0.2">
      <c r="A408" s="283" t="s">
        <v>4176</v>
      </c>
      <c r="B408" s="311" t="s">
        <v>5196</v>
      </c>
      <c r="C408" s="311" t="s">
        <v>5197</v>
      </c>
      <c r="D408" s="311" t="s">
        <v>5198</v>
      </c>
      <c r="E408" s="311" t="s">
        <v>5199</v>
      </c>
      <c r="F408" s="311" t="s">
        <v>5200</v>
      </c>
      <c r="G408" s="311" t="s">
        <v>5201</v>
      </c>
      <c r="H408" s="311" t="s">
        <v>5202</v>
      </c>
      <c r="I408" s="311" t="s">
        <v>5203</v>
      </c>
      <c r="J408" s="311" t="s">
        <v>5204</v>
      </c>
      <c r="K408" s="311" t="s">
        <v>5205</v>
      </c>
      <c r="L408" s="311" t="s">
        <v>5206</v>
      </c>
      <c r="M408" s="311" t="s">
        <v>5207</v>
      </c>
      <c r="N408" s="311" t="s">
        <v>5208</v>
      </c>
      <c r="O408" s="311" t="s">
        <v>5209</v>
      </c>
      <c r="P408" s="311" t="s">
        <v>5210</v>
      </c>
    </row>
    <row r="409" spans="1:16" s="282" customFormat="1" x14ac:dyDescent="0.2">
      <c r="A409" s="285" t="s">
        <v>4755</v>
      </c>
      <c r="B409" s="294" t="str">
        <f>VLOOKUP(A409,'Base de Dados sem ASI_Relatório'!N:AD,2,0)</f>
        <v>Anual</v>
      </c>
      <c r="C409" s="294">
        <f>VLOOKUP(A409,'Base de Dados sem ASI_Relatório'!N:AD,4,0)</f>
        <v>5</v>
      </c>
      <c r="D409" s="294">
        <f>VLOOKUP(A409,'Base de Dados sem ASI_Relatório'!N:AD,5,0)</f>
        <v>5</v>
      </c>
      <c r="E409" s="294"/>
      <c r="F409" s="294"/>
      <c r="G409" s="294"/>
      <c r="H409" s="294"/>
      <c r="I409" s="294"/>
      <c r="J409" s="294"/>
      <c r="K409" s="294"/>
      <c r="L409" s="294"/>
      <c r="M409" s="294"/>
      <c r="N409" s="294"/>
      <c r="O409" s="294"/>
      <c r="P409" s="294">
        <f>VLOOKUP(A409,'Base de Dados sem ASI_Relatório'!N:AD,17,0)</f>
        <v>3</v>
      </c>
    </row>
    <row r="410" spans="1:16" ht="39.75" customHeight="1" x14ac:dyDescent="0.2">
      <c r="A410" s="283" t="s">
        <v>4177</v>
      </c>
      <c r="B410" s="311" t="s">
        <v>5196</v>
      </c>
      <c r="C410" s="311" t="s">
        <v>5197</v>
      </c>
      <c r="D410" s="311" t="s">
        <v>5198</v>
      </c>
      <c r="E410" s="311" t="s">
        <v>5199</v>
      </c>
      <c r="F410" s="311" t="s">
        <v>5200</v>
      </c>
      <c r="G410" s="311" t="s">
        <v>5201</v>
      </c>
      <c r="H410" s="311" t="s">
        <v>5202</v>
      </c>
      <c r="I410" s="311" t="s">
        <v>5203</v>
      </c>
      <c r="J410" s="311" t="s">
        <v>5204</v>
      </c>
      <c r="K410" s="311" t="s">
        <v>5205</v>
      </c>
      <c r="L410" s="311" t="s">
        <v>5206</v>
      </c>
      <c r="M410" s="311" t="s">
        <v>5207</v>
      </c>
      <c r="N410" s="311" t="s">
        <v>5208</v>
      </c>
      <c r="O410" s="311" t="s">
        <v>5209</v>
      </c>
      <c r="P410" s="311" t="s">
        <v>5210</v>
      </c>
    </row>
    <row r="411" spans="1:16" s="282" customFormat="1" ht="25.5" x14ac:dyDescent="0.2">
      <c r="A411" s="285" t="s">
        <v>4756</v>
      </c>
      <c r="B411" s="294" t="str">
        <f>VLOOKUP(A411,'Base de Dados sem ASI_Relatório'!N:AD,2,0)</f>
        <v>Anual</v>
      </c>
      <c r="C411" s="294" t="str">
        <f>VLOOKUP(A411,'Base de Dados sem ASI_Relatório'!N:AD,4,0)</f>
        <v>-</v>
      </c>
      <c r="D411" s="294" t="str">
        <f>VLOOKUP(A411,'Base de Dados sem ASI_Relatório'!N:AD,5,0)</f>
        <v>´+1.500</v>
      </c>
      <c r="E411" s="294"/>
      <c r="F411" s="294"/>
      <c r="G411" s="294"/>
      <c r="H411" s="294"/>
      <c r="I411" s="294"/>
      <c r="J411" s="294"/>
      <c r="K411" s="294"/>
      <c r="L411" s="294"/>
      <c r="M411" s="294"/>
      <c r="N411" s="294"/>
      <c r="O411" s="294"/>
      <c r="P411" s="294">
        <f>VLOOKUP(A411,'Base de Dados sem ASI_Relatório'!N:AD,17,0)</f>
        <v>44</v>
      </c>
    </row>
    <row r="412" spans="1:16" ht="39.75" customHeight="1" x14ac:dyDescent="0.2">
      <c r="A412" s="283" t="s">
        <v>4178</v>
      </c>
      <c r="B412" s="311" t="s">
        <v>5196</v>
      </c>
      <c r="C412" s="311" t="s">
        <v>5197</v>
      </c>
      <c r="D412" s="311" t="s">
        <v>5198</v>
      </c>
      <c r="E412" s="311" t="s">
        <v>5199</v>
      </c>
      <c r="F412" s="311" t="s">
        <v>5200</v>
      </c>
      <c r="G412" s="311" t="s">
        <v>5201</v>
      </c>
      <c r="H412" s="311" t="s">
        <v>5202</v>
      </c>
      <c r="I412" s="311" t="s">
        <v>5203</v>
      </c>
      <c r="J412" s="311" t="s">
        <v>5204</v>
      </c>
      <c r="K412" s="311" t="s">
        <v>5205</v>
      </c>
      <c r="L412" s="311" t="s">
        <v>5206</v>
      </c>
      <c r="M412" s="311" t="s">
        <v>5207</v>
      </c>
      <c r="N412" s="311" t="s">
        <v>5208</v>
      </c>
      <c r="O412" s="311" t="s">
        <v>5209</v>
      </c>
      <c r="P412" s="311" t="s">
        <v>5210</v>
      </c>
    </row>
    <row r="413" spans="1:16" s="282" customFormat="1" x14ac:dyDescent="0.2">
      <c r="A413" s="286" t="s">
        <v>4711</v>
      </c>
      <c r="B413" s="299" t="str">
        <f>VLOOKUP(A413,'Base de Dados sem ASI_Relatório'!N:AD,2,0)</f>
        <v>Semestral</v>
      </c>
      <c r="C413" s="299">
        <f>VLOOKUP(A413,'Base de Dados sem ASI_Relatório'!N:AD,4,0)</f>
        <v>78000</v>
      </c>
      <c r="D413" s="299">
        <f>VLOOKUP(A413,'Base de Dados sem ASI_Relatório'!N:AD,5,0)</f>
        <v>78000</v>
      </c>
      <c r="E413" s="299"/>
      <c r="F413" s="299"/>
      <c r="G413" s="299"/>
      <c r="H413" s="299"/>
      <c r="I413" s="299"/>
      <c r="J413" s="299">
        <f>VLOOKUP(A413,'Base de Dados sem ASI_Relatório'!N:AD,11,0)</f>
        <v>17710</v>
      </c>
      <c r="K413" s="299"/>
      <c r="L413" s="299"/>
      <c r="M413" s="299"/>
      <c r="N413" s="299"/>
      <c r="O413" s="299"/>
      <c r="P413" s="299" t="str">
        <f>VLOOKUP(A413,'Base de Dados sem ASI_Relatório'!N:AD,17,0)</f>
        <v>-</v>
      </c>
    </row>
    <row r="414" spans="1:16" s="282" customFormat="1" x14ac:dyDescent="0.2">
      <c r="A414" s="286" t="s">
        <v>4757</v>
      </c>
      <c r="B414" s="299" t="str">
        <f>VLOOKUP(A414,'Base de Dados sem ASI_Relatório'!N:AD,2,0)</f>
        <v>Semestral</v>
      </c>
      <c r="C414" s="299">
        <f>VLOOKUP(A414,'Base de Dados sem ASI_Relatório'!N:AD,4,0)</f>
        <v>543</v>
      </c>
      <c r="D414" s="299">
        <f>VLOOKUP(A414,'Base de Dados sem ASI_Relatório'!N:AD,5,0)</f>
        <v>543</v>
      </c>
      <c r="E414" s="299"/>
      <c r="F414" s="299"/>
      <c r="G414" s="299"/>
      <c r="H414" s="299"/>
      <c r="I414" s="299"/>
      <c r="J414" s="299">
        <f>VLOOKUP(A414,'Base de Dados sem ASI_Relatório'!N:AD,11,0)</f>
        <v>662</v>
      </c>
      <c r="K414" s="299"/>
      <c r="L414" s="299"/>
      <c r="M414" s="299"/>
      <c r="N414" s="299"/>
      <c r="O414" s="299"/>
      <c r="P414" s="299" t="str">
        <f>VLOOKUP(A414,'Base de Dados sem ASI_Relatório'!N:AD,17,0)</f>
        <v>-</v>
      </c>
    </row>
    <row r="415" spans="1:16" s="282" customFormat="1" x14ac:dyDescent="0.2">
      <c r="A415" s="285" t="s">
        <v>4712</v>
      </c>
      <c r="B415" s="294" t="str">
        <f>VLOOKUP(A415,'Base de Dados sem ASI_Relatório'!N:AD,2,0)</f>
        <v>Semestral</v>
      </c>
      <c r="C415" s="294">
        <f>VLOOKUP(A415,'Base de Dados sem ASI_Relatório'!N:AD,4,0)</f>
        <v>224</v>
      </c>
      <c r="D415" s="294">
        <f>VLOOKUP(A415,'Base de Dados sem ASI_Relatório'!N:AD,5,0)</f>
        <v>224</v>
      </c>
      <c r="E415" s="294"/>
      <c r="F415" s="294"/>
      <c r="G415" s="294"/>
      <c r="H415" s="294"/>
      <c r="I415" s="294"/>
      <c r="J415" s="294">
        <f>VLOOKUP(A415,'Base de Dados sem ASI_Relatório'!N:AD,11,0)</f>
        <v>209</v>
      </c>
      <c r="K415" s="294"/>
      <c r="L415" s="294"/>
      <c r="M415" s="294"/>
      <c r="N415" s="294"/>
      <c r="O415" s="294"/>
      <c r="P415" s="294" t="str">
        <f>VLOOKUP(A415,'Base de Dados sem ASI_Relatório'!N:AD,17,0)</f>
        <v>-</v>
      </c>
    </row>
    <row r="416" spans="1:16" s="282" customFormat="1" x14ac:dyDescent="0.2">
      <c r="A416" s="287" t="s">
        <v>4758</v>
      </c>
      <c r="B416" s="302" t="str">
        <f>VLOOKUP(A416,'Base de Dados sem ASI_Relatório'!N:AD,2,0)</f>
        <v>Anual</v>
      </c>
      <c r="C416" s="306">
        <f>VLOOKUP(A416,'Base de Dados sem ASI_Relatório'!N:AD,4,0)</f>
        <v>0.5</v>
      </c>
      <c r="D416" s="306">
        <f>VLOOKUP(A416,'Base de Dados sem ASI_Relatório'!N:AD,5,0)</f>
        <v>0.45</v>
      </c>
      <c r="E416" s="307"/>
      <c r="F416" s="306"/>
      <c r="G416" s="306"/>
      <c r="H416" s="306"/>
      <c r="I416" s="307"/>
      <c r="J416" s="307"/>
      <c r="K416" s="307"/>
      <c r="L416" s="306"/>
      <c r="M416" s="307"/>
      <c r="N416" s="307"/>
      <c r="O416" s="307"/>
      <c r="P416" s="307" t="str">
        <f>VLOOKUP(A416,'Base de Dados sem ASI_Relatório'!N:AD,17,0)</f>
        <v>-</v>
      </c>
    </row>
    <row r="417" spans="1:16" ht="39.75" customHeight="1" x14ac:dyDescent="0.2">
      <c r="A417" s="283" t="s">
        <v>4179</v>
      </c>
      <c r="B417" s="311" t="s">
        <v>5196</v>
      </c>
      <c r="C417" s="311" t="s">
        <v>5197</v>
      </c>
      <c r="D417" s="311" t="s">
        <v>5198</v>
      </c>
      <c r="E417" s="311" t="s">
        <v>5199</v>
      </c>
      <c r="F417" s="311" t="s">
        <v>5200</v>
      </c>
      <c r="G417" s="311" t="s">
        <v>5201</v>
      </c>
      <c r="H417" s="311" t="s">
        <v>5202</v>
      </c>
      <c r="I417" s="311" t="s">
        <v>5203</v>
      </c>
      <c r="J417" s="311" t="s">
        <v>5204</v>
      </c>
      <c r="K417" s="311" t="s">
        <v>5205</v>
      </c>
      <c r="L417" s="311" t="s">
        <v>5206</v>
      </c>
      <c r="M417" s="311" t="s">
        <v>5207</v>
      </c>
      <c r="N417" s="311" t="s">
        <v>5208</v>
      </c>
      <c r="O417" s="311" t="s">
        <v>5209</v>
      </c>
      <c r="P417" s="311" t="s">
        <v>5210</v>
      </c>
    </row>
    <row r="418" spans="1:16" s="282" customFormat="1" x14ac:dyDescent="0.2">
      <c r="A418" s="285" t="s">
        <v>4759</v>
      </c>
      <c r="B418" s="294" t="str">
        <f>VLOOKUP(A418,'Base de Dados sem ASI_Relatório'!N:AD,2,0)</f>
        <v>Anual</v>
      </c>
      <c r="C418" s="294">
        <f>VLOOKUP(A418,'Base de Dados sem ASI_Relatório'!N:AD,4,0)</f>
        <v>1740</v>
      </c>
      <c r="D418" s="294">
        <f>VLOOKUP(A418,'Base de Dados sem ASI_Relatório'!N:AD,5,0)</f>
        <v>1740</v>
      </c>
      <c r="E418" s="294"/>
      <c r="F418" s="294"/>
      <c r="G418" s="294"/>
      <c r="H418" s="294"/>
      <c r="I418" s="294"/>
      <c r="J418" s="294"/>
      <c r="K418" s="294"/>
      <c r="L418" s="294"/>
      <c r="M418" s="294"/>
      <c r="N418" s="294"/>
      <c r="O418" s="294"/>
      <c r="P418" s="294">
        <f>VLOOKUP(A418,'Base de Dados sem ASI_Relatório'!N:AD,17,0)</f>
        <v>3476</v>
      </c>
    </row>
    <row r="419" spans="1:16" s="280" customFormat="1" ht="45.75" customHeight="1" x14ac:dyDescent="0.3">
      <c r="A419" s="312" t="s">
        <v>3987</v>
      </c>
      <c r="E419" s="296"/>
      <c r="F419" s="296"/>
      <c r="G419" s="296"/>
      <c r="H419" s="296"/>
      <c r="I419" s="296"/>
      <c r="J419" s="296"/>
      <c r="K419" s="296"/>
      <c r="L419" s="296"/>
      <c r="M419" s="296"/>
      <c r="N419" s="296"/>
      <c r="O419" s="296"/>
      <c r="P419" s="296"/>
    </row>
    <row r="420" spans="1:16" ht="39.75" customHeight="1" x14ac:dyDescent="0.2">
      <c r="A420" s="283" t="s">
        <v>4180</v>
      </c>
      <c r="B420" s="311" t="s">
        <v>5196</v>
      </c>
      <c r="C420" s="311" t="s">
        <v>5197</v>
      </c>
      <c r="D420" s="311" t="s">
        <v>5198</v>
      </c>
      <c r="E420" s="311" t="s">
        <v>5199</v>
      </c>
      <c r="F420" s="311" t="s">
        <v>5200</v>
      </c>
      <c r="G420" s="311" t="s">
        <v>5201</v>
      </c>
      <c r="H420" s="311" t="s">
        <v>5202</v>
      </c>
      <c r="I420" s="311" t="s">
        <v>5203</v>
      </c>
      <c r="J420" s="311" t="s">
        <v>5204</v>
      </c>
      <c r="K420" s="311" t="s">
        <v>5205</v>
      </c>
      <c r="L420" s="311" t="s">
        <v>5206</v>
      </c>
      <c r="M420" s="311" t="s">
        <v>5207</v>
      </c>
      <c r="N420" s="311" t="s">
        <v>5208</v>
      </c>
      <c r="O420" s="311" t="s">
        <v>5209</v>
      </c>
      <c r="P420" s="311" t="s">
        <v>5210</v>
      </c>
    </row>
    <row r="421" spans="1:16" s="282" customFormat="1" ht="25.5" x14ac:dyDescent="0.2">
      <c r="A421" s="285" t="s">
        <v>4760</v>
      </c>
      <c r="B421" s="294" t="str">
        <f>VLOOKUP(A421,'Base de Dados sem ASI_Relatório'!N:AD,2,0)</f>
        <v>Anual</v>
      </c>
      <c r="C421" s="298" t="str">
        <f>VLOOKUP(A421,'Base de Dados sem ASI_Relatório'!N:AD,4,0)</f>
        <v>-</v>
      </c>
      <c r="D421" s="298">
        <f>VLOOKUP(A421,'Base de Dados sem ASI_Relatório'!N:AD,5,0)</f>
        <v>0.2</v>
      </c>
      <c r="E421" s="297"/>
      <c r="F421" s="298"/>
      <c r="G421" s="298"/>
      <c r="H421" s="298"/>
      <c r="I421" s="297"/>
      <c r="J421" s="297"/>
      <c r="K421" s="297"/>
      <c r="L421" s="298"/>
      <c r="M421" s="297"/>
      <c r="N421" s="297"/>
      <c r="O421" s="297"/>
      <c r="P421" s="297" t="str">
        <f>VLOOKUP(A421,'Base de Dados sem ASI_Relatório'!N:AD,17,0)</f>
        <v>-</v>
      </c>
    </row>
    <row r="422" spans="1:16" ht="39.75" customHeight="1" x14ac:dyDescent="0.2">
      <c r="A422" s="283" t="s">
        <v>4181</v>
      </c>
      <c r="B422" s="311" t="s">
        <v>5196</v>
      </c>
      <c r="C422" s="311" t="s">
        <v>5197</v>
      </c>
      <c r="D422" s="311" t="s">
        <v>5198</v>
      </c>
      <c r="E422" s="311" t="s">
        <v>5199</v>
      </c>
      <c r="F422" s="311" t="s">
        <v>5200</v>
      </c>
      <c r="G422" s="311" t="s">
        <v>5201</v>
      </c>
      <c r="H422" s="311" t="s">
        <v>5202</v>
      </c>
      <c r="I422" s="311" t="s">
        <v>5203</v>
      </c>
      <c r="J422" s="311" t="s">
        <v>5204</v>
      </c>
      <c r="K422" s="311" t="s">
        <v>5205</v>
      </c>
      <c r="L422" s="311" t="s">
        <v>5206</v>
      </c>
      <c r="M422" s="311" t="s">
        <v>5207</v>
      </c>
      <c r="N422" s="311" t="s">
        <v>5208</v>
      </c>
      <c r="O422" s="311" t="s">
        <v>5209</v>
      </c>
      <c r="P422" s="311" t="s">
        <v>5210</v>
      </c>
    </row>
    <row r="423" spans="1:16" s="282" customFormat="1" x14ac:dyDescent="0.2">
      <c r="A423" s="285" t="s">
        <v>4761</v>
      </c>
      <c r="B423" s="294" t="str">
        <f>VLOOKUP(A423,'Base de Dados sem ASI_Relatório'!N:AD,2,0)</f>
        <v>Anual</v>
      </c>
      <c r="C423" s="294">
        <f>VLOOKUP(A423,'Base de Dados sem ASI_Relatório'!N:AD,4,0)</f>
        <v>20</v>
      </c>
      <c r="D423" s="294">
        <f>VLOOKUP(A423,'Base de Dados sem ASI_Relatório'!N:AD,5,0)</f>
        <v>160</v>
      </c>
      <c r="E423" s="294"/>
      <c r="F423" s="294"/>
      <c r="G423" s="294"/>
      <c r="H423" s="294"/>
      <c r="I423" s="294"/>
      <c r="J423" s="294"/>
      <c r="K423" s="294"/>
      <c r="L423" s="294"/>
      <c r="M423" s="294"/>
      <c r="N423" s="294"/>
      <c r="O423" s="294"/>
      <c r="P423" s="294" t="str">
        <f>VLOOKUP(A423,'Base de Dados sem ASI_Relatório'!N:AD,17,0)</f>
        <v>-</v>
      </c>
    </row>
    <row r="424" spans="1:16" ht="39.75" customHeight="1" x14ac:dyDescent="0.2">
      <c r="A424" s="283" t="s">
        <v>4182</v>
      </c>
      <c r="B424" s="311" t="s">
        <v>5196</v>
      </c>
      <c r="C424" s="311" t="s">
        <v>5197</v>
      </c>
      <c r="D424" s="311" t="s">
        <v>5198</v>
      </c>
      <c r="E424" s="311" t="s">
        <v>5199</v>
      </c>
      <c r="F424" s="311" t="s">
        <v>5200</v>
      </c>
      <c r="G424" s="311" t="s">
        <v>5201</v>
      </c>
      <c r="H424" s="311" t="s">
        <v>5202</v>
      </c>
      <c r="I424" s="311" t="s">
        <v>5203</v>
      </c>
      <c r="J424" s="311" t="s">
        <v>5204</v>
      </c>
      <c r="K424" s="311" t="s">
        <v>5205</v>
      </c>
      <c r="L424" s="311" t="s">
        <v>5206</v>
      </c>
      <c r="M424" s="311" t="s">
        <v>5207</v>
      </c>
      <c r="N424" s="311" t="s">
        <v>5208</v>
      </c>
      <c r="O424" s="311" t="s">
        <v>5209</v>
      </c>
      <c r="P424" s="311" t="s">
        <v>5210</v>
      </c>
    </row>
    <row r="425" spans="1:16" s="282" customFormat="1" ht="25.5" x14ac:dyDescent="0.2">
      <c r="A425" s="285" t="s">
        <v>4762</v>
      </c>
      <c r="B425" s="294" t="str">
        <f>VLOOKUP(A425,'Base de Dados sem ASI_Relatório'!N:AD,2,0)</f>
        <v>Anual</v>
      </c>
      <c r="C425" s="298" t="str">
        <f>VLOOKUP(A425,'Base de Dados sem ASI_Relatório'!N:AD,4,0)</f>
        <v>-</v>
      </c>
      <c r="D425" s="308">
        <f>VLOOKUP(A425,'Base de Dados sem ASI_Relatório'!N:AD,5,0)</f>
        <v>5.8000000000000007</v>
      </c>
      <c r="E425" s="297"/>
      <c r="F425" s="298"/>
      <c r="G425" s="298"/>
      <c r="H425" s="298"/>
      <c r="I425" s="297"/>
      <c r="J425" s="297"/>
      <c r="K425" s="297"/>
      <c r="L425" s="298"/>
      <c r="M425" s="297"/>
      <c r="N425" s="297"/>
      <c r="O425" s="297"/>
      <c r="P425" s="297" t="str">
        <f>VLOOKUP(A425,'Base de Dados sem ASI_Relatório'!N:AD,17,0)</f>
        <v>-</v>
      </c>
    </row>
    <row r="426" spans="1:16" ht="39.75" customHeight="1" x14ac:dyDescent="0.2">
      <c r="A426" s="283" t="s">
        <v>4183</v>
      </c>
      <c r="B426" s="311" t="s">
        <v>5196</v>
      </c>
      <c r="C426" s="311" t="s">
        <v>5197</v>
      </c>
      <c r="D426" s="311" t="s">
        <v>5198</v>
      </c>
      <c r="E426" s="311" t="s">
        <v>5199</v>
      </c>
      <c r="F426" s="311" t="s">
        <v>5200</v>
      </c>
      <c r="G426" s="311" t="s">
        <v>5201</v>
      </c>
      <c r="H426" s="311" t="s">
        <v>5202</v>
      </c>
      <c r="I426" s="311" t="s">
        <v>5203</v>
      </c>
      <c r="J426" s="311" t="s">
        <v>5204</v>
      </c>
      <c r="K426" s="311" t="s">
        <v>5205</v>
      </c>
      <c r="L426" s="311" t="s">
        <v>5206</v>
      </c>
      <c r="M426" s="311" t="s">
        <v>5207</v>
      </c>
      <c r="N426" s="311" t="s">
        <v>5208</v>
      </c>
      <c r="O426" s="311" t="s">
        <v>5209</v>
      </c>
      <c r="P426" s="311" t="s">
        <v>5210</v>
      </c>
    </row>
    <row r="427" spans="1:16" s="282" customFormat="1" x14ac:dyDescent="0.2">
      <c r="A427" s="285" t="s">
        <v>4763</v>
      </c>
      <c r="B427" s="294" t="str">
        <f>VLOOKUP(A427,'Base de Dados sem ASI_Relatório'!N:AD,2,0)</f>
        <v>Anual</v>
      </c>
      <c r="C427" s="294" t="str">
        <f>VLOOKUP(A427,'Base de Dados sem ASI_Relatório'!N:AD,4,0)</f>
        <v>-</v>
      </c>
      <c r="D427" s="294">
        <f>VLOOKUP(A427,'Base de Dados sem ASI_Relatório'!N:AD,5,0)</f>
        <v>800</v>
      </c>
      <c r="E427" s="294"/>
      <c r="F427" s="294"/>
      <c r="G427" s="294"/>
      <c r="H427" s="294"/>
      <c r="I427" s="294"/>
      <c r="J427" s="294"/>
      <c r="K427" s="294"/>
      <c r="L427" s="294"/>
      <c r="M427" s="294"/>
      <c r="N427" s="294"/>
      <c r="O427" s="294"/>
      <c r="P427" s="294" t="str">
        <f>VLOOKUP(A427,'Base de Dados sem ASI_Relatório'!N:AD,17,0)</f>
        <v>-</v>
      </c>
    </row>
    <row r="428" spans="1:16" ht="39.75" customHeight="1" x14ac:dyDescent="0.2">
      <c r="A428" s="283" t="s">
        <v>4184</v>
      </c>
      <c r="B428" s="311" t="s">
        <v>5196</v>
      </c>
      <c r="C428" s="311" t="s">
        <v>5197</v>
      </c>
      <c r="D428" s="311" t="s">
        <v>5198</v>
      </c>
      <c r="E428" s="311" t="s">
        <v>5199</v>
      </c>
      <c r="F428" s="311" t="s">
        <v>5200</v>
      </c>
      <c r="G428" s="311" t="s">
        <v>5201</v>
      </c>
      <c r="H428" s="311" t="s">
        <v>5202</v>
      </c>
      <c r="I428" s="311" t="s">
        <v>5203</v>
      </c>
      <c r="J428" s="311" t="s">
        <v>5204</v>
      </c>
      <c r="K428" s="311" t="s">
        <v>5205</v>
      </c>
      <c r="L428" s="311" t="s">
        <v>5206</v>
      </c>
      <c r="M428" s="311" t="s">
        <v>5207</v>
      </c>
      <c r="N428" s="311" t="s">
        <v>5208</v>
      </c>
      <c r="O428" s="311" t="s">
        <v>5209</v>
      </c>
      <c r="P428" s="311" t="s">
        <v>5210</v>
      </c>
    </row>
    <row r="429" spans="1:16" s="282" customFormat="1" ht="25.5" x14ac:dyDescent="0.2">
      <c r="A429" s="285" t="s">
        <v>4764</v>
      </c>
      <c r="B429" s="294" t="str">
        <f>VLOOKUP(A429,'Base de Dados sem ASI_Relatório'!N:AD,2,0)</f>
        <v>Anual</v>
      </c>
      <c r="C429" s="294" t="str">
        <f>VLOOKUP(A429,'Base de Dados sem ASI_Relatório'!N:AD,4,0)</f>
        <v>-</v>
      </c>
      <c r="D429" s="294">
        <f>VLOOKUP(A429,'Base de Dados sem ASI_Relatório'!N:AD,5,0)</f>
        <v>1000</v>
      </c>
      <c r="E429" s="294"/>
      <c r="F429" s="294"/>
      <c r="G429" s="294"/>
      <c r="H429" s="294"/>
      <c r="I429" s="294"/>
      <c r="J429" s="294"/>
      <c r="K429" s="294"/>
      <c r="L429" s="294"/>
      <c r="M429" s="294"/>
      <c r="N429" s="294"/>
      <c r="O429" s="294"/>
      <c r="P429" s="294" t="str">
        <f>VLOOKUP(A429,'Base de Dados sem ASI_Relatório'!N:AD,17,0)</f>
        <v>-</v>
      </c>
    </row>
    <row r="430" spans="1:16" ht="39.75" customHeight="1" x14ac:dyDescent="0.2">
      <c r="A430" s="283" t="s">
        <v>4185</v>
      </c>
      <c r="B430" s="311" t="s">
        <v>5196</v>
      </c>
      <c r="C430" s="311" t="s">
        <v>5197</v>
      </c>
      <c r="D430" s="311" t="s">
        <v>5198</v>
      </c>
      <c r="E430" s="311" t="s">
        <v>5199</v>
      </c>
      <c r="F430" s="311" t="s">
        <v>5200</v>
      </c>
      <c r="G430" s="311" t="s">
        <v>5201</v>
      </c>
      <c r="H430" s="311" t="s">
        <v>5202</v>
      </c>
      <c r="I430" s="311" t="s">
        <v>5203</v>
      </c>
      <c r="J430" s="311" t="s">
        <v>5204</v>
      </c>
      <c r="K430" s="311" t="s">
        <v>5205</v>
      </c>
      <c r="L430" s="311" t="s">
        <v>5206</v>
      </c>
      <c r="M430" s="311" t="s">
        <v>5207</v>
      </c>
      <c r="N430" s="311" t="s">
        <v>5208</v>
      </c>
      <c r="O430" s="311" t="s">
        <v>5209</v>
      </c>
      <c r="P430" s="311" t="s">
        <v>5210</v>
      </c>
    </row>
    <row r="431" spans="1:16" s="282" customFormat="1" x14ac:dyDescent="0.2">
      <c r="A431" s="285" t="s">
        <v>4765</v>
      </c>
      <c r="B431" s="294" t="str">
        <f>VLOOKUP(A431,'Base de Dados sem ASI_Relatório'!N:AD,2,0)</f>
        <v>Anual</v>
      </c>
      <c r="C431" s="294" t="str">
        <f>VLOOKUP(A431,'Base de Dados sem ASI_Relatório'!N:AD,4,0)</f>
        <v>-</v>
      </c>
      <c r="D431" s="294">
        <f>VLOOKUP(A431,'Base de Dados sem ASI_Relatório'!N:AD,5,0)</f>
        <v>230</v>
      </c>
      <c r="E431" s="294"/>
      <c r="F431" s="294"/>
      <c r="G431" s="294"/>
      <c r="H431" s="294"/>
      <c r="I431" s="294"/>
      <c r="J431" s="294"/>
      <c r="K431" s="294"/>
      <c r="L431" s="294"/>
      <c r="M431" s="294"/>
      <c r="N431" s="294"/>
      <c r="O431" s="294"/>
      <c r="P431" s="294" t="str">
        <f>VLOOKUP(A431,'Base de Dados sem ASI_Relatório'!N:AD,17,0)</f>
        <v>-</v>
      </c>
    </row>
    <row r="432" spans="1:16" ht="39.75" customHeight="1" x14ac:dyDescent="0.2">
      <c r="A432" s="283" t="s">
        <v>4186</v>
      </c>
      <c r="B432" s="311" t="s">
        <v>5196</v>
      </c>
      <c r="C432" s="311" t="s">
        <v>5197</v>
      </c>
      <c r="D432" s="311" t="s">
        <v>5198</v>
      </c>
      <c r="E432" s="311" t="s">
        <v>5199</v>
      </c>
      <c r="F432" s="311" t="s">
        <v>5200</v>
      </c>
      <c r="G432" s="311" t="s">
        <v>5201</v>
      </c>
      <c r="H432" s="311" t="s">
        <v>5202</v>
      </c>
      <c r="I432" s="311" t="s">
        <v>5203</v>
      </c>
      <c r="J432" s="311" t="s">
        <v>5204</v>
      </c>
      <c r="K432" s="311" t="s">
        <v>5205</v>
      </c>
      <c r="L432" s="311" t="s">
        <v>5206</v>
      </c>
      <c r="M432" s="311" t="s">
        <v>5207</v>
      </c>
      <c r="N432" s="311" t="s">
        <v>5208</v>
      </c>
      <c r="O432" s="311" t="s">
        <v>5209</v>
      </c>
      <c r="P432" s="311" t="s">
        <v>5210</v>
      </c>
    </row>
    <row r="433" spans="1:16" s="282" customFormat="1" ht="25.5" x14ac:dyDescent="0.2">
      <c r="A433" s="285" t="s">
        <v>4766</v>
      </c>
      <c r="B433" s="294" t="str">
        <f>VLOOKUP(A433,'Base de Dados sem ASI_Relatório'!N:AD,2,0)</f>
        <v>Anual</v>
      </c>
      <c r="C433" s="294">
        <f>VLOOKUP(A433,'Base de Dados sem ASI_Relatório'!N:AD,4,0)</f>
        <v>1500</v>
      </c>
      <c r="D433" s="294">
        <f>VLOOKUP(A433,'Base de Dados sem ASI_Relatório'!N:AD,5,0)</f>
        <v>2168</v>
      </c>
      <c r="E433" s="294"/>
      <c r="F433" s="294"/>
      <c r="G433" s="294"/>
      <c r="H433" s="294"/>
      <c r="I433" s="294"/>
      <c r="J433" s="294"/>
      <c r="K433" s="294"/>
      <c r="L433" s="294"/>
      <c r="M433" s="294"/>
      <c r="N433" s="294"/>
      <c r="O433" s="294"/>
      <c r="P433" s="294" t="str">
        <f>VLOOKUP(A433,'Base de Dados sem ASI_Relatório'!N:AD,17,0)</f>
        <v>-</v>
      </c>
    </row>
    <row r="434" spans="1:16" ht="39.75" customHeight="1" x14ac:dyDescent="0.2">
      <c r="A434" s="283" t="s">
        <v>4187</v>
      </c>
      <c r="B434" s="311" t="s">
        <v>5196</v>
      </c>
      <c r="C434" s="311" t="s">
        <v>5197</v>
      </c>
      <c r="D434" s="311" t="s">
        <v>5198</v>
      </c>
      <c r="E434" s="311" t="s">
        <v>5199</v>
      </c>
      <c r="F434" s="311" t="s">
        <v>5200</v>
      </c>
      <c r="G434" s="311" t="s">
        <v>5201</v>
      </c>
      <c r="H434" s="311" t="s">
        <v>5202</v>
      </c>
      <c r="I434" s="311" t="s">
        <v>5203</v>
      </c>
      <c r="J434" s="311" t="s">
        <v>5204</v>
      </c>
      <c r="K434" s="311" t="s">
        <v>5205</v>
      </c>
      <c r="L434" s="311" t="s">
        <v>5206</v>
      </c>
      <c r="M434" s="311" t="s">
        <v>5207</v>
      </c>
      <c r="N434" s="311" t="s">
        <v>5208</v>
      </c>
      <c r="O434" s="311" t="s">
        <v>5209</v>
      </c>
      <c r="P434" s="311" t="s">
        <v>5210</v>
      </c>
    </row>
    <row r="435" spans="1:16" s="282" customFormat="1" x14ac:dyDescent="0.2">
      <c r="A435" s="285" t="s">
        <v>4761</v>
      </c>
      <c r="B435" s="294" t="str">
        <f>VLOOKUP(A435,'Base de Dados sem ASI_Relatório'!N:AD,2,0)</f>
        <v>Anual</v>
      </c>
      <c r="C435" s="294">
        <f>VLOOKUP(A435,'Base de Dados sem ASI_Relatório'!N:AD,4,0)</f>
        <v>20</v>
      </c>
      <c r="D435" s="294">
        <f>VLOOKUP(A435,'Base de Dados sem ASI_Relatório'!N:AD,5,0)</f>
        <v>160</v>
      </c>
      <c r="E435" s="294"/>
      <c r="F435" s="294"/>
      <c r="G435" s="294"/>
      <c r="H435" s="294"/>
      <c r="I435" s="294"/>
      <c r="J435" s="294"/>
      <c r="K435" s="294"/>
      <c r="L435" s="294"/>
      <c r="M435" s="294"/>
      <c r="N435" s="294"/>
      <c r="O435" s="294"/>
      <c r="P435" s="294" t="str">
        <f>VLOOKUP(A435,'Base de Dados sem ASI_Relatório'!N:AD,17,0)</f>
        <v>-</v>
      </c>
    </row>
    <row r="436" spans="1:16" s="280" customFormat="1" ht="45.75" customHeight="1" x14ac:dyDescent="0.3">
      <c r="A436" s="312" t="s">
        <v>3988</v>
      </c>
      <c r="E436" s="296"/>
      <c r="F436" s="296"/>
      <c r="G436" s="296"/>
      <c r="H436" s="296"/>
      <c r="I436" s="296"/>
      <c r="J436" s="296"/>
      <c r="K436" s="296"/>
      <c r="L436" s="296"/>
      <c r="M436" s="296"/>
      <c r="N436" s="296"/>
      <c r="O436" s="296"/>
      <c r="P436" s="296"/>
    </row>
    <row r="437" spans="1:16" ht="39.75" customHeight="1" x14ac:dyDescent="0.2">
      <c r="A437" s="283" t="s">
        <v>4188</v>
      </c>
      <c r="B437" s="311" t="s">
        <v>5196</v>
      </c>
      <c r="C437" s="311" t="s">
        <v>5197</v>
      </c>
      <c r="D437" s="311" t="s">
        <v>5198</v>
      </c>
      <c r="E437" s="311" t="s">
        <v>5199</v>
      </c>
      <c r="F437" s="311" t="s">
        <v>5200</v>
      </c>
      <c r="G437" s="311" t="s">
        <v>5201</v>
      </c>
      <c r="H437" s="311" t="s">
        <v>5202</v>
      </c>
      <c r="I437" s="311" t="s">
        <v>5203</v>
      </c>
      <c r="J437" s="311" t="s">
        <v>5204</v>
      </c>
      <c r="K437" s="311" t="s">
        <v>5205</v>
      </c>
      <c r="L437" s="311" t="s">
        <v>5206</v>
      </c>
      <c r="M437" s="311" t="s">
        <v>5207</v>
      </c>
      <c r="N437" s="311" t="s">
        <v>5208</v>
      </c>
      <c r="O437" s="311" t="s">
        <v>5209</v>
      </c>
      <c r="P437" s="311" t="s">
        <v>5210</v>
      </c>
    </row>
    <row r="438" spans="1:16" s="282" customFormat="1" ht="25.5" x14ac:dyDescent="0.2">
      <c r="A438" s="285" t="s">
        <v>4767</v>
      </c>
      <c r="B438" s="294" t="str">
        <f>VLOOKUP(A438,'Base de Dados sem ASI_Relatório'!N:AD,2,0)</f>
        <v>Anual</v>
      </c>
      <c r="C438" s="298">
        <f>VLOOKUP(A438,'Base de Dados sem ASI_Relatório'!N:AD,4,0)</f>
        <v>0</v>
      </c>
      <c r="D438" s="298">
        <f>VLOOKUP(A438,'Base de Dados sem ASI_Relatório'!N:AD,5,0)</f>
        <v>0.3</v>
      </c>
      <c r="E438" s="297"/>
      <c r="F438" s="298"/>
      <c r="G438" s="298"/>
      <c r="H438" s="298"/>
      <c r="I438" s="297"/>
      <c r="J438" s="297"/>
      <c r="K438" s="297"/>
      <c r="L438" s="298"/>
      <c r="M438" s="297"/>
      <c r="N438" s="297"/>
      <c r="O438" s="297"/>
      <c r="P438" s="297">
        <f>VLOOKUP(A438,'Base de Dados sem ASI_Relatório'!N:AD,17,0)</f>
        <v>0</v>
      </c>
    </row>
    <row r="439" spans="1:16" ht="39.75" customHeight="1" x14ac:dyDescent="0.2">
      <c r="A439" s="283" t="s">
        <v>4189</v>
      </c>
      <c r="B439" s="311" t="s">
        <v>5196</v>
      </c>
      <c r="C439" s="311" t="s">
        <v>5197</v>
      </c>
      <c r="D439" s="311" t="s">
        <v>5198</v>
      </c>
      <c r="E439" s="311" t="s">
        <v>5199</v>
      </c>
      <c r="F439" s="311" t="s">
        <v>5200</v>
      </c>
      <c r="G439" s="311" t="s">
        <v>5201</v>
      </c>
      <c r="H439" s="311" t="s">
        <v>5202</v>
      </c>
      <c r="I439" s="311" t="s">
        <v>5203</v>
      </c>
      <c r="J439" s="311" t="s">
        <v>5204</v>
      </c>
      <c r="K439" s="311" t="s">
        <v>5205</v>
      </c>
      <c r="L439" s="311" t="s">
        <v>5206</v>
      </c>
      <c r="M439" s="311" t="s">
        <v>5207</v>
      </c>
      <c r="N439" s="311" t="s">
        <v>5208</v>
      </c>
      <c r="O439" s="311" t="s">
        <v>5209</v>
      </c>
      <c r="P439" s="311" t="s">
        <v>5210</v>
      </c>
    </row>
    <row r="440" spans="1:16" s="282" customFormat="1" ht="25.5" x14ac:dyDescent="0.2">
      <c r="A440" s="285" t="s">
        <v>4768</v>
      </c>
      <c r="B440" s="294" t="str">
        <f>VLOOKUP(A440,'Base de Dados sem ASI_Relatório'!N:AD,2,0)</f>
        <v>Anual</v>
      </c>
      <c r="C440" s="294" t="str">
        <f>VLOOKUP(A440,'Base de Dados sem ASI_Relatório'!N:AD,4,0)</f>
        <v>-</v>
      </c>
      <c r="D440" s="294">
        <f>VLOOKUP(A440,'Base de Dados sem ASI_Relatório'!N:AD,5,0)</f>
        <v>20</v>
      </c>
      <c r="E440" s="294"/>
      <c r="F440" s="294"/>
      <c r="G440" s="294"/>
      <c r="H440" s="294"/>
      <c r="I440" s="294"/>
      <c r="J440" s="294"/>
      <c r="K440" s="294"/>
      <c r="L440" s="294"/>
      <c r="M440" s="294"/>
      <c r="N440" s="294"/>
      <c r="O440" s="294"/>
      <c r="P440" s="294">
        <f>VLOOKUP(A440,'Base de Dados sem ASI_Relatório'!N:AD,17,0)</f>
        <v>202</v>
      </c>
    </row>
    <row r="441" spans="1:16" ht="39.75" customHeight="1" x14ac:dyDescent="0.2">
      <c r="A441" s="283" t="s">
        <v>4190</v>
      </c>
      <c r="B441" s="311" t="s">
        <v>5196</v>
      </c>
      <c r="C441" s="311" t="s">
        <v>5197</v>
      </c>
      <c r="D441" s="311" t="s">
        <v>5198</v>
      </c>
      <c r="E441" s="311" t="s">
        <v>5199</v>
      </c>
      <c r="F441" s="311" t="s">
        <v>5200</v>
      </c>
      <c r="G441" s="311" t="s">
        <v>5201</v>
      </c>
      <c r="H441" s="311" t="s">
        <v>5202</v>
      </c>
      <c r="I441" s="311" t="s">
        <v>5203</v>
      </c>
      <c r="J441" s="311" t="s">
        <v>5204</v>
      </c>
      <c r="K441" s="311" t="s">
        <v>5205</v>
      </c>
      <c r="L441" s="311" t="s">
        <v>5206</v>
      </c>
      <c r="M441" s="311" t="s">
        <v>5207</v>
      </c>
      <c r="N441" s="311" t="s">
        <v>5208</v>
      </c>
      <c r="O441" s="311" t="s">
        <v>5209</v>
      </c>
      <c r="P441" s="311" t="s">
        <v>5210</v>
      </c>
    </row>
    <row r="442" spans="1:16" s="282" customFormat="1" ht="25.5" x14ac:dyDescent="0.2">
      <c r="A442" s="285" t="s">
        <v>4769</v>
      </c>
      <c r="B442" s="294" t="str">
        <f>VLOOKUP(A442,'Base de Dados sem ASI_Relatório'!N:AD,2,0)</f>
        <v>Anual</v>
      </c>
      <c r="C442" s="294" t="str">
        <f>VLOOKUP(A442,'Base de Dados sem ASI_Relatório'!N:AD,4,0)</f>
        <v>-</v>
      </c>
      <c r="D442" s="294">
        <f>VLOOKUP(A442,'Base de Dados sem ASI_Relatório'!N:AD,5,0)</f>
        <v>1637</v>
      </c>
      <c r="E442" s="294"/>
      <c r="F442" s="294"/>
      <c r="G442" s="294"/>
      <c r="H442" s="294"/>
      <c r="I442" s="294"/>
      <c r="J442" s="294"/>
      <c r="K442" s="294"/>
      <c r="L442" s="294"/>
      <c r="M442" s="294"/>
      <c r="N442" s="294"/>
      <c r="O442" s="294"/>
      <c r="P442" s="294" t="str">
        <f>VLOOKUP(A442,'Base de Dados sem ASI_Relatório'!N:AD,17,0)</f>
        <v>-</v>
      </c>
    </row>
    <row r="443" spans="1:16" ht="39.75" customHeight="1" x14ac:dyDescent="0.2">
      <c r="A443" s="283" t="s">
        <v>4191</v>
      </c>
      <c r="B443" s="311" t="s">
        <v>5196</v>
      </c>
      <c r="C443" s="311" t="s">
        <v>5197</v>
      </c>
      <c r="D443" s="311" t="s">
        <v>5198</v>
      </c>
      <c r="E443" s="311" t="s">
        <v>5199</v>
      </c>
      <c r="F443" s="311" t="s">
        <v>5200</v>
      </c>
      <c r="G443" s="311" t="s">
        <v>5201</v>
      </c>
      <c r="H443" s="311" t="s">
        <v>5202</v>
      </c>
      <c r="I443" s="311" t="s">
        <v>5203</v>
      </c>
      <c r="J443" s="311" t="s">
        <v>5204</v>
      </c>
      <c r="K443" s="311" t="s">
        <v>5205</v>
      </c>
      <c r="L443" s="311" t="s">
        <v>5206</v>
      </c>
      <c r="M443" s="311" t="s">
        <v>5207</v>
      </c>
      <c r="N443" s="311" t="s">
        <v>5208</v>
      </c>
      <c r="O443" s="311" t="s">
        <v>5209</v>
      </c>
      <c r="P443" s="311" t="s">
        <v>5210</v>
      </c>
    </row>
    <row r="444" spans="1:16" s="282" customFormat="1" ht="25.5" x14ac:dyDescent="0.2">
      <c r="A444" s="286" t="s">
        <v>4770</v>
      </c>
      <c r="B444" s="299" t="str">
        <f>VLOOKUP(A444,'Base de Dados sem ASI_Relatório'!N:AD,2,0)</f>
        <v>Anual</v>
      </c>
      <c r="C444" s="299">
        <f>VLOOKUP(A444,'Base de Dados sem ASI_Relatório'!N:AD,4,0)</f>
        <v>0</v>
      </c>
      <c r="D444" s="299">
        <f>VLOOKUP(A444,'Base de Dados sem ASI_Relatório'!N:AD,5,0)</f>
        <v>45</v>
      </c>
      <c r="E444" s="299"/>
      <c r="F444" s="299"/>
      <c r="G444" s="299"/>
      <c r="H444" s="299"/>
      <c r="I444" s="299"/>
      <c r="J444" s="299"/>
      <c r="K444" s="299"/>
      <c r="L444" s="299"/>
      <c r="M444" s="299"/>
      <c r="N444" s="299"/>
      <c r="O444" s="299"/>
      <c r="P444" s="299">
        <f>VLOOKUP(A444,'Base de Dados sem ASI_Relatório'!N:AD,17,0)</f>
        <v>0</v>
      </c>
    </row>
    <row r="445" spans="1:16" s="282" customFormat="1" ht="25.5" x14ac:dyDescent="0.2">
      <c r="A445" s="285" t="s">
        <v>4771</v>
      </c>
      <c r="B445" s="294" t="str">
        <f>VLOOKUP(A445,'Base de Dados sem ASI_Relatório'!N:AD,2,0)</f>
        <v>Semestral</v>
      </c>
      <c r="C445" s="294">
        <f>VLOOKUP(A445,'Base de Dados sem ASI_Relatório'!N:AD,4,0)</f>
        <v>1</v>
      </c>
      <c r="D445" s="294">
        <f>VLOOKUP(A445,'Base de Dados sem ASI_Relatório'!N:AD,5,0)</f>
        <v>4</v>
      </c>
      <c r="E445" s="294"/>
      <c r="F445" s="294"/>
      <c r="G445" s="294"/>
      <c r="H445" s="294"/>
      <c r="I445" s="294"/>
      <c r="J445" s="294" t="str">
        <f>VLOOKUP(A445,'Base de Dados sem ASI_Relatório'!N:AD,11,0)</f>
        <v>-</v>
      </c>
      <c r="K445" s="294"/>
      <c r="L445" s="294"/>
      <c r="M445" s="294"/>
      <c r="N445" s="294"/>
      <c r="O445" s="294"/>
      <c r="P445" s="294">
        <f>VLOOKUP(A445,'Base de Dados sem ASI_Relatório'!N:AD,17,0)</f>
        <v>4</v>
      </c>
    </row>
    <row r="446" spans="1:16" ht="39.75" customHeight="1" x14ac:dyDescent="0.2">
      <c r="A446" s="283" t="s">
        <v>4192</v>
      </c>
      <c r="B446" s="311" t="s">
        <v>5196</v>
      </c>
      <c r="C446" s="311" t="s">
        <v>5197</v>
      </c>
      <c r="D446" s="311" t="s">
        <v>5198</v>
      </c>
      <c r="E446" s="311" t="s">
        <v>5199</v>
      </c>
      <c r="F446" s="311" t="s">
        <v>5200</v>
      </c>
      <c r="G446" s="311" t="s">
        <v>5201</v>
      </c>
      <c r="H446" s="311" t="s">
        <v>5202</v>
      </c>
      <c r="I446" s="311" t="s">
        <v>5203</v>
      </c>
      <c r="J446" s="311" t="s">
        <v>5204</v>
      </c>
      <c r="K446" s="311" t="s">
        <v>5205</v>
      </c>
      <c r="L446" s="311" t="s">
        <v>5206</v>
      </c>
      <c r="M446" s="311" t="s">
        <v>5207</v>
      </c>
      <c r="N446" s="311" t="s">
        <v>5208</v>
      </c>
      <c r="O446" s="311" t="s">
        <v>5209</v>
      </c>
      <c r="P446" s="311" t="s">
        <v>5210</v>
      </c>
    </row>
    <row r="447" spans="1:16" s="282" customFormat="1" x14ac:dyDescent="0.2">
      <c r="A447" s="285" t="s">
        <v>4772</v>
      </c>
      <c r="B447" s="294" t="str">
        <f>VLOOKUP(A447,'Base de Dados sem ASI_Relatório'!N:AD,2,0)</f>
        <v>18 meses</v>
      </c>
      <c r="C447" s="298" t="str">
        <f>VLOOKUP(A447,'Base de Dados sem ASI_Relatório'!N:AD,4,0)</f>
        <v>-</v>
      </c>
      <c r="D447" s="298">
        <f>VLOOKUP(A447,'Base de Dados sem ASI_Relatório'!N:AD,5,0)</f>
        <v>0.7</v>
      </c>
      <c r="E447" s="297"/>
      <c r="F447" s="298"/>
      <c r="G447" s="298"/>
      <c r="H447" s="298"/>
      <c r="I447" s="297"/>
      <c r="J447" s="297"/>
      <c r="K447" s="297"/>
      <c r="L447" s="298"/>
      <c r="M447" s="297"/>
      <c r="N447" s="297"/>
      <c r="O447" s="297"/>
      <c r="P447" s="297" t="str">
        <f>VLOOKUP(A447,'Base de Dados sem ASI_Relatório'!N:AD,17,0)</f>
        <v>-</v>
      </c>
    </row>
    <row r="448" spans="1:16" ht="39.75" customHeight="1" x14ac:dyDescent="0.2">
      <c r="A448" s="283" t="s">
        <v>4193</v>
      </c>
      <c r="B448" s="311" t="s">
        <v>5196</v>
      </c>
      <c r="C448" s="311" t="s">
        <v>5197</v>
      </c>
      <c r="D448" s="311" t="s">
        <v>5198</v>
      </c>
      <c r="E448" s="311" t="s">
        <v>5199</v>
      </c>
      <c r="F448" s="311" t="s">
        <v>5200</v>
      </c>
      <c r="G448" s="311" t="s">
        <v>5201</v>
      </c>
      <c r="H448" s="311" t="s">
        <v>5202</v>
      </c>
      <c r="I448" s="311" t="s">
        <v>5203</v>
      </c>
      <c r="J448" s="311" t="s">
        <v>5204</v>
      </c>
      <c r="K448" s="311" t="s">
        <v>5205</v>
      </c>
      <c r="L448" s="311" t="s">
        <v>5206</v>
      </c>
      <c r="M448" s="311" t="s">
        <v>5207</v>
      </c>
      <c r="N448" s="311" t="s">
        <v>5208</v>
      </c>
      <c r="O448" s="311" t="s">
        <v>5209</v>
      </c>
      <c r="P448" s="311" t="s">
        <v>5210</v>
      </c>
    </row>
    <row r="449" spans="1:16" s="282" customFormat="1" ht="25.5" x14ac:dyDescent="0.2">
      <c r="A449" s="286" t="s">
        <v>4773</v>
      </c>
      <c r="B449" s="299" t="str">
        <f>VLOOKUP(A449,'Base de Dados sem ASI_Relatório'!N:AD,2,0)</f>
        <v>Anual</v>
      </c>
      <c r="C449" s="299">
        <f>VLOOKUP(A449,'Base de Dados sem ASI_Relatório'!N:AD,4,0)</f>
        <v>5</v>
      </c>
      <c r="D449" s="299">
        <f>VLOOKUP(A449,'Base de Dados sem ASI_Relatório'!N:AD,5,0)</f>
        <v>5</v>
      </c>
      <c r="E449" s="299"/>
      <c r="F449" s="299"/>
      <c r="G449" s="299"/>
      <c r="H449" s="299"/>
      <c r="I449" s="299"/>
      <c r="J449" s="299"/>
      <c r="K449" s="299"/>
      <c r="L449" s="299"/>
      <c r="M449" s="299"/>
      <c r="N449" s="299"/>
      <c r="O449" s="299"/>
      <c r="P449" s="299">
        <f>VLOOKUP(A449,'Base de Dados sem ASI_Relatório'!N:AD,17,0)</f>
        <v>2.7</v>
      </c>
    </row>
    <row r="450" spans="1:16" s="282" customFormat="1" ht="25.5" x14ac:dyDescent="0.2">
      <c r="A450" s="285" t="s">
        <v>4774</v>
      </c>
      <c r="B450" s="294" t="str">
        <f>VLOOKUP(A450,'Base de Dados sem ASI_Relatório'!N:AD,2,0)</f>
        <v>Anual</v>
      </c>
      <c r="C450" s="294">
        <f>VLOOKUP(A450,'Base de Dados sem ASI_Relatório'!N:AD,4,0)</f>
        <v>0</v>
      </c>
      <c r="D450" s="294">
        <f>VLOOKUP(A450,'Base de Dados sem ASI_Relatório'!N:AD,5,0)</f>
        <v>5</v>
      </c>
      <c r="E450" s="294"/>
      <c r="F450" s="294"/>
      <c r="G450" s="294"/>
      <c r="H450" s="294"/>
      <c r="I450" s="294"/>
      <c r="J450" s="294"/>
      <c r="K450" s="294"/>
      <c r="L450" s="294"/>
      <c r="M450" s="294"/>
      <c r="N450" s="294"/>
      <c r="O450" s="294"/>
      <c r="P450" s="294">
        <f>VLOOKUP(A450,'Base de Dados sem ASI_Relatório'!N:AD,17,0)</f>
        <v>0</v>
      </c>
    </row>
    <row r="451" spans="1:16" s="282" customFormat="1" ht="25.5" x14ac:dyDescent="0.2">
      <c r="A451" s="287" t="s">
        <v>4775</v>
      </c>
      <c r="B451" s="302" t="str">
        <f>VLOOKUP(A451,'Base de Dados sem ASI_Relatório'!N:AD,2,0)</f>
        <v>Anual</v>
      </c>
      <c r="C451" s="302">
        <f>VLOOKUP(A451,'Base de Dados sem ASI_Relatório'!N:AD,4,0)</f>
        <v>1144</v>
      </c>
      <c r="D451" s="302">
        <f>VLOOKUP(A451,'Base de Dados sem ASI_Relatório'!N:AD,5,0)</f>
        <v>3000</v>
      </c>
      <c r="E451" s="302"/>
      <c r="F451" s="302"/>
      <c r="G451" s="302"/>
      <c r="H451" s="302"/>
      <c r="I451" s="302"/>
      <c r="J451" s="302"/>
      <c r="K451" s="302"/>
      <c r="L451" s="302"/>
      <c r="M451" s="302"/>
      <c r="N451" s="302"/>
      <c r="O451" s="302"/>
      <c r="P451" s="302">
        <f>VLOOKUP(A451,'Base de Dados sem ASI_Relatório'!N:AD,17,0)</f>
        <v>257</v>
      </c>
    </row>
    <row r="452" spans="1:16" ht="39.75" customHeight="1" x14ac:dyDescent="0.2">
      <c r="A452" s="283" t="s">
        <v>4194</v>
      </c>
      <c r="B452" s="311" t="s">
        <v>5196</v>
      </c>
      <c r="C452" s="311" t="s">
        <v>5197</v>
      </c>
      <c r="D452" s="311" t="s">
        <v>5198</v>
      </c>
      <c r="E452" s="311" t="s">
        <v>5199</v>
      </c>
      <c r="F452" s="311" t="s">
        <v>5200</v>
      </c>
      <c r="G452" s="311" t="s">
        <v>5201</v>
      </c>
      <c r="H452" s="311" t="s">
        <v>5202</v>
      </c>
      <c r="I452" s="311" t="s">
        <v>5203</v>
      </c>
      <c r="J452" s="311" t="s">
        <v>5204</v>
      </c>
      <c r="K452" s="311" t="s">
        <v>5205</v>
      </c>
      <c r="L452" s="311" t="s">
        <v>5206</v>
      </c>
      <c r="M452" s="311" t="s">
        <v>5207</v>
      </c>
      <c r="N452" s="311" t="s">
        <v>5208</v>
      </c>
      <c r="O452" s="311" t="s">
        <v>5209</v>
      </c>
      <c r="P452" s="311" t="s">
        <v>5210</v>
      </c>
    </row>
    <row r="453" spans="1:16" s="282" customFormat="1" ht="25.5" x14ac:dyDescent="0.2">
      <c r="A453" s="285" t="s">
        <v>4776</v>
      </c>
      <c r="B453" s="294" t="str">
        <f>VLOOKUP(A453,'Base de Dados sem ASI_Relatório'!N:AD,2,0)</f>
        <v>Anual</v>
      </c>
      <c r="C453" s="294" t="str">
        <f>VLOOKUP(A453,'Base de Dados sem ASI_Relatório'!N:AD,4,0)</f>
        <v>-</v>
      </c>
      <c r="D453" s="294">
        <f>VLOOKUP(A453,'Base de Dados sem ASI_Relatório'!N:AD,5,0)</f>
        <v>350</v>
      </c>
      <c r="E453" s="294"/>
      <c r="F453" s="294"/>
      <c r="G453" s="294"/>
      <c r="H453" s="294"/>
      <c r="I453" s="294"/>
      <c r="J453" s="294"/>
      <c r="K453" s="294"/>
      <c r="L453" s="294"/>
      <c r="M453" s="294"/>
      <c r="N453" s="294"/>
      <c r="O453" s="294"/>
      <c r="P453" s="294">
        <f>VLOOKUP(A453,'Base de Dados sem ASI_Relatório'!N:AD,17,0)</f>
        <v>0</v>
      </c>
    </row>
    <row r="454" spans="1:16" ht="39.75" customHeight="1" x14ac:dyDescent="0.2">
      <c r="A454" s="283" t="s">
        <v>4195</v>
      </c>
      <c r="B454" s="311" t="s">
        <v>5196</v>
      </c>
      <c r="C454" s="311" t="s">
        <v>5197</v>
      </c>
      <c r="D454" s="311" t="s">
        <v>5198</v>
      </c>
      <c r="E454" s="311" t="s">
        <v>5199</v>
      </c>
      <c r="F454" s="311" t="s">
        <v>5200</v>
      </c>
      <c r="G454" s="311" t="s">
        <v>5201</v>
      </c>
      <c r="H454" s="311" t="s">
        <v>5202</v>
      </c>
      <c r="I454" s="311" t="s">
        <v>5203</v>
      </c>
      <c r="J454" s="311" t="s">
        <v>5204</v>
      </c>
      <c r="K454" s="311" t="s">
        <v>5205</v>
      </c>
      <c r="L454" s="311" t="s">
        <v>5206</v>
      </c>
      <c r="M454" s="311" t="s">
        <v>5207</v>
      </c>
      <c r="N454" s="311" t="s">
        <v>5208</v>
      </c>
      <c r="O454" s="311" t="s">
        <v>5209</v>
      </c>
      <c r="P454" s="311" t="s">
        <v>5210</v>
      </c>
    </row>
    <row r="455" spans="1:16" s="282" customFormat="1" x14ac:dyDescent="0.2">
      <c r="A455" s="285" t="s">
        <v>4777</v>
      </c>
      <c r="B455" s="294" t="str">
        <f>VLOOKUP(A455,'Base de Dados sem ASI_Relatório'!N:AD,2,0)</f>
        <v>Anual</v>
      </c>
      <c r="C455" s="294" t="str">
        <f>VLOOKUP(A455,'Base de Dados sem ASI_Relatório'!N:AD,4,0)</f>
        <v>-</v>
      </c>
      <c r="D455" s="294">
        <f>VLOOKUP(A455,'Base de Dados sem ASI_Relatório'!N:AD,5,0)</f>
        <v>1</v>
      </c>
      <c r="E455" s="294"/>
      <c r="F455" s="294"/>
      <c r="G455" s="294"/>
      <c r="H455" s="294"/>
      <c r="I455" s="294"/>
      <c r="J455" s="294"/>
      <c r="K455" s="294"/>
      <c r="L455" s="294"/>
      <c r="M455" s="294"/>
      <c r="N455" s="294"/>
      <c r="O455" s="294"/>
      <c r="P455" s="294">
        <f>VLOOKUP(A455,'Base de Dados sem ASI_Relatório'!N:AD,17,0)</f>
        <v>1</v>
      </c>
    </row>
    <row r="456" spans="1:16" ht="39.75" customHeight="1" x14ac:dyDescent="0.2">
      <c r="A456" s="283" t="s">
        <v>4196</v>
      </c>
      <c r="B456" s="311" t="s">
        <v>5196</v>
      </c>
      <c r="C456" s="311" t="s">
        <v>5197</v>
      </c>
      <c r="D456" s="311" t="s">
        <v>5198</v>
      </c>
      <c r="E456" s="311" t="s">
        <v>5199</v>
      </c>
      <c r="F456" s="311" t="s">
        <v>5200</v>
      </c>
      <c r="G456" s="311" t="s">
        <v>5201</v>
      </c>
      <c r="H456" s="311" t="s">
        <v>5202</v>
      </c>
      <c r="I456" s="311" t="s">
        <v>5203</v>
      </c>
      <c r="J456" s="311" t="s">
        <v>5204</v>
      </c>
      <c r="K456" s="311" t="s">
        <v>5205</v>
      </c>
      <c r="L456" s="311" t="s">
        <v>5206</v>
      </c>
      <c r="M456" s="311" t="s">
        <v>5207</v>
      </c>
      <c r="N456" s="311" t="s">
        <v>5208</v>
      </c>
      <c r="O456" s="311" t="s">
        <v>5209</v>
      </c>
      <c r="P456" s="311" t="s">
        <v>5210</v>
      </c>
    </row>
    <row r="457" spans="1:16" s="282" customFormat="1" ht="38.25" x14ac:dyDescent="0.2">
      <c r="A457" s="285" t="s">
        <v>4778</v>
      </c>
      <c r="B457" s="294" t="str">
        <f>VLOOKUP(A457,'Base de Dados sem ASI_Relatório'!N:AD,2,0)</f>
        <v>Anual</v>
      </c>
      <c r="C457" s="298" t="str">
        <f>VLOOKUP(A457,'Base de Dados sem ASI_Relatório'!N:AD,4,0)</f>
        <v>-</v>
      </c>
      <c r="D457" s="298">
        <f>VLOOKUP(A457,'Base de Dados sem ASI_Relatório'!N:AD,5,0)</f>
        <v>0.95</v>
      </c>
      <c r="E457" s="297"/>
      <c r="F457" s="298"/>
      <c r="G457" s="298"/>
      <c r="H457" s="298"/>
      <c r="I457" s="297"/>
      <c r="J457" s="297"/>
      <c r="K457" s="297"/>
      <c r="L457" s="298"/>
      <c r="M457" s="297"/>
      <c r="N457" s="297"/>
      <c r="O457" s="297"/>
      <c r="P457" s="297">
        <f>VLOOKUP(A457,'Base de Dados sem ASI_Relatório'!N:AD,17,0)</f>
        <v>0</v>
      </c>
    </row>
    <row r="458" spans="1:16" ht="39.75" customHeight="1" x14ac:dyDescent="0.2">
      <c r="A458" s="283" t="s">
        <v>4197</v>
      </c>
      <c r="B458" s="311" t="s">
        <v>5196</v>
      </c>
      <c r="C458" s="311" t="s">
        <v>5197</v>
      </c>
      <c r="D458" s="311" t="s">
        <v>5198</v>
      </c>
      <c r="E458" s="311" t="s">
        <v>5199</v>
      </c>
      <c r="F458" s="311" t="s">
        <v>5200</v>
      </c>
      <c r="G458" s="311" t="s">
        <v>5201</v>
      </c>
      <c r="H458" s="311" t="s">
        <v>5202</v>
      </c>
      <c r="I458" s="311" t="s">
        <v>5203</v>
      </c>
      <c r="J458" s="311" t="s">
        <v>5204</v>
      </c>
      <c r="K458" s="311" t="s">
        <v>5205</v>
      </c>
      <c r="L458" s="311" t="s">
        <v>5206</v>
      </c>
      <c r="M458" s="311" t="s">
        <v>5207</v>
      </c>
      <c r="N458" s="311" t="s">
        <v>5208</v>
      </c>
      <c r="O458" s="311" t="s">
        <v>5209</v>
      </c>
      <c r="P458" s="311" t="s">
        <v>5210</v>
      </c>
    </row>
    <row r="459" spans="1:16" s="282" customFormat="1" ht="25.5" x14ac:dyDescent="0.2">
      <c r="A459" s="285" t="s">
        <v>4779</v>
      </c>
      <c r="B459" s="294" t="str">
        <f>VLOOKUP(A459,'Base de Dados sem ASI_Relatório'!N:AD,2,0)</f>
        <v>Anual</v>
      </c>
      <c r="C459" s="294" t="str">
        <f>VLOOKUP(A459,'Base de Dados sem ASI_Relatório'!N:AD,4,0)</f>
        <v>-</v>
      </c>
      <c r="D459" s="294">
        <f>VLOOKUP(A459,'Base de Dados sem ASI_Relatório'!N:AD,5,0)</f>
        <v>20</v>
      </c>
      <c r="E459" s="294"/>
      <c r="F459" s="294"/>
      <c r="G459" s="294"/>
      <c r="H459" s="294"/>
      <c r="I459" s="294"/>
      <c r="J459" s="294"/>
      <c r="K459" s="294"/>
      <c r="L459" s="294"/>
      <c r="M459" s="294"/>
      <c r="N459" s="294"/>
      <c r="O459" s="294"/>
      <c r="P459" s="294">
        <f>VLOOKUP(A459,'Base de Dados sem ASI_Relatório'!N:AD,17,0)</f>
        <v>0</v>
      </c>
    </row>
    <row r="460" spans="1:16" ht="39.75" customHeight="1" x14ac:dyDescent="0.2">
      <c r="A460" s="283" t="s">
        <v>4198</v>
      </c>
      <c r="B460" s="311" t="s">
        <v>5196</v>
      </c>
      <c r="C460" s="311" t="s">
        <v>5197</v>
      </c>
      <c r="D460" s="311" t="s">
        <v>5198</v>
      </c>
      <c r="E460" s="311" t="s">
        <v>5199</v>
      </c>
      <c r="F460" s="311" t="s">
        <v>5200</v>
      </c>
      <c r="G460" s="311" t="s">
        <v>5201</v>
      </c>
      <c r="H460" s="311" t="s">
        <v>5202</v>
      </c>
      <c r="I460" s="311" t="s">
        <v>5203</v>
      </c>
      <c r="J460" s="311" t="s">
        <v>5204</v>
      </c>
      <c r="K460" s="311" t="s">
        <v>5205</v>
      </c>
      <c r="L460" s="311" t="s">
        <v>5206</v>
      </c>
      <c r="M460" s="311" t="s">
        <v>5207</v>
      </c>
      <c r="N460" s="311" t="s">
        <v>5208</v>
      </c>
      <c r="O460" s="311" t="s">
        <v>5209</v>
      </c>
      <c r="P460" s="311" t="s">
        <v>5210</v>
      </c>
    </row>
    <row r="461" spans="1:16" s="282" customFormat="1" x14ac:dyDescent="0.2">
      <c r="A461" s="285" t="s">
        <v>4780</v>
      </c>
      <c r="B461" s="294" t="str">
        <f>VLOOKUP(A461,'Base de Dados sem ASI_Relatório'!N:AD,2,0)</f>
        <v>Anual</v>
      </c>
      <c r="C461" s="298" t="str">
        <f>VLOOKUP(A461,'Base de Dados sem ASI_Relatório'!N:AD,4,0)</f>
        <v>-</v>
      </c>
      <c r="D461" s="298">
        <f>VLOOKUP(A461,'Base de Dados sem ASI_Relatório'!N:AD,5,0)</f>
        <v>0.8</v>
      </c>
      <c r="E461" s="297"/>
      <c r="F461" s="298"/>
      <c r="G461" s="298"/>
      <c r="H461" s="298"/>
      <c r="I461" s="297"/>
      <c r="J461" s="297"/>
      <c r="K461" s="297"/>
      <c r="L461" s="298"/>
      <c r="M461" s="297"/>
      <c r="N461" s="297"/>
      <c r="O461" s="297"/>
      <c r="P461" s="297">
        <f>VLOOKUP(A461,'Base de Dados sem ASI_Relatório'!N:AD,17,0)</f>
        <v>0</v>
      </c>
    </row>
    <row r="462" spans="1:16" ht="39.75" customHeight="1" x14ac:dyDescent="0.2">
      <c r="A462" s="283" t="s">
        <v>4199</v>
      </c>
      <c r="B462" s="311" t="s">
        <v>5196</v>
      </c>
      <c r="C462" s="311" t="s">
        <v>5197</v>
      </c>
      <c r="D462" s="311" t="s">
        <v>5198</v>
      </c>
      <c r="E462" s="311" t="s">
        <v>5199</v>
      </c>
      <c r="F462" s="311" t="s">
        <v>5200</v>
      </c>
      <c r="G462" s="311" t="s">
        <v>5201</v>
      </c>
      <c r="H462" s="311" t="s">
        <v>5202</v>
      </c>
      <c r="I462" s="311" t="s">
        <v>5203</v>
      </c>
      <c r="J462" s="311" t="s">
        <v>5204</v>
      </c>
      <c r="K462" s="311" t="s">
        <v>5205</v>
      </c>
      <c r="L462" s="311" t="s">
        <v>5206</v>
      </c>
      <c r="M462" s="311" t="s">
        <v>5207</v>
      </c>
      <c r="N462" s="311" t="s">
        <v>5208</v>
      </c>
      <c r="O462" s="311" t="s">
        <v>5209</v>
      </c>
      <c r="P462" s="311" t="s">
        <v>5210</v>
      </c>
    </row>
    <row r="463" spans="1:16" s="282" customFormat="1" ht="38.25" x14ac:dyDescent="0.2">
      <c r="A463" s="285" t="s">
        <v>4781</v>
      </c>
      <c r="B463" s="294" t="str">
        <f>VLOOKUP(A463,'Base de Dados sem ASI_Relatório'!N:AD,2,0)</f>
        <v>Anual</v>
      </c>
      <c r="C463" s="298" t="str">
        <f>VLOOKUP(A463,'Base de Dados sem ASI_Relatório'!N:AD,4,0)</f>
        <v>-</v>
      </c>
      <c r="D463" s="298">
        <f>VLOOKUP(A463,'Base de Dados sem ASI_Relatório'!N:AD,5,0)</f>
        <v>0.95</v>
      </c>
      <c r="E463" s="297"/>
      <c r="F463" s="298"/>
      <c r="G463" s="298"/>
      <c r="H463" s="298"/>
      <c r="I463" s="297"/>
      <c r="J463" s="297"/>
      <c r="K463" s="297"/>
      <c r="L463" s="298"/>
      <c r="M463" s="297"/>
      <c r="N463" s="297"/>
      <c r="O463" s="297"/>
      <c r="P463" s="297">
        <f>VLOOKUP(A463,'Base de Dados sem ASI_Relatório'!N:AD,17,0)</f>
        <v>0</v>
      </c>
    </row>
    <row r="464" spans="1:16" ht="39.75" customHeight="1" x14ac:dyDescent="0.2">
      <c r="A464" s="283" t="s">
        <v>4200</v>
      </c>
      <c r="B464" s="311" t="s">
        <v>5196</v>
      </c>
      <c r="C464" s="311" t="s">
        <v>5197</v>
      </c>
      <c r="D464" s="311" t="s">
        <v>5198</v>
      </c>
      <c r="E464" s="311" t="s">
        <v>5199</v>
      </c>
      <c r="F464" s="311" t="s">
        <v>5200</v>
      </c>
      <c r="G464" s="311" t="s">
        <v>5201</v>
      </c>
      <c r="H464" s="311" t="s">
        <v>5202</v>
      </c>
      <c r="I464" s="311" t="s">
        <v>5203</v>
      </c>
      <c r="J464" s="311" t="s">
        <v>5204</v>
      </c>
      <c r="K464" s="311" t="s">
        <v>5205</v>
      </c>
      <c r="L464" s="311" t="s">
        <v>5206</v>
      </c>
      <c r="M464" s="311" t="s">
        <v>5207</v>
      </c>
      <c r="N464" s="311" t="s">
        <v>5208</v>
      </c>
      <c r="O464" s="311" t="s">
        <v>5209</v>
      </c>
      <c r="P464" s="311" t="s">
        <v>5210</v>
      </c>
    </row>
    <row r="465" spans="1:16" s="282" customFormat="1" ht="25.5" x14ac:dyDescent="0.2">
      <c r="A465" s="286" t="s">
        <v>4782</v>
      </c>
      <c r="B465" s="299" t="str">
        <f>VLOOKUP(A465,'Base de Dados sem ASI_Relatório'!N:AD,2,0)</f>
        <v>Anual</v>
      </c>
      <c r="C465" s="299">
        <f>VLOOKUP(A465,'Base de Dados sem ASI_Relatório'!N:AD,4,0)</f>
        <v>0</v>
      </c>
      <c r="D465" s="299">
        <f>VLOOKUP(A465,'Base de Dados sem ASI_Relatório'!N:AD,5,0)</f>
        <v>100</v>
      </c>
      <c r="E465" s="299"/>
      <c r="F465" s="299"/>
      <c r="G465" s="299"/>
      <c r="H465" s="299"/>
      <c r="I465" s="299"/>
      <c r="J465" s="299"/>
      <c r="K465" s="299"/>
      <c r="L465" s="299"/>
      <c r="M465" s="299"/>
      <c r="N465" s="299"/>
      <c r="O465" s="299"/>
      <c r="P465" s="299">
        <f>VLOOKUP(A465,'Base de Dados sem ASI_Relatório'!N:AD,17,0)</f>
        <v>216</v>
      </c>
    </row>
    <row r="466" spans="1:16" s="282" customFormat="1" x14ac:dyDescent="0.2">
      <c r="A466" s="285" t="s">
        <v>4783</v>
      </c>
      <c r="B466" s="294" t="str">
        <f>VLOOKUP(A466,'Base de Dados sem ASI_Relatório'!N:AD,2,0)</f>
        <v>Anual</v>
      </c>
      <c r="C466" s="294">
        <f>VLOOKUP(A466,'Base de Dados sem ASI_Relatório'!N:AD,4,0)</f>
        <v>0</v>
      </c>
      <c r="D466" s="294">
        <f>VLOOKUP(A466,'Base de Dados sem ASI_Relatório'!N:AD,5,0)</f>
        <v>60</v>
      </c>
      <c r="E466" s="294"/>
      <c r="F466" s="294"/>
      <c r="G466" s="294"/>
      <c r="H466" s="294"/>
      <c r="I466" s="294"/>
      <c r="J466" s="294"/>
      <c r="K466" s="294"/>
      <c r="L466" s="294"/>
      <c r="M466" s="294"/>
      <c r="N466" s="294"/>
      <c r="O466" s="294"/>
      <c r="P466" s="294">
        <f>VLOOKUP(A466,'Base de Dados sem ASI_Relatório'!N:AD,17,0)</f>
        <v>0</v>
      </c>
    </row>
    <row r="467" spans="1:16" ht="39.75" customHeight="1" x14ac:dyDescent="0.2">
      <c r="A467" s="283" t="s">
        <v>4201</v>
      </c>
      <c r="B467" s="311" t="s">
        <v>5196</v>
      </c>
      <c r="C467" s="311" t="s">
        <v>5197</v>
      </c>
      <c r="D467" s="311" t="s">
        <v>5198</v>
      </c>
      <c r="E467" s="311" t="s">
        <v>5199</v>
      </c>
      <c r="F467" s="311" t="s">
        <v>5200</v>
      </c>
      <c r="G467" s="311" t="s">
        <v>5201</v>
      </c>
      <c r="H467" s="311" t="s">
        <v>5202</v>
      </c>
      <c r="I467" s="311" t="s">
        <v>5203</v>
      </c>
      <c r="J467" s="311" t="s">
        <v>5204</v>
      </c>
      <c r="K467" s="311" t="s">
        <v>5205</v>
      </c>
      <c r="L467" s="311" t="s">
        <v>5206</v>
      </c>
      <c r="M467" s="311" t="s">
        <v>5207</v>
      </c>
      <c r="N467" s="311" t="s">
        <v>5208</v>
      </c>
      <c r="O467" s="311" t="s">
        <v>5209</v>
      </c>
      <c r="P467" s="311" t="s">
        <v>5210</v>
      </c>
    </row>
    <row r="468" spans="1:16" s="282" customFormat="1" ht="25.5" x14ac:dyDescent="0.2">
      <c r="A468" s="286" t="s">
        <v>4784</v>
      </c>
      <c r="B468" s="299" t="str">
        <f>VLOOKUP(A468,'Base de Dados sem ASI_Relatório'!N:AD,2,0)</f>
        <v>Anual</v>
      </c>
      <c r="C468" s="299" t="str">
        <f>VLOOKUP(A468,'Base de Dados sem ASI_Relatório'!N:AD,4,0)</f>
        <v>-</v>
      </c>
      <c r="D468" s="299" t="str">
        <f>VLOOKUP(A468,'Base de Dados sem ASI_Relatório'!N:AD,5,0)</f>
        <v>-</v>
      </c>
      <c r="E468" s="299"/>
      <c r="F468" s="299"/>
      <c r="G468" s="299"/>
      <c r="H468" s="299"/>
      <c r="I468" s="299"/>
      <c r="J468" s="299"/>
      <c r="K468" s="299"/>
      <c r="L468" s="299"/>
      <c r="M468" s="299"/>
      <c r="N468" s="299"/>
      <c r="O468" s="299"/>
      <c r="P468" s="299">
        <f>VLOOKUP(A468,'Base de Dados sem ASI_Relatório'!N:AD,17,0)</f>
        <v>0</v>
      </c>
    </row>
    <row r="469" spans="1:16" s="282" customFormat="1" ht="38.25" x14ac:dyDescent="0.2">
      <c r="A469" s="285" t="s">
        <v>4785</v>
      </c>
      <c r="B469" s="294" t="str">
        <f>VLOOKUP(A469,'Base de Dados sem ASI_Relatório'!N:AD,2,0)</f>
        <v>Anual</v>
      </c>
      <c r="C469" s="294" t="str">
        <f>VLOOKUP(A469,'Base de Dados sem ASI_Relatório'!N:AD,4,0)</f>
        <v>-</v>
      </c>
      <c r="D469" s="294" t="str">
        <f>VLOOKUP(A469,'Base de Dados sem ASI_Relatório'!N:AD,5,0)</f>
        <v>-</v>
      </c>
      <c r="E469" s="294"/>
      <c r="F469" s="294"/>
      <c r="G469" s="294"/>
      <c r="H469" s="294"/>
      <c r="I469" s="294"/>
      <c r="J469" s="294"/>
      <c r="K469" s="294"/>
      <c r="L469" s="294"/>
      <c r="M469" s="294"/>
      <c r="N469" s="294"/>
      <c r="O469" s="294"/>
      <c r="P469" s="294">
        <f>VLOOKUP(A469,'Base de Dados sem ASI_Relatório'!N:AD,17,0)</f>
        <v>0</v>
      </c>
    </row>
    <row r="470" spans="1:16" ht="39.75" customHeight="1" x14ac:dyDescent="0.2">
      <c r="A470" s="283" t="s">
        <v>4202</v>
      </c>
      <c r="B470" s="311" t="s">
        <v>5196</v>
      </c>
      <c r="C470" s="311" t="s">
        <v>5197</v>
      </c>
      <c r="D470" s="311" t="s">
        <v>5198</v>
      </c>
      <c r="E470" s="311" t="s">
        <v>5199</v>
      </c>
      <c r="F470" s="311" t="s">
        <v>5200</v>
      </c>
      <c r="G470" s="311" t="s">
        <v>5201</v>
      </c>
      <c r="H470" s="311" t="s">
        <v>5202</v>
      </c>
      <c r="I470" s="311" t="s">
        <v>5203</v>
      </c>
      <c r="J470" s="311" t="s">
        <v>5204</v>
      </c>
      <c r="K470" s="311" t="s">
        <v>5205</v>
      </c>
      <c r="L470" s="311" t="s">
        <v>5206</v>
      </c>
      <c r="M470" s="311" t="s">
        <v>5207</v>
      </c>
      <c r="N470" s="311" t="s">
        <v>5208</v>
      </c>
      <c r="O470" s="311" t="s">
        <v>5209</v>
      </c>
      <c r="P470" s="311" t="s">
        <v>5210</v>
      </c>
    </row>
    <row r="471" spans="1:16" s="282" customFormat="1" ht="25.5" x14ac:dyDescent="0.2">
      <c r="A471" s="286" t="s">
        <v>4786</v>
      </c>
      <c r="B471" s="299" t="str">
        <f>VLOOKUP(A471,'Base de Dados sem ASI_Relatório'!N:AD,2,0)</f>
        <v>Anual</v>
      </c>
      <c r="C471" s="300" t="str">
        <f>VLOOKUP(A471,'Base de Dados sem ASI_Relatório'!N:AD,4,0)</f>
        <v>-</v>
      </c>
      <c r="D471" s="301">
        <f>VLOOKUP(A471,'Base de Dados sem ASI_Relatório'!N:AD,5,0)</f>
        <v>1</v>
      </c>
      <c r="E471" s="301"/>
      <c r="F471" s="300"/>
      <c r="G471" s="300"/>
      <c r="H471" s="300"/>
      <c r="I471" s="301"/>
      <c r="J471" s="301"/>
      <c r="K471" s="301"/>
      <c r="L471" s="300"/>
      <c r="M471" s="301"/>
      <c r="N471" s="301"/>
      <c r="O471" s="301"/>
      <c r="P471" s="301">
        <f>VLOOKUP(A471,'Base de Dados sem ASI_Relatório'!N:AD,17,0)</f>
        <v>0</v>
      </c>
    </row>
    <row r="472" spans="1:16" s="282" customFormat="1" ht="25.5" x14ac:dyDescent="0.2">
      <c r="A472" s="285" t="s">
        <v>4787</v>
      </c>
      <c r="B472" s="294" t="str">
        <f>VLOOKUP(A472,'Base de Dados sem ASI_Relatório'!N:AD,2,0)</f>
        <v>Anual</v>
      </c>
      <c r="C472" s="298" t="str">
        <f>VLOOKUP(A472,'Base de Dados sem ASI_Relatório'!N:AD,4,0)</f>
        <v>-</v>
      </c>
      <c r="D472" s="297">
        <f>VLOOKUP(A472,'Base de Dados sem ASI_Relatório'!N:AD,5,0)</f>
        <v>1</v>
      </c>
      <c r="E472" s="297"/>
      <c r="F472" s="298"/>
      <c r="G472" s="298"/>
      <c r="H472" s="298"/>
      <c r="I472" s="297"/>
      <c r="J472" s="297"/>
      <c r="K472" s="297"/>
      <c r="L472" s="298"/>
      <c r="M472" s="297"/>
      <c r="N472" s="297"/>
      <c r="O472" s="297"/>
      <c r="P472" s="298">
        <f>VLOOKUP(A472,'Base de Dados sem ASI_Relatório'!N:AD,17,0)</f>
        <v>0.65849999999999997</v>
      </c>
    </row>
    <row r="473" spans="1:16" s="282" customFormat="1" ht="25.5" x14ac:dyDescent="0.2">
      <c r="A473" s="287" t="s">
        <v>4788</v>
      </c>
      <c r="B473" s="302" t="str">
        <f>VLOOKUP(A473,'Base de Dados sem ASI_Relatório'!N:AD,2,0)</f>
        <v>Anual</v>
      </c>
      <c r="C473" s="306" t="str">
        <f>VLOOKUP(A473,'Base de Dados sem ASI_Relatório'!N:AD,4,0)</f>
        <v>-</v>
      </c>
      <c r="D473" s="307">
        <f>VLOOKUP(A473,'Base de Dados sem ASI_Relatório'!N:AD,5,0)</f>
        <v>1</v>
      </c>
      <c r="E473" s="307"/>
      <c r="F473" s="306"/>
      <c r="G473" s="306"/>
      <c r="H473" s="306"/>
      <c r="I473" s="307"/>
      <c r="J473" s="307"/>
      <c r="K473" s="307"/>
      <c r="L473" s="306"/>
      <c r="M473" s="307"/>
      <c r="N473" s="307"/>
      <c r="O473" s="307"/>
      <c r="P473" s="307">
        <f>VLOOKUP(A473,'Base de Dados sem ASI_Relatório'!N:AD,17,0)</f>
        <v>0</v>
      </c>
    </row>
    <row r="474" spans="1:16" ht="39.75" customHeight="1" x14ac:dyDescent="0.2">
      <c r="A474" s="283" t="s">
        <v>4203</v>
      </c>
      <c r="B474" s="311" t="s">
        <v>5196</v>
      </c>
      <c r="C474" s="311" t="s">
        <v>5197</v>
      </c>
      <c r="D474" s="311" t="s">
        <v>5198</v>
      </c>
      <c r="E474" s="311" t="s">
        <v>5199</v>
      </c>
      <c r="F474" s="311" t="s">
        <v>5200</v>
      </c>
      <c r="G474" s="311" t="s">
        <v>5201</v>
      </c>
      <c r="H474" s="311" t="s">
        <v>5202</v>
      </c>
      <c r="I474" s="311" t="s">
        <v>5203</v>
      </c>
      <c r="J474" s="311" t="s">
        <v>5204</v>
      </c>
      <c r="K474" s="311" t="s">
        <v>5205</v>
      </c>
      <c r="L474" s="311" t="s">
        <v>5206</v>
      </c>
      <c r="M474" s="311" t="s">
        <v>5207</v>
      </c>
      <c r="N474" s="311" t="s">
        <v>5208</v>
      </c>
      <c r="O474" s="311" t="s">
        <v>5209</v>
      </c>
      <c r="P474" s="311" t="s">
        <v>5210</v>
      </c>
    </row>
    <row r="475" spans="1:16" s="282" customFormat="1" ht="25.5" x14ac:dyDescent="0.2">
      <c r="A475" s="285" t="s">
        <v>4789</v>
      </c>
      <c r="B475" s="294" t="str">
        <f>VLOOKUP(A475,'Base de Dados sem ASI_Relatório'!N:AD,2,0)</f>
        <v>Anual</v>
      </c>
      <c r="C475" s="298">
        <f>VLOOKUP(A475,'Base de Dados sem ASI_Relatório'!N:AD,4,0)</f>
        <v>0.18</v>
      </c>
      <c r="D475" s="298">
        <f>VLOOKUP(A475,'Base de Dados sem ASI_Relatório'!N:AD,5,0)</f>
        <v>0.18</v>
      </c>
      <c r="E475" s="297"/>
      <c r="F475" s="298"/>
      <c r="G475" s="298"/>
      <c r="H475" s="298"/>
      <c r="I475" s="297"/>
      <c r="J475" s="297"/>
      <c r="K475" s="297"/>
      <c r="L475" s="298"/>
      <c r="M475" s="297"/>
      <c r="N475" s="297"/>
      <c r="O475" s="297"/>
      <c r="P475" s="298">
        <f>VLOOKUP(A475,'Base de Dados sem ASI_Relatório'!N:AD,17,0)</f>
        <v>0.90739999999999998</v>
      </c>
    </row>
    <row r="476" spans="1:16" ht="39.75" customHeight="1" x14ac:dyDescent="0.2">
      <c r="A476" s="283" t="s">
        <v>4204</v>
      </c>
      <c r="B476" s="311" t="s">
        <v>5196</v>
      </c>
      <c r="C476" s="311" t="s">
        <v>5197</v>
      </c>
      <c r="D476" s="311" t="s">
        <v>5198</v>
      </c>
      <c r="E476" s="311" t="s">
        <v>5199</v>
      </c>
      <c r="F476" s="311" t="s">
        <v>5200</v>
      </c>
      <c r="G476" s="311" t="s">
        <v>5201</v>
      </c>
      <c r="H476" s="311" t="s">
        <v>5202</v>
      </c>
      <c r="I476" s="311" t="s">
        <v>5203</v>
      </c>
      <c r="J476" s="311" t="s">
        <v>5204</v>
      </c>
      <c r="K476" s="311" t="s">
        <v>5205</v>
      </c>
      <c r="L476" s="311" t="s">
        <v>5206</v>
      </c>
      <c r="M476" s="311" t="s">
        <v>5207</v>
      </c>
      <c r="N476" s="311" t="s">
        <v>5208</v>
      </c>
      <c r="O476" s="311" t="s">
        <v>5209</v>
      </c>
      <c r="P476" s="311" t="s">
        <v>5210</v>
      </c>
    </row>
    <row r="477" spans="1:16" s="282" customFormat="1" ht="25.5" x14ac:dyDescent="0.2">
      <c r="A477" s="285" t="s">
        <v>4790</v>
      </c>
      <c r="B477" s="294" t="str">
        <f>VLOOKUP(A477,'Base de Dados sem ASI_Relatório'!N:AD,2,0)</f>
        <v>Quadrimestral</v>
      </c>
      <c r="C477" s="298">
        <f>VLOOKUP(A477,'Base de Dados sem ASI_Relatório'!N:AD,4,0)</f>
        <v>0.9</v>
      </c>
      <c r="D477" s="298">
        <f>VLOOKUP(A477,'Base de Dados sem ASI_Relatório'!N:AD,5,0)</f>
        <v>0.91</v>
      </c>
      <c r="E477" s="297"/>
      <c r="F477" s="298"/>
      <c r="G477" s="298"/>
      <c r="H477" s="298">
        <f>VLOOKUP(A477,'Base de Dados sem ASI_Relatório'!N:AD,9,0)</f>
        <v>0.71</v>
      </c>
      <c r="I477" s="297"/>
      <c r="J477" s="297"/>
      <c r="K477" s="297"/>
      <c r="L477" s="298">
        <f>VLOOKUP(A477,'Base de Dados sem ASI_Relatório'!N:AD,13,0)</f>
        <v>0.75</v>
      </c>
      <c r="M477" s="297"/>
      <c r="N477" s="297"/>
      <c r="O477" s="297"/>
      <c r="P477" s="298">
        <f>VLOOKUP(A477,'Base de Dados sem ASI_Relatório'!N:AD,17,0)</f>
        <v>9.1999999999999998E-3</v>
      </c>
    </row>
    <row r="478" spans="1:16" ht="39.75" customHeight="1" x14ac:dyDescent="0.2">
      <c r="A478" s="283" t="s">
        <v>4205</v>
      </c>
      <c r="B478" s="311" t="s">
        <v>5196</v>
      </c>
      <c r="C478" s="311" t="s">
        <v>5197</v>
      </c>
      <c r="D478" s="311" t="s">
        <v>5198</v>
      </c>
      <c r="E478" s="311" t="s">
        <v>5199</v>
      </c>
      <c r="F478" s="311" t="s">
        <v>5200</v>
      </c>
      <c r="G478" s="311" t="s">
        <v>5201</v>
      </c>
      <c r="H478" s="311" t="s">
        <v>5202</v>
      </c>
      <c r="I478" s="311" t="s">
        <v>5203</v>
      </c>
      <c r="J478" s="311" t="s">
        <v>5204</v>
      </c>
      <c r="K478" s="311" t="s">
        <v>5205</v>
      </c>
      <c r="L478" s="311" t="s">
        <v>5206</v>
      </c>
      <c r="M478" s="311" t="s">
        <v>5207</v>
      </c>
      <c r="N478" s="311" t="s">
        <v>5208</v>
      </c>
      <c r="O478" s="311" t="s">
        <v>5209</v>
      </c>
      <c r="P478" s="311" t="s">
        <v>5210</v>
      </c>
    </row>
    <row r="479" spans="1:16" s="282" customFormat="1" ht="25.5" x14ac:dyDescent="0.2">
      <c r="A479" s="285" t="s">
        <v>4791</v>
      </c>
      <c r="B479" s="294" t="str">
        <f>VLOOKUP(A479,'Base de Dados sem ASI_Relatório'!N:AD,2,0)</f>
        <v>Anual</v>
      </c>
      <c r="C479" s="298" t="str">
        <f>VLOOKUP(A479,'Base de Dados sem ASI_Relatório'!N:AD,4,0)</f>
        <v>-</v>
      </c>
      <c r="D479" s="298">
        <f>VLOOKUP(A479,'Base de Dados sem ASI_Relatório'!N:AD,5,0)</f>
        <v>0.1</v>
      </c>
      <c r="E479" s="297"/>
      <c r="F479" s="298"/>
      <c r="G479" s="298"/>
      <c r="H479" s="298"/>
      <c r="I479" s="297"/>
      <c r="J479" s="297"/>
      <c r="K479" s="297"/>
      <c r="L479" s="298"/>
      <c r="M479" s="297"/>
      <c r="N479" s="297"/>
      <c r="O479" s="297"/>
      <c r="P479" s="298">
        <f>VLOOKUP(A479,'Base de Dados sem ASI_Relatório'!N:AD,17,0)</f>
        <v>0.92</v>
      </c>
    </row>
    <row r="480" spans="1:16" ht="39.75" customHeight="1" x14ac:dyDescent="0.2">
      <c r="A480" s="283" t="s">
        <v>4206</v>
      </c>
      <c r="B480" s="311" t="s">
        <v>5196</v>
      </c>
      <c r="C480" s="311" t="s">
        <v>5197</v>
      </c>
      <c r="D480" s="311" t="s">
        <v>5198</v>
      </c>
      <c r="E480" s="311" t="s">
        <v>5199</v>
      </c>
      <c r="F480" s="311" t="s">
        <v>5200</v>
      </c>
      <c r="G480" s="311" t="s">
        <v>5201</v>
      </c>
      <c r="H480" s="311" t="s">
        <v>5202</v>
      </c>
      <c r="I480" s="311" t="s">
        <v>5203</v>
      </c>
      <c r="J480" s="311" t="s">
        <v>5204</v>
      </c>
      <c r="K480" s="311" t="s">
        <v>5205</v>
      </c>
      <c r="L480" s="311" t="s">
        <v>5206</v>
      </c>
      <c r="M480" s="311" t="s">
        <v>5207</v>
      </c>
      <c r="N480" s="311" t="s">
        <v>5208</v>
      </c>
      <c r="O480" s="311" t="s">
        <v>5209</v>
      </c>
      <c r="P480" s="311" t="s">
        <v>5210</v>
      </c>
    </row>
    <row r="481" spans="1:16" s="282" customFormat="1" x14ac:dyDescent="0.2">
      <c r="A481" s="285" t="s">
        <v>4792</v>
      </c>
      <c r="B481" s="294" t="str">
        <f>VLOOKUP(A481,'Base de Dados sem ASI_Relatório'!N:AD,2,0)</f>
        <v>Anual</v>
      </c>
      <c r="C481" s="294" t="str">
        <f>VLOOKUP(A481,'Base de Dados sem ASI_Relatório'!N:AD,4,0)</f>
        <v>-</v>
      </c>
      <c r="D481" s="294">
        <f>VLOOKUP(A481,'Base de Dados sem ASI_Relatório'!N:AD,5,0)</f>
        <v>12</v>
      </c>
      <c r="E481" s="294"/>
      <c r="F481" s="294"/>
      <c r="G481" s="294"/>
      <c r="H481" s="294"/>
      <c r="I481" s="294"/>
      <c r="J481" s="294"/>
      <c r="K481" s="294"/>
      <c r="L481" s="294"/>
      <c r="M481" s="294"/>
      <c r="N481" s="294"/>
      <c r="O481" s="294"/>
      <c r="P481" s="294">
        <f>VLOOKUP(A481,'Base de Dados sem ASI_Relatório'!N:AD,17,0)</f>
        <v>11</v>
      </c>
    </row>
    <row r="482" spans="1:16" s="280" customFormat="1" ht="45.75" customHeight="1" x14ac:dyDescent="0.3">
      <c r="A482" s="312" t="s">
        <v>3989</v>
      </c>
      <c r="E482" s="296"/>
      <c r="F482" s="296"/>
      <c r="G482" s="296"/>
      <c r="H482" s="296"/>
      <c r="I482" s="296"/>
      <c r="J482" s="296"/>
      <c r="K482" s="296"/>
      <c r="L482" s="296"/>
      <c r="M482" s="296"/>
      <c r="N482" s="296"/>
      <c r="O482" s="296"/>
      <c r="P482" s="296"/>
    </row>
    <row r="483" spans="1:16" ht="39.75" customHeight="1" x14ac:dyDescent="0.2">
      <c r="A483" s="283" t="s">
        <v>4207</v>
      </c>
      <c r="B483" s="311" t="s">
        <v>5196</v>
      </c>
      <c r="C483" s="311" t="s">
        <v>5197</v>
      </c>
      <c r="D483" s="311" t="s">
        <v>5198</v>
      </c>
      <c r="E483" s="311" t="s">
        <v>5199</v>
      </c>
      <c r="F483" s="311" t="s">
        <v>5200</v>
      </c>
      <c r="G483" s="311" t="s">
        <v>5201</v>
      </c>
      <c r="H483" s="311" t="s">
        <v>5202</v>
      </c>
      <c r="I483" s="311" t="s">
        <v>5203</v>
      </c>
      <c r="J483" s="311" t="s">
        <v>5204</v>
      </c>
      <c r="K483" s="311" t="s">
        <v>5205</v>
      </c>
      <c r="L483" s="311" t="s">
        <v>5206</v>
      </c>
      <c r="M483" s="311" t="s">
        <v>5207</v>
      </c>
      <c r="N483" s="311" t="s">
        <v>5208</v>
      </c>
      <c r="O483" s="311" t="s">
        <v>5209</v>
      </c>
      <c r="P483" s="311" t="s">
        <v>5210</v>
      </c>
    </row>
    <row r="484" spans="1:16" s="282" customFormat="1" ht="25.5" x14ac:dyDescent="0.2">
      <c r="A484" s="285" t="s">
        <v>4793</v>
      </c>
      <c r="B484" s="294" t="str">
        <f>VLOOKUP(A484,'Base de Dados sem ASI_Relatório'!N:AD,2,0)</f>
        <v>Anual</v>
      </c>
      <c r="C484" s="294" t="str">
        <f>VLOOKUP(A484,'Base de Dados sem ASI_Relatório'!N:AD,4,0)</f>
        <v>-</v>
      </c>
      <c r="D484" s="294" t="str">
        <f>VLOOKUP(A484,'Base de Dados sem ASI_Relatório'!N:AD,5,0)</f>
        <v>-</v>
      </c>
      <c r="E484" s="294"/>
      <c r="F484" s="294"/>
      <c r="G484" s="294"/>
      <c r="H484" s="294"/>
      <c r="I484" s="294"/>
      <c r="J484" s="294"/>
      <c r="K484" s="294"/>
      <c r="L484" s="294"/>
      <c r="M484" s="294"/>
      <c r="N484" s="294"/>
      <c r="O484" s="294"/>
      <c r="P484" s="294">
        <f>VLOOKUP(A484,'Base de Dados sem ASI_Relatório'!N:AD,17,0)</f>
        <v>10</v>
      </c>
    </row>
    <row r="485" spans="1:16" ht="39.75" customHeight="1" x14ac:dyDescent="0.2">
      <c r="A485" s="283" t="s">
        <v>4208</v>
      </c>
      <c r="B485" s="311" t="s">
        <v>5196</v>
      </c>
      <c r="C485" s="311" t="s">
        <v>5197</v>
      </c>
      <c r="D485" s="311" t="s">
        <v>5198</v>
      </c>
      <c r="E485" s="311" t="s">
        <v>5199</v>
      </c>
      <c r="F485" s="311" t="s">
        <v>5200</v>
      </c>
      <c r="G485" s="311" t="s">
        <v>5201</v>
      </c>
      <c r="H485" s="311" t="s">
        <v>5202</v>
      </c>
      <c r="I485" s="311" t="s">
        <v>5203</v>
      </c>
      <c r="J485" s="311" t="s">
        <v>5204</v>
      </c>
      <c r="K485" s="311" t="s">
        <v>5205</v>
      </c>
      <c r="L485" s="311" t="s">
        <v>5206</v>
      </c>
      <c r="M485" s="311" t="s">
        <v>5207</v>
      </c>
      <c r="N485" s="311" t="s">
        <v>5208</v>
      </c>
      <c r="O485" s="311" t="s">
        <v>5209</v>
      </c>
      <c r="P485" s="311" t="s">
        <v>5210</v>
      </c>
    </row>
    <row r="486" spans="1:16" s="282" customFormat="1" x14ac:dyDescent="0.2">
      <c r="A486" s="285" t="s">
        <v>4794</v>
      </c>
      <c r="B486" s="294" t="str">
        <f>VLOOKUP(A486,'Base de Dados sem ASI_Relatório'!N:AD,2,0)</f>
        <v>Anual</v>
      </c>
      <c r="C486" s="294">
        <f>VLOOKUP(A486,'Base de Dados sem ASI_Relatório'!N:AD,4,0)</f>
        <v>65</v>
      </c>
      <c r="D486" s="294">
        <f>VLOOKUP(A486,'Base de Dados sem ASI_Relatório'!N:AD,5,0)</f>
        <v>70</v>
      </c>
      <c r="E486" s="294"/>
      <c r="F486" s="294"/>
      <c r="G486" s="294"/>
      <c r="H486" s="294"/>
      <c r="I486" s="294"/>
      <c r="J486" s="294"/>
      <c r="K486" s="294"/>
      <c r="L486" s="294"/>
      <c r="M486" s="294"/>
      <c r="N486" s="294"/>
      <c r="O486" s="294"/>
      <c r="P486" s="294">
        <f>VLOOKUP(A486,'Base de Dados sem ASI_Relatório'!N:AD,17,0)</f>
        <v>62</v>
      </c>
    </row>
    <row r="487" spans="1:16" ht="39.75" customHeight="1" x14ac:dyDescent="0.2">
      <c r="A487" s="283" t="s">
        <v>4209</v>
      </c>
      <c r="B487" s="311" t="s">
        <v>5196</v>
      </c>
      <c r="C487" s="311" t="s">
        <v>5197</v>
      </c>
      <c r="D487" s="311" t="s">
        <v>5198</v>
      </c>
      <c r="E487" s="311" t="s">
        <v>5199</v>
      </c>
      <c r="F487" s="311" t="s">
        <v>5200</v>
      </c>
      <c r="G487" s="311" t="s">
        <v>5201</v>
      </c>
      <c r="H487" s="311" t="s">
        <v>5202</v>
      </c>
      <c r="I487" s="311" t="s">
        <v>5203</v>
      </c>
      <c r="J487" s="311" t="s">
        <v>5204</v>
      </c>
      <c r="K487" s="311" t="s">
        <v>5205</v>
      </c>
      <c r="L487" s="311" t="s">
        <v>5206</v>
      </c>
      <c r="M487" s="311" t="s">
        <v>5207</v>
      </c>
      <c r="N487" s="311" t="s">
        <v>5208</v>
      </c>
      <c r="O487" s="311" t="s">
        <v>5209</v>
      </c>
      <c r="P487" s="311" t="s">
        <v>5210</v>
      </c>
    </row>
    <row r="488" spans="1:16" s="282" customFormat="1" ht="25.5" x14ac:dyDescent="0.2">
      <c r="A488" s="285" t="s">
        <v>4795</v>
      </c>
      <c r="B488" s="294" t="str">
        <f>VLOOKUP(A488,'Base de Dados sem ASI_Relatório'!N:AD,2,0)</f>
        <v>Anual</v>
      </c>
      <c r="C488" s="294">
        <f>VLOOKUP(A488,'Base de Dados sem ASI_Relatório'!N:AD,4,0)</f>
        <v>563</v>
      </c>
      <c r="D488" s="294">
        <f>VLOOKUP(A488,'Base de Dados sem ASI_Relatório'!N:AD,5,0)</f>
        <v>600</v>
      </c>
      <c r="E488" s="294"/>
      <c r="F488" s="294"/>
      <c r="G488" s="294"/>
      <c r="H488" s="294"/>
      <c r="I488" s="294"/>
      <c r="J488" s="294"/>
      <c r="K488" s="294"/>
      <c r="L488" s="294"/>
      <c r="M488" s="294"/>
      <c r="N488" s="294"/>
      <c r="O488" s="294"/>
      <c r="P488" s="294">
        <f>VLOOKUP(A488,'Base de Dados sem ASI_Relatório'!N:AD,17,0)</f>
        <v>0</v>
      </c>
    </row>
    <row r="489" spans="1:16" ht="39.75" customHeight="1" x14ac:dyDescent="0.2">
      <c r="A489" s="283" t="s">
        <v>4210</v>
      </c>
      <c r="B489" s="311" t="s">
        <v>5196</v>
      </c>
      <c r="C489" s="311" t="s">
        <v>5197</v>
      </c>
      <c r="D489" s="311" t="s">
        <v>5198</v>
      </c>
      <c r="E489" s="311" t="s">
        <v>5199</v>
      </c>
      <c r="F489" s="311" t="s">
        <v>5200</v>
      </c>
      <c r="G489" s="311" t="s">
        <v>5201</v>
      </c>
      <c r="H489" s="311" t="s">
        <v>5202</v>
      </c>
      <c r="I489" s="311" t="s">
        <v>5203</v>
      </c>
      <c r="J489" s="311" t="s">
        <v>5204</v>
      </c>
      <c r="K489" s="311" t="s">
        <v>5205</v>
      </c>
      <c r="L489" s="311" t="s">
        <v>5206</v>
      </c>
      <c r="M489" s="311" t="s">
        <v>5207</v>
      </c>
      <c r="N489" s="311" t="s">
        <v>5208</v>
      </c>
      <c r="O489" s="311" t="s">
        <v>5209</v>
      </c>
      <c r="P489" s="311" t="s">
        <v>5210</v>
      </c>
    </row>
    <row r="490" spans="1:16" s="282" customFormat="1" ht="25.5" x14ac:dyDescent="0.2">
      <c r="A490" s="286" t="s">
        <v>4796</v>
      </c>
      <c r="B490" s="299" t="str">
        <f>VLOOKUP(A490,'Base de Dados sem ASI_Relatório'!N:AD,2,0)</f>
        <v>Quadrimestral</v>
      </c>
      <c r="C490" s="300">
        <f>VLOOKUP(A490,'Base de Dados sem ASI_Relatório'!N:AD,4,0)</f>
        <v>0.25</v>
      </c>
      <c r="D490" s="300">
        <f>VLOOKUP(A490,'Base de Dados sem ASI_Relatório'!N:AD,5,0)</f>
        <v>0.25</v>
      </c>
      <c r="E490" s="301"/>
      <c r="F490" s="300"/>
      <c r="G490" s="300"/>
      <c r="H490" s="300">
        <f>VLOOKUP(A490,'Base de Dados sem ASI_Relatório'!N:AD,9,0)</f>
        <v>9.5000000000000001E-2</v>
      </c>
      <c r="I490" s="301"/>
      <c r="J490" s="301"/>
      <c r="K490" s="301"/>
      <c r="L490" s="300">
        <f>VLOOKUP(A490,'Base de Dados sem ASI_Relatório'!N:AD,13,0)</f>
        <v>1.1999999999999999E-3</v>
      </c>
      <c r="M490" s="301"/>
      <c r="N490" s="301"/>
      <c r="O490" s="301"/>
      <c r="P490" s="300">
        <f>VLOOKUP(A490,'Base de Dados sem ASI_Relatório'!N:AD,17,0)</f>
        <v>8.0000000000000004E-4</v>
      </c>
    </row>
    <row r="491" spans="1:16" s="282" customFormat="1" ht="25.5" x14ac:dyDescent="0.2">
      <c r="A491" s="285" t="s">
        <v>4797</v>
      </c>
      <c r="B491" s="294" t="str">
        <f>VLOOKUP(A491,'Base de Dados sem ASI_Relatório'!N:AD,2,0)</f>
        <v>Anual</v>
      </c>
      <c r="C491" s="298">
        <f>VLOOKUP(A491,'Base de Dados sem ASI_Relatório'!N:AD,4,0)</f>
        <v>0.125</v>
      </c>
      <c r="D491" s="298">
        <f>VLOOKUP(A491,'Base de Dados sem ASI_Relatório'!N:AD,5,0)</f>
        <v>0.6522</v>
      </c>
      <c r="E491" s="297"/>
      <c r="F491" s="298"/>
      <c r="G491" s="298"/>
      <c r="H491" s="298"/>
      <c r="I491" s="297"/>
      <c r="J491" s="297"/>
      <c r="K491" s="297"/>
      <c r="L491" s="298"/>
      <c r="M491" s="297"/>
      <c r="N491" s="297"/>
      <c r="O491" s="297"/>
      <c r="P491" s="298">
        <f>VLOOKUP(A491,'Base de Dados sem ASI_Relatório'!N:AD,17,0)</f>
        <v>0.65</v>
      </c>
    </row>
    <row r="492" spans="1:16" s="280" customFormat="1" ht="45.75" customHeight="1" x14ac:dyDescent="0.3">
      <c r="A492" s="312" t="s">
        <v>3990</v>
      </c>
      <c r="E492" s="296"/>
      <c r="F492" s="296"/>
      <c r="G492" s="296"/>
      <c r="H492" s="296"/>
      <c r="I492" s="296"/>
      <c r="J492" s="296"/>
      <c r="K492" s="296"/>
      <c r="L492" s="296"/>
      <c r="M492" s="296"/>
      <c r="N492" s="296"/>
      <c r="O492" s="296"/>
      <c r="P492" s="296"/>
    </row>
    <row r="493" spans="1:16" ht="39.75" customHeight="1" x14ac:dyDescent="0.2">
      <c r="A493" s="283" t="s">
        <v>4211</v>
      </c>
      <c r="B493" s="311" t="s">
        <v>5196</v>
      </c>
      <c r="C493" s="311" t="s">
        <v>5197</v>
      </c>
      <c r="D493" s="311" t="s">
        <v>5198</v>
      </c>
      <c r="E493" s="311" t="s">
        <v>5199</v>
      </c>
      <c r="F493" s="311" t="s">
        <v>5200</v>
      </c>
      <c r="G493" s="311" t="s">
        <v>5201</v>
      </c>
      <c r="H493" s="311" t="s">
        <v>5202</v>
      </c>
      <c r="I493" s="311" t="s">
        <v>5203</v>
      </c>
      <c r="J493" s="311" t="s">
        <v>5204</v>
      </c>
      <c r="K493" s="311" t="s">
        <v>5205</v>
      </c>
      <c r="L493" s="311" t="s">
        <v>5206</v>
      </c>
      <c r="M493" s="311" t="s">
        <v>5207</v>
      </c>
      <c r="N493" s="311" t="s">
        <v>5208</v>
      </c>
      <c r="O493" s="311" t="s">
        <v>5209</v>
      </c>
      <c r="P493" s="311" t="s">
        <v>5210</v>
      </c>
    </row>
    <row r="494" spans="1:16" s="282" customFormat="1" x14ac:dyDescent="0.2">
      <c r="A494" s="285" t="s">
        <v>4798</v>
      </c>
      <c r="B494" s="294" t="str">
        <f>VLOOKUP(A494,'Base de Dados sem ASI_Relatório'!N:AD,2,0)</f>
        <v>Anual</v>
      </c>
      <c r="C494" s="298">
        <f>VLOOKUP(A494,'Base de Dados sem ASI_Relatório'!N:AD,4,0)</f>
        <v>0.89</v>
      </c>
      <c r="D494" s="298">
        <f>VLOOKUP(A494,'Base de Dados sem ASI_Relatório'!N:AD,5,0)</f>
        <v>0.9</v>
      </c>
      <c r="E494" s="297"/>
      <c r="F494" s="298"/>
      <c r="G494" s="298"/>
      <c r="H494" s="298"/>
      <c r="I494" s="297"/>
      <c r="J494" s="297"/>
      <c r="K494" s="297"/>
      <c r="L494" s="298"/>
      <c r="M494" s="297"/>
      <c r="N494" s="297"/>
      <c r="O494" s="297"/>
      <c r="P494" s="297" t="str">
        <f>VLOOKUP(A494,'Base de Dados sem ASI_Relatório'!N:AD,17,0)</f>
        <v>-</v>
      </c>
    </row>
    <row r="495" spans="1:16" ht="39.75" customHeight="1" x14ac:dyDescent="0.2">
      <c r="A495" s="283" t="s">
        <v>4212</v>
      </c>
      <c r="B495" s="311" t="s">
        <v>5196</v>
      </c>
      <c r="C495" s="311" t="s">
        <v>5197</v>
      </c>
      <c r="D495" s="311" t="s">
        <v>5198</v>
      </c>
      <c r="E495" s="311" t="s">
        <v>5199</v>
      </c>
      <c r="F495" s="311" t="s">
        <v>5200</v>
      </c>
      <c r="G495" s="311" t="s">
        <v>5201</v>
      </c>
      <c r="H495" s="311" t="s">
        <v>5202</v>
      </c>
      <c r="I495" s="311" t="s">
        <v>5203</v>
      </c>
      <c r="J495" s="311" t="s">
        <v>5204</v>
      </c>
      <c r="K495" s="311" t="s">
        <v>5205</v>
      </c>
      <c r="L495" s="311" t="s">
        <v>5206</v>
      </c>
      <c r="M495" s="311" t="s">
        <v>5207</v>
      </c>
      <c r="N495" s="311" t="s">
        <v>5208</v>
      </c>
      <c r="O495" s="311" t="s">
        <v>5209</v>
      </c>
      <c r="P495" s="311" t="s">
        <v>5210</v>
      </c>
    </row>
    <row r="496" spans="1:16" s="282" customFormat="1" x14ac:dyDescent="0.2">
      <c r="A496" s="286" t="s">
        <v>4711</v>
      </c>
      <c r="B496" s="299" t="str">
        <f>VLOOKUP(A496,'Base de Dados sem ASI_Relatório'!N:AD,2,0)</f>
        <v>Semestral</v>
      </c>
      <c r="C496" s="299">
        <f>VLOOKUP(A496,'Base de Dados sem ASI_Relatório'!N:AD,4,0)</f>
        <v>78000</v>
      </c>
      <c r="D496" s="299">
        <f>VLOOKUP(A496,'Base de Dados sem ASI_Relatório'!N:AD,5,0)</f>
        <v>78000</v>
      </c>
      <c r="E496" s="299"/>
      <c r="F496" s="299"/>
      <c r="G496" s="299"/>
      <c r="H496" s="299"/>
      <c r="I496" s="299"/>
      <c r="J496" s="299">
        <f>VLOOKUP(A496,'Base de Dados sem ASI_Relatório'!N:AD,11,0)</f>
        <v>17710</v>
      </c>
      <c r="K496" s="299"/>
      <c r="L496" s="299"/>
      <c r="M496" s="299"/>
      <c r="N496" s="299"/>
      <c r="O496" s="299"/>
      <c r="P496" s="299" t="str">
        <f>VLOOKUP(A496,'Base de Dados sem ASI_Relatório'!N:AD,17,0)</f>
        <v>-</v>
      </c>
    </row>
    <row r="497" spans="1:16" s="282" customFormat="1" x14ac:dyDescent="0.2">
      <c r="A497" s="286" t="s">
        <v>4799</v>
      </c>
      <c r="B497" s="299" t="str">
        <f>VLOOKUP(A497,'Base de Dados sem ASI_Relatório'!N:AD,2,0)</f>
        <v>Semestral</v>
      </c>
      <c r="C497" s="299">
        <f>VLOOKUP(A497,'Base de Dados sem ASI_Relatório'!N:AD,4,0)</f>
        <v>172</v>
      </c>
      <c r="D497" s="299">
        <f>VLOOKUP(A497,'Base de Dados sem ASI_Relatório'!N:AD,5,0)</f>
        <v>172</v>
      </c>
      <c r="E497" s="299"/>
      <c r="F497" s="299"/>
      <c r="G497" s="299"/>
      <c r="H497" s="299"/>
      <c r="I497" s="299"/>
      <c r="J497" s="299">
        <f>VLOOKUP(A497,'Base de Dados sem ASI_Relatório'!N:AD,11,0)</f>
        <v>169</v>
      </c>
      <c r="K497" s="299"/>
      <c r="L497" s="299"/>
      <c r="M497" s="299"/>
      <c r="N497" s="299"/>
      <c r="O497" s="299"/>
      <c r="P497" s="299" t="str">
        <f>VLOOKUP(A497,'Base de Dados sem ASI_Relatório'!N:AD,17,0)</f>
        <v>-</v>
      </c>
    </row>
    <row r="498" spans="1:16" s="282" customFormat="1" x14ac:dyDescent="0.2">
      <c r="A498" s="285" t="s">
        <v>4712</v>
      </c>
      <c r="B498" s="294" t="str">
        <f>VLOOKUP(A498,'Base de Dados sem ASI_Relatório'!N:AD,2,0)</f>
        <v>Semestral</v>
      </c>
      <c r="C498" s="294">
        <f>VLOOKUP(A498,'Base de Dados sem ASI_Relatório'!N:AD,4,0)</f>
        <v>224</v>
      </c>
      <c r="D498" s="294">
        <f>VLOOKUP(A498,'Base de Dados sem ASI_Relatório'!N:AD,5,0)</f>
        <v>224</v>
      </c>
      <c r="E498" s="294"/>
      <c r="F498" s="294"/>
      <c r="G498" s="294"/>
      <c r="H498" s="294"/>
      <c r="I498" s="294"/>
      <c r="J498" s="294">
        <f>VLOOKUP(A498,'Base de Dados sem ASI_Relatório'!N:AD,11,0)</f>
        <v>209</v>
      </c>
      <c r="K498" s="294"/>
      <c r="L498" s="294"/>
      <c r="M498" s="294"/>
      <c r="N498" s="294"/>
      <c r="O498" s="294"/>
      <c r="P498" s="294" t="str">
        <f>VLOOKUP(A498,'Base de Dados sem ASI_Relatório'!N:AD,17,0)</f>
        <v>-</v>
      </c>
    </row>
    <row r="499" spans="1:16" s="282" customFormat="1" ht="25.5" x14ac:dyDescent="0.2">
      <c r="A499" s="287" t="s">
        <v>4800</v>
      </c>
      <c r="B499" s="302" t="str">
        <f>VLOOKUP(A499,'Base de Dados sem ASI_Relatório'!N:AD,2,0)</f>
        <v>Anual</v>
      </c>
      <c r="C499" s="302" t="str">
        <f>VLOOKUP(A499,'Base de Dados sem ASI_Relatório'!N:AD,4,0)</f>
        <v>-</v>
      </c>
      <c r="D499" s="302" t="str">
        <f>VLOOKUP(A499,'Base de Dados sem ASI_Relatório'!N:AD,5,0)</f>
        <v>-</v>
      </c>
      <c r="E499" s="302"/>
      <c r="F499" s="302"/>
      <c r="G499" s="302"/>
      <c r="H499" s="302"/>
      <c r="I499" s="302"/>
      <c r="J499" s="302"/>
      <c r="K499" s="302"/>
      <c r="L499" s="302"/>
      <c r="M499" s="302"/>
      <c r="N499" s="302"/>
      <c r="O499" s="302"/>
      <c r="P499" s="302" t="str">
        <f>VLOOKUP(A499,'Base de Dados sem ASI_Relatório'!N:AD,17,0)</f>
        <v>-</v>
      </c>
    </row>
    <row r="500" spans="1:16" ht="39.75" customHeight="1" x14ac:dyDescent="0.2">
      <c r="A500" s="283" t="s">
        <v>4213</v>
      </c>
      <c r="B500" s="311" t="s">
        <v>5196</v>
      </c>
      <c r="C500" s="311" t="s">
        <v>5197</v>
      </c>
      <c r="D500" s="311" t="s">
        <v>5198</v>
      </c>
      <c r="E500" s="311" t="s">
        <v>5199</v>
      </c>
      <c r="F500" s="311" t="s">
        <v>5200</v>
      </c>
      <c r="G500" s="311" t="s">
        <v>5201</v>
      </c>
      <c r="H500" s="311" t="s">
        <v>5202</v>
      </c>
      <c r="I500" s="311" t="s">
        <v>5203</v>
      </c>
      <c r="J500" s="311" t="s">
        <v>5204</v>
      </c>
      <c r="K500" s="311" t="s">
        <v>5205</v>
      </c>
      <c r="L500" s="311" t="s">
        <v>5206</v>
      </c>
      <c r="M500" s="311" t="s">
        <v>5207</v>
      </c>
      <c r="N500" s="311" t="s">
        <v>5208</v>
      </c>
      <c r="O500" s="311" t="s">
        <v>5209</v>
      </c>
      <c r="P500" s="311" t="s">
        <v>5210</v>
      </c>
    </row>
    <row r="501" spans="1:16" s="282" customFormat="1" ht="25.5" x14ac:dyDescent="0.2">
      <c r="A501" s="285" t="s">
        <v>4801</v>
      </c>
      <c r="B501" s="294" t="str">
        <f>VLOOKUP(A501,'Base de Dados sem ASI_Relatório'!N:AD,2,0)</f>
        <v>Anual</v>
      </c>
      <c r="C501" s="298" t="str">
        <f>VLOOKUP(A501,'Base de Dados sem ASI_Relatório'!N:AD,4,0)</f>
        <v>-</v>
      </c>
      <c r="D501" s="298" t="str">
        <f>VLOOKUP(A501,'Base de Dados sem ASI_Relatório'!N:AD,5,0)</f>
        <v>-</v>
      </c>
      <c r="E501" s="297"/>
      <c r="F501" s="298"/>
      <c r="G501" s="298"/>
      <c r="H501" s="298"/>
      <c r="I501" s="297"/>
      <c r="J501" s="297"/>
      <c r="K501" s="297"/>
      <c r="L501" s="298"/>
      <c r="M501" s="297"/>
      <c r="N501" s="297"/>
      <c r="O501" s="297"/>
      <c r="P501" s="297" t="str">
        <f>VLOOKUP(A501,'Base de Dados sem ASI_Relatório'!N:AD,17,0)</f>
        <v>-</v>
      </c>
    </row>
    <row r="502" spans="1:16" ht="39.75" customHeight="1" x14ac:dyDescent="0.2">
      <c r="A502" s="283" t="s">
        <v>4214</v>
      </c>
      <c r="B502" s="311" t="s">
        <v>5196</v>
      </c>
      <c r="C502" s="311" t="s">
        <v>5197</v>
      </c>
      <c r="D502" s="311" t="s">
        <v>5198</v>
      </c>
      <c r="E502" s="311" t="s">
        <v>5199</v>
      </c>
      <c r="F502" s="311" t="s">
        <v>5200</v>
      </c>
      <c r="G502" s="311" t="s">
        <v>5201</v>
      </c>
      <c r="H502" s="311" t="s">
        <v>5202</v>
      </c>
      <c r="I502" s="311" t="s">
        <v>5203</v>
      </c>
      <c r="J502" s="311" t="s">
        <v>5204</v>
      </c>
      <c r="K502" s="311" t="s">
        <v>5205</v>
      </c>
      <c r="L502" s="311" t="s">
        <v>5206</v>
      </c>
      <c r="M502" s="311" t="s">
        <v>5207</v>
      </c>
      <c r="N502" s="311" t="s">
        <v>5208</v>
      </c>
      <c r="O502" s="311" t="s">
        <v>5209</v>
      </c>
      <c r="P502" s="311" t="s">
        <v>5210</v>
      </c>
    </row>
    <row r="503" spans="1:16" s="282" customFormat="1" x14ac:dyDescent="0.2">
      <c r="A503" s="286" t="s">
        <v>4802</v>
      </c>
      <c r="B503" s="299" t="str">
        <f>VLOOKUP(A503,'Base de Dados sem ASI_Relatório'!N:AD,2,0)</f>
        <v>Mensal</v>
      </c>
      <c r="C503" s="300">
        <f>VLOOKUP(A503,'Base de Dados sem ASI_Relatório'!N:AD,4,0)</f>
        <v>0.59</v>
      </c>
      <c r="D503" s="300" t="str">
        <f>VLOOKUP(A503,'Base de Dados sem ASI_Relatório'!N:AD,5,0)</f>
        <v>-</v>
      </c>
      <c r="E503" s="300">
        <f>VLOOKUP(A503,'Base de Dados sem ASI_Relatório'!N:AD,6,0)</f>
        <v>0.25</v>
      </c>
      <c r="F503" s="300">
        <f>VLOOKUP(A503,'Base de Dados sem ASI_Relatório'!N:AD,7,0)</f>
        <v>0.08</v>
      </c>
      <c r="G503" s="300">
        <f>VLOOKUP(A503,'Base de Dados sem ASI_Relatório'!N:AD,8,0)</f>
        <v>0</v>
      </c>
      <c r="H503" s="300">
        <f>VLOOKUP(A503,'Base de Dados sem ASI_Relatório'!N:AD,9,0)</f>
        <v>0</v>
      </c>
      <c r="I503" s="301">
        <f>VLOOKUP(A503,'Base de Dados sem ASI_Relatório'!N:AD,10,0)</f>
        <v>0</v>
      </c>
      <c r="J503" s="301">
        <f>VLOOKUP(A503,'Base de Dados sem ASI_Relatório'!N:AD,11,0)</f>
        <v>0</v>
      </c>
      <c r="K503" s="301">
        <f>VLOOKUP(A503,'Base de Dados sem ASI_Relatório'!N:AD,12,0)</f>
        <v>0</v>
      </c>
      <c r="L503" s="300">
        <f>VLOOKUP(A503,'Base de Dados sem ASI_Relatório'!N:AD,13,0)</f>
        <v>0.14000000000000001</v>
      </c>
      <c r="M503" s="300">
        <f>VLOOKUP(A503,'Base de Dados sem ASI_Relatório'!N:AD,14,0)</f>
        <v>0.5</v>
      </c>
      <c r="N503" s="300">
        <f>VLOOKUP(A503,'Base de Dados sem ASI_Relatório'!N:AD,15,0)</f>
        <v>0.55000000000000004</v>
      </c>
      <c r="O503" s="300">
        <f>VLOOKUP(A503,'Base de Dados sem ASI_Relatório'!N:AD,16,0)</f>
        <v>0</v>
      </c>
      <c r="P503" s="300">
        <f>VLOOKUP(A503,'Base de Dados sem ASI_Relatório'!N:AD,17,0)</f>
        <v>0.5</v>
      </c>
    </row>
    <row r="504" spans="1:16" s="282" customFormat="1" x14ac:dyDescent="0.2">
      <c r="A504" s="285" t="s">
        <v>4803</v>
      </c>
      <c r="B504" s="294" t="str">
        <f>VLOOKUP(A504,'Base de Dados sem ASI_Relatório'!N:AD,2,0)</f>
        <v>Mensal</v>
      </c>
      <c r="C504" s="298">
        <f>VLOOKUP(A504,'Base de Dados sem ASI_Relatório'!N:AD,4,0)</f>
        <v>0.21</v>
      </c>
      <c r="D504" s="298" t="str">
        <f>VLOOKUP(A504,'Base de Dados sem ASI_Relatório'!N:AD,5,0)</f>
        <v>-</v>
      </c>
      <c r="E504" s="309">
        <f>VLOOKUP(A504,'Base de Dados sem ASI_Relatório'!N:AD,6,0)</f>
        <v>1</v>
      </c>
      <c r="F504" s="298">
        <f>VLOOKUP(A504,'Base de Dados sem ASI_Relatório'!N:AD,7,0)</f>
        <v>0.67</v>
      </c>
      <c r="G504" s="298">
        <f>VLOOKUP(A504,'Base de Dados sem ASI_Relatório'!N:AD,8,0)</f>
        <v>0.75</v>
      </c>
      <c r="H504" s="298">
        <f>VLOOKUP(A504,'Base de Dados sem ASI_Relatório'!N:AD,9,0)</f>
        <v>0</v>
      </c>
      <c r="I504" s="297">
        <f>VLOOKUP(A504,'Base de Dados sem ASI_Relatório'!N:AD,10,0)</f>
        <v>0</v>
      </c>
      <c r="J504" s="297">
        <f>VLOOKUP(A504,'Base de Dados sem ASI_Relatório'!N:AD,11,0)</f>
        <v>0</v>
      </c>
      <c r="K504" s="297">
        <f>VLOOKUP(A504,'Base de Dados sem ASI_Relatório'!N:AD,12,0)</f>
        <v>0</v>
      </c>
      <c r="L504" s="297">
        <f>VLOOKUP(A504,'Base de Dados sem ASI_Relatório'!N:AD,13,0)</f>
        <v>1</v>
      </c>
      <c r="M504" s="298">
        <f>VLOOKUP(A504,'Base de Dados sem ASI_Relatório'!N:AD,14,0)</f>
        <v>0.5</v>
      </c>
      <c r="N504" s="298">
        <f>VLOOKUP(A504,'Base de Dados sem ASI_Relatório'!N:AD,15,0)</f>
        <v>0.4</v>
      </c>
      <c r="O504" s="298">
        <f>VLOOKUP(A504,'Base de Dados sem ASI_Relatório'!N:AD,16,0)</f>
        <v>0</v>
      </c>
      <c r="P504" s="298">
        <f>VLOOKUP(A504,'Base de Dados sem ASI_Relatório'!N:AD,17,0)</f>
        <v>0.5</v>
      </c>
    </row>
    <row r="505" spans="1:16" ht="39.75" customHeight="1" x14ac:dyDescent="0.2">
      <c r="A505" s="283" t="s">
        <v>4215</v>
      </c>
      <c r="B505" s="311" t="s">
        <v>5196</v>
      </c>
      <c r="C505" s="311" t="s">
        <v>5197</v>
      </c>
      <c r="D505" s="311" t="s">
        <v>5198</v>
      </c>
      <c r="E505" s="311" t="s">
        <v>5199</v>
      </c>
      <c r="F505" s="311" t="s">
        <v>5200</v>
      </c>
      <c r="G505" s="311" t="s">
        <v>5201</v>
      </c>
      <c r="H505" s="311" t="s">
        <v>5202</v>
      </c>
      <c r="I505" s="311" t="s">
        <v>5203</v>
      </c>
      <c r="J505" s="311" t="s">
        <v>5204</v>
      </c>
      <c r="K505" s="311" t="s">
        <v>5205</v>
      </c>
      <c r="L505" s="311" t="s">
        <v>5206</v>
      </c>
      <c r="M505" s="311" t="s">
        <v>5207</v>
      </c>
      <c r="N505" s="311" t="s">
        <v>5208</v>
      </c>
      <c r="O505" s="311" t="s">
        <v>5209</v>
      </c>
      <c r="P505" s="311" t="s">
        <v>5210</v>
      </c>
    </row>
    <row r="506" spans="1:16" s="282" customFormat="1" ht="25.5" x14ac:dyDescent="0.2">
      <c r="A506" s="285" t="s">
        <v>4804</v>
      </c>
      <c r="B506" s="294" t="str">
        <f>VLOOKUP(A506,'Base de Dados sem ASI_Relatório'!N:AD,2,0)</f>
        <v>Mensal</v>
      </c>
      <c r="C506" s="294" t="str">
        <f>VLOOKUP(A506,'Base de Dados sem ASI_Relatório'!N:AD,4,0)</f>
        <v>-</v>
      </c>
      <c r="D506" s="294" t="str">
        <f>VLOOKUP(A506,'Base de Dados sem ASI_Relatório'!N:AD,5,0)</f>
        <v>-</v>
      </c>
      <c r="E506" s="294">
        <f>VLOOKUP(A506,'Base de Dados sem ASI_Relatório'!N:AD,6,0)</f>
        <v>0</v>
      </c>
      <c r="F506" s="294">
        <f>VLOOKUP(A506,'Base de Dados sem ASI_Relatório'!N:AD,7,0)</f>
        <v>0</v>
      </c>
      <c r="G506" s="294">
        <f>VLOOKUP(A506,'Base de Dados sem ASI_Relatório'!N:AD,8,0)</f>
        <v>0</v>
      </c>
      <c r="H506" s="294">
        <f>VLOOKUP(A506,'Base de Dados sem ASI_Relatório'!N:AD,9,0)</f>
        <v>0</v>
      </c>
      <c r="I506" s="294">
        <f>VLOOKUP(A506,'Base de Dados sem ASI_Relatório'!N:AD,10,0)</f>
        <v>0</v>
      </c>
      <c r="J506" s="294">
        <f>VLOOKUP(A506,'Base de Dados sem ASI_Relatório'!N:AD,11,0)</f>
        <v>0</v>
      </c>
      <c r="K506" s="294">
        <f>VLOOKUP(A506,'Base de Dados sem ASI_Relatório'!N:AD,12,0)</f>
        <v>0</v>
      </c>
      <c r="L506" s="294">
        <f>VLOOKUP(A506,'Base de Dados sem ASI_Relatório'!N:AD,13,0)</f>
        <v>0</v>
      </c>
      <c r="M506" s="294">
        <f>VLOOKUP(A506,'Base de Dados sem ASI_Relatório'!N:AD,14,0)</f>
        <v>0</v>
      </c>
      <c r="N506" s="294">
        <f>VLOOKUP(A506,'Base de Dados sem ASI_Relatório'!N:AD,15,0)</f>
        <v>3</v>
      </c>
      <c r="O506" s="294">
        <f>VLOOKUP(A506,'Base de Dados sem ASI_Relatório'!N:AD,16,0)</f>
        <v>3</v>
      </c>
      <c r="P506" s="294">
        <f>VLOOKUP(A506,'Base de Dados sem ASI_Relatório'!N:AD,17,0)</f>
        <v>0</v>
      </c>
    </row>
    <row r="507" spans="1:16" ht="39.75" customHeight="1" x14ac:dyDescent="0.2">
      <c r="A507" s="283" t="s">
        <v>4216</v>
      </c>
      <c r="B507" s="311" t="s">
        <v>5196</v>
      </c>
      <c r="C507" s="311" t="s">
        <v>5197</v>
      </c>
      <c r="D507" s="311" t="s">
        <v>5198</v>
      </c>
      <c r="E507" s="311" t="s">
        <v>5199</v>
      </c>
      <c r="F507" s="311" t="s">
        <v>5200</v>
      </c>
      <c r="G507" s="311" t="s">
        <v>5201</v>
      </c>
      <c r="H507" s="311" t="s">
        <v>5202</v>
      </c>
      <c r="I507" s="311" t="s">
        <v>5203</v>
      </c>
      <c r="J507" s="311" t="s">
        <v>5204</v>
      </c>
      <c r="K507" s="311" t="s">
        <v>5205</v>
      </c>
      <c r="L507" s="311" t="s">
        <v>5206</v>
      </c>
      <c r="M507" s="311" t="s">
        <v>5207</v>
      </c>
      <c r="N507" s="311" t="s">
        <v>5208</v>
      </c>
      <c r="O507" s="311" t="s">
        <v>5209</v>
      </c>
      <c r="P507" s="311" t="s">
        <v>5210</v>
      </c>
    </row>
    <row r="508" spans="1:16" s="282" customFormat="1" ht="25.5" x14ac:dyDescent="0.2">
      <c r="A508" s="286" t="s">
        <v>4805</v>
      </c>
      <c r="B508" s="299" t="str">
        <f>VLOOKUP(A508,'Base de Dados sem ASI_Relatório'!N:AD,2,0)</f>
        <v>Mensal</v>
      </c>
      <c r="C508" s="300">
        <f>VLOOKUP(A508,'Base de Dados sem ASI_Relatório'!N:AD,4,0)</f>
        <v>0.88</v>
      </c>
      <c r="D508" s="300" t="str">
        <f>VLOOKUP(A508,'Base de Dados sem ASI_Relatório'!N:AD,5,0)</f>
        <v>-</v>
      </c>
      <c r="E508" s="301">
        <f>VLOOKUP(A508,'Base de Dados sem ASI_Relatório'!N:AD,6,0)</f>
        <v>0</v>
      </c>
      <c r="F508" s="300">
        <f>VLOOKUP(A508,'Base de Dados sem ASI_Relatório'!N:AD,7,0)</f>
        <v>0</v>
      </c>
      <c r="G508" s="300">
        <f>VLOOKUP(A508,'Base de Dados sem ASI_Relatório'!N:AD,8,0)</f>
        <v>0</v>
      </c>
      <c r="H508" s="300">
        <f>VLOOKUP(A508,'Base de Dados sem ASI_Relatório'!N:AD,9,0)</f>
        <v>0</v>
      </c>
      <c r="I508" s="301">
        <f>VLOOKUP(A508,'Base de Dados sem ASI_Relatório'!N:AD,10,0)</f>
        <v>0</v>
      </c>
      <c r="J508" s="301">
        <f>VLOOKUP(A508,'Base de Dados sem ASI_Relatório'!N:AD,11,0)</f>
        <v>0</v>
      </c>
      <c r="K508" s="301">
        <f>VLOOKUP(A508,'Base de Dados sem ASI_Relatório'!N:AD,12,0)</f>
        <v>0</v>
      </c>
      <c r="L508" s="300">
        <f>VLOOKUP(A508,'Base de Dados sem ASI_Relatório'!N:AD,13,0)</f>
        <v>0</v>
      </c>
      <c r="M508" s="301">
        <f>VLOOKUP(A508,'Base de Dados sem ASI_Relatório'!N:AD,14,0)</f>
        <v>0</v>
      </c>
      <c r="N508" s="300">
        <f>VLOOKUP(A508,'Base de Dados sem ASI_Relatório'!N:AD,15,0)</f>
        <v>0.88</v>
      </c>
      <c r="O508" s="300">
        <f>VLOOKUP(A508,'Base de Dados sem ASI_Relatório'!N:AD,16,0)</f>
        <v>0.64</v>
      </c>
      <c r="P508" s="301">
        <f>VLOOKUP(A508,'Base de Dados sem ASI_Relatório'!N:AD,17,0)</f>
        <v>0</v>
      </c>
    </row>
    <row r="509" spans="1:16" s="282" customFormat="1" x14ac:dyDescent="0.2">
      <c r="A509" s="287" t="s">
        <v>4806</v>
      </c>
      <c r="B509" s="302" t="str">
        <f>VLOOKUP(A509,'Base de Dados sem ASI_Relatório'!N:AD,2,0)</f>
        <v>Mensal</v>
      </c>
      <c r="C509" s="306" t="str">
        <f>VLOOKUP(A509,'Base de Dados sem ASI_Relatório'!N:AD,4,0)</f>
        <v>-</v>
      </c>
      <c r="D509" s="306" t="str">
        <f>VLOOKUP(A509,'Base de Dados sem ASI_Relatório'!N:AD,5,0)</f>
        <v>-</v>
      </c>
      <c r="E509" s="307">
        <f>VLOOKUP(A509,'Base de Dados sem ASI_Relatório'!N:AD,6,0)</f>
        <v>0</v>
      </c>
      <c r="F509" s="306">
        <f>VLOOKUP(A509,'Base de Dados sem ASI_Relatório'!N:AD,7,0)</f>
        <v>0</v>
      </c>
      <c r="G509" s="306">
        <f>VLOOKUP(A509,'Base de Dados sem ASI_Relatório'!N:AD,8,0)</f>
        <v>0</v>
      </c>
      <c r="H509" s="306">
        <f>VLOOKUP(A509,'Base de Dados sem ASI_Relatório'!N:AD,9,0)</f>
        <v>0</v>
      </c>
      <c r="I509" s="307">
        <f>VLOOKUP(A509,'Base de Dados sem ASI_Relatório'!N:AD,10,0)</f>
        <v>0</v>
      </c>
      <c r="J509" s="307">
        <f>VLOOKUP(A509,'Base de Dados sem ASI_Relatório'!N:AD,11,0)</f>
        <v>0</v>
      </c>
      <c r="K509" s="307">
        <f>VLOOKUP(A509,'Base de Dados sem ASI_Relatório'!N:AD,12,0)</f>
        <v>0</v>
      </c>
      <c r="L509" s="306">
        <f>VLOOKUP(A509,'Base de Dados sem ASI_Relatório'!N:AD,13,0)</f>
        <v>0</v>
      </c>
      <c r="M509" s="307">
        <f>VLOOKUP(A509,'Base de Dados sem ASI_Relatório'!N:AD,14,0)</f>
        <v>0</v>
      </c>
      <c r="N509" s="307">
        <f>VLOOKUP(A509,'Base de Dados sem ASI_Relatório'!N:AD,15,0)</f>
        <v>0</v>
      </c>
      <c r="O509" s="307">
        <f>VLOOKUP(A509,'Base de Dados sem ASI_Relatório'!N:AD,16,0)</f>
        <v>0</v>
      </c>
      <c r="P509" s="307">
        <f>VLOOKUP(A509,'Base de Dados sem ASI_Relatório'!N:AD,17,0)</f>
        <v>0</v>
      </c>
    </row>
    <row r="510" spans="1:16" ht="39.75" customHeight="1" x14ac:dyDescent="0.2">
      <c r="A510" s="283" t="s">
        <v>4217</v>
      </c>
      <c r="B510" s="311" t="s">
        <v>5196</v>
      </c>
      <c r="C510" s="311" t="s">
        <v>5197</v>
      </c>
      <c r="D510" s="311" t="s">
        <v>5198</v>
      </c>
      <c r="E510" s="311" t="s">
        <v>5199</v>
      </c>
      <c r="F510" s="311" t="s">
        <v>5200</v>
      </c>
      <c r="G510" s="311" t="s">
        <v>5201</v>
      </c>
      <c r="H510" s="311" t="s">
        <v>5202</v>
      </c>
      <c r="I510" s="311" t="s">
        <v>5203</v>
      </c>
      <c r="J510" s="311" t="s">
        <v>5204</v>
      </c>
      <c r="K510" s="311" t="s">
        <v>5205</v>
      </c>
      <c r="L510" s="311" t="s">
        <v>5206</v>
      </c>
      <c r="M510" s="311" t="s">
        <v>5207</v>
      </c>
      <c r="N510" s="311" t="s">
        <v>5208</v>
      </c>
      <c r="O510" s="311" t="s">
        <v>5209</v>
      </c>
      <c r="P510" s="311" t="s">
        <v>5210</v>
      </c>
    </row>
    <row r="511" spans="1:16" s="282" customFormat="1" ht="25.5" x14ac:dyDescent="0.2">
      <c r="A511" s="285" t="s">
        <v>4807</v>
      </c>
      <c r="B511" s="294" t="str">
        <f>VLOOKUP(A511,'Base de Dados sem ASI_Relatório'!N:AD,2,0)</f>
        <v>Anual</v>
      </c>
      <c r="C511" s="294" t="str">
        <f>VLOOKUP(A511,'Base de Dados sem ASI_Relatório'!N:AD,4,0)</f>
        <v>-</v>
      </c>
      <c r="D511" s="294">
        <f>VLOOKUP(A511,'Base de Dados sem ASI_Relatório'!N:AD,5,0)</f>
        <v>360</v>
      </c>
      <c r="E511" s="294"/>
      <c r="F511" s="294"/>
      <c r="G511" s="294"/>
      <c r="H511" s="294"/>
      <c r="I511" s="294"/>
      <c r="J511" s="294"/>
      <c r="K511" s="294"/>
      <c r="L511" s="294"/>
      <c r="M511" s="294"/>
      <c r="N511" s="294"/>
      <c r="O511" s="294"/>
      <c r="P511" s="294">
        <f>VLOOKUP(A511,'Base de Dados sem ASI_Relatório'!N:AD,17,0)</f>
        <v>0</v>
      </c>
    </row>
    <row r="512" spans="1:16" ht="39.75" customHeight="1" x14ac:dyDescent="0.2">
      <c r="A512" s="283" t="s">
        <v>4218</v>
      </c>
      <c r="B512" s="311" t="s">
        <v>5196</v>
      </c>
      <c r="C512" s="311" t="s">
        <v>5197</v>
      </c>
      <c r="D512" s="311" t="s">
        <v>5198</v>
      </c>
      <c r="E512" s="311" t="s">
        <v>5199</v>
      </c>
      <c r="F512" s="311" t="s">
        <v>5200</v>
      </c>
      <c r="G512" s="311" t="s">
        <v>5201</v>
      </c>
      <c r="H512" s="311" t="s">
        <v>5202</v>
      </c>
      <c r="I512" s="311" t="s">
        <v>5203</v>
      </c>
      <c r="J512" s="311" t="s">
        <v>5204</v>
      </c>
      <c r="K512" s="311" t="s">
        <v>5205</v>
      </c>
      <c r="L512" s="311" t="s">
        <v>5206</v>
      </c>
      <c r="M512" s="311" t="s">
        <v>5207</v>
      </c>
      <c r="N512" s="311" t="s">
        <v>5208</v>
      </c>
      <c r="O512" s="311" t="s">
        <v>5209</v>
      </c>
      <c r="P512" s="311" t="s">
        <v>5210</v>
      </c>
    </row>
    <row r="513" spans="1:16" s="282" customFormat="1" ht="25.5" x14ac:dyDescent="0.2">
      <c r="A513" s="285" t="s">
        <v>4808</v>
      </c>
      <c r="B513" s="294" t="str">
        <f>VLOOKUP(A513,'Base de Dados sem ASI_Relatório'!N:AD,2,0)</f>
        <v>Anual</v>
      </c>
      <c r="C513" s="294">
        <f>VLOOKUP(A513,'Base de Dados sem ASI_Relatório'!N:AD,4,0)</f>
        <v>26</v>
      </c>
      <c r="D513" s="294">
        <f>VLOOKUP(A513,'Base de Dados sem ASI_Relatório'!N:AD,5,0)</f>
        <v>28</v>
      </c>
      <c r="E513" s="294"/>
      <c r="F513" s="294"/>
      <c r="G513" s="294"/>
      <c r="H513" s="294"/>
      <c r="I513" s="294"/>
      <c r="J513" s="294"/>
      <c r="K513" s="294"/>
      <c r="L513" s="294"/>
      <c r="M513" s="294"/>
      <c r="N513" s="294"/>
      <c r="O513" s="294"/>
      <c r="P513" s="294">
        <f>VLOOKUP(A513,'Base de Dados sem ASI_Relatório'!N:AD,17,0)</f>
        <v>21</v>
      </c>
    </row>
    <row r="514" spans="1:16" s="280" customFormat="1" ht="45.75" customHeight="1" x14ac:dyDescent="0.3">
      <c r="A514" s="312" t="s">
        <v>3991</v>
      </c>
      <c r="E514" s="296"/>
      <c r="F514" s="296"/>
      <c r="G514" s="296"/>
      <c r="H514" s="296"/>
      <c r="I514" s="296"/>
      <c r="J514" s="296"/>
      <c r="K514" s="296"/>
      <c r="L514" s="296"/>
      <c r="M514" s="296"/>
      <c r="N514" s="296"/>
      <c r="O514" s="296"/>
      <c r="P514" s="296"/>
    </row>
    <row r="515" spans="1:16" ht="39.75" customHeight="1" x14ac:dyDescent="0.2">
      <c r="A515" s="283" t="s">
        <v>4219</v>
      </c>
      <c r="B515" s="311" t="s">
        <v>5196</v>
      </c>
      <c r="C515" s="311" t="s">
        <v>5197</v>
      </c>
      <c r="D515" s="311" t="s">
        <v>5198</v>
      </c>
      <c r="E515" s="311" t="s">
        <v>5199</v>
      </c>
      <c r="F515" s="311" t="s">
        <v>5200</v>
      </c>
      <c r="G515" s="311" t="s">
        <v>5201</v>
      </c>
      <c r="H515" s="311" t="s">
        <v>5202</v>
      </c>
      <c r="I515" s="311" t="s">
        <v>5203</v>
      </c>
      <c r="J515" s="311" t="s">
        <v>5204</v>
      </c>
      <c r="K515" s="311" t="s">
        <v>5205</v>
      </c>
      <c r="L515" s="311" t="s">
        <v>5206</v>
      </c>
      <c r="M515" s="311" t="s">
        <v>5207</v>
      </c>
      <c r="N515" s="311" t="s">
        <v>5208</v>
      </c>
      <c r="O515" s="311" t="s">
        <v>5209</v>
      </c>
      <c r="P515" s="311" t="s">
        <v>5210</v>
      </c>
    </row>
    <row r="516" spans="1:16" s="282" customFormat="1" ht="38.25" x14ac:dyDescent="0.2">
      <c r="A516" s="285" t="s">
        <v>4809</v>
      </c>
      <c r="B516" s="294" t="str">
        <f>VLOOKUP(A516,'Base de Dados sem ASI_Relatório'!N:AD,2,0)</f>
        <v>Anual</v>
      </c>
      <c r="C516" s="294" t="str">
        <f>VLOOKUP(A516,'Base de Dados sem ASI_Relatório'!N:AD,4,0)</f>
        <v>-</v>
      </c>
      <c r="D516" s="294">
        <f>VLOOKUP(A516,'Base de Dados sem ASI_Relatório'!N:AD,5,0)</f>
        <v>2744</v>
      </c>
      <c r="E516" s="294"/>
      <c r="F516" s="294"/>
      <c r="G516" s="294"/>
      <c r="H516" s="294"/>
      <c r="I516" s="294"/>
      <c r="J516" s="294"/>
      <c r="K516" s="294"/>
      <c r="L516" s="294"/>
      <c r="M516" s="294"/>
      <c r="N516" s="294"/>
      <c r="O516" s="294"/>
      <c r="P516" s="294">
        <f>VLOOKUP(A516,'Base de Dados sem ASI_Relatório'!N:AD,17,0)</f>
        <v>823</v>
      </c>
    </row>
    <row r="517" spans="1:16" ht="39.75" customHeight="1" x14ac:dyDescent="0.2">
      <c r="A517" s="283" t="s">
        <v>4220</v>
      </c>
      <c r="B517" s="311" t="s">
        <v>5196</v>
      </c>
      <c r="C517" s="311" t="s">
        <v>5197</v>
      </c>
      <c r="D517" s="311" t="s">
        <v>5198</v>
      </c>
      <c r="E517" s="311" t="s">
        <v>5199</v>
      </c>
      <c r="F517" s="311" t="s">
        <v>5200</v>
      </c>
      <c r="G517" s="311" t="s">
        <v>5201</v>
      </c>
      <c r="H517" s="311" t="s">
        <v>5202</v>
      </c>
      <c r="I517" s="311" t="s">
        <v>5203</v>
      </c>
      <c r="J517" s="311" t="s">
        <v>5204</v>
      </c>
      <c r="K517" s="311" t="s">
        <v>5205</v>
      </c>
      <c r="L517" s="311" t="s">
        <v>5206</v>
      </c>
      <c r="M517" s="311" t="s">
        <v>5207</v>
      </c>
      <c r="N517" s="311" t="s">
        <v>5208</v>
      </c>
      <c r="O517" s="311" t="s">
        <v>5209</v>
      </c>
      <c r="P517" s="311" t="s">
        <v>5210</v>
      </c>
    </row>
    <row r="518" spans="1:16" s="282" customFormat="1" x14ac:dyDescent="0.2">
      <c r="A518" s="285" t="s">
        <v>4810</v>
      </c>
      <c r="B518" s="294" t="str">
        <f>VLOOKUP(A518,'Base de Dados sem ASI_Relatório'!N:AD,2,0)</f>
        <v>Anual</v>
      </c>
      <c r="C518" s="294">
        <f>VLOOKUP(A518,'Base de Dados sem ASI_Relatório'!N:AD,4,0)</f>
        <v>0</v>
      </c>
      <c r="D518" s="294">
        <f>VLOOKUP(A518,'Base de Dados sem ASI_Relatório'!N:AD,5,0)</f>
        <v>115</v>
      </c>
      <c r="E518" s="294"/>
      <c r="F518" s="294"/>
      <c r="G518" s="294"/>
      <c r="H518" s="294"/>
      <c r="I518" s="294"/>
      <c r="J518" s="294"/>
      <c r="K518" s="294"/>
      <c r="L518" s="294"/>
      <c r="M518" s="294"/>
      <c r="N518" s="294"/>
      <c r="O518" s="294"/>
      <c r="P518" s="294">
        <f>VLOOKUP(A518,'Base de Dados sem ASI_Relatório'!N:AD,17,0)</f>
        <v>0</v>
      </c>
    </row>
    <row r="519" spans="1:16" ht="39.75" customHeight="1" x14ac:dyDescent="0.2">
      <c r="A519" s="283" t="s">
        <v>4221</v>
      </c>
      <c r="B519" s="311" t="s">
        <v>5196</v>
      </c>
      <c r="C519" s="311" t="s">
        <v>5197</v>
      </c>
      <c r="D519" s="311" t="s">
        <v>5198</v>
      </c>
      <c r="E519" s="311" t="s">
        <v>5199</v>
      </c>
      <c r="F519" s="311" t="s">
        <v>5200</v>
      </c>
      <c r="G519" s="311" t="s">
        <v>5201</v>
      </c>
      <c r="H519" s="311" t="s">
        <v>5202</v>
      </c>
      <c r="I519" s="311" t="s">
        <v>5203</v>
      </c>
      <c r="J519" s="311" t="s">
        <v>5204</v>
      </c>
      <c r="K519" s="311" t="s">
        <v>5205</v>
      </c>
      <c r="L519" s="311" t="s">
        <v>5206</v>
      </c>
      <c r="M519" s="311" t="s">
        <v>5207</v>
      </c>
      <c r="N519" s="311" t="s">
        <v>5208</v>
      </c>
      <c r="O519" s="311" t="s">
        <v>5209</v>
      </c>
      <c r="P519" s="311" t="s">
        <v>5210</v>
      </c>
    </row>
    <row r="520" spans="1:16" s="282" customFormat="1" ht="25.5" x14ac:dyDescent="0.2">
      <c r="A520" s="285" t="s">
        <v>4811</v>
      </c>
      <c r="B520" s="294" t="str">
        <f>VLOOKUP(A520,'Base de Dados sem ASI_Relatório'!N:AD,2,0)</f>
        <v>Anual</v>
      </c>
      <c r="C520" s="294">
        <f>VLOOKUP(A520,'Base de Dados sem ASI_Relatório'!N:AD,4,0)</f>
        <v>25</v>
      </c>
      <c r="D520" s="294">
        <f>VLOOKUP(A520,'Base de Dados sem ASI_Relatório'!N:AD,5,0)</f>
        <v>13</v>
      </c>
      <c r="E520" s="294"/>
      <c r="F520" s="294"/>
      <c r="G520" s="294"/>
      <c r="H520" s="294"/>
      <c r="I520" s="294"/>
      <c r="J520" s="294"/>
      <c r="K520" s="294"/>
      <c r="L520" s="294"/>
      <c r="M520" s="294"/>
      <c r="N520" s="294"/>
      <c r="O520" s="294"/>
      <c r="P520" s="294">
        <f>VLOOKUP(A520,'Base de Dados sem ASI_Relatório'!N:AD,17,0)</f>
        <v>16</v>
      </c>
    </row>
    <row r="521" spans="1:16" ht="39.75" customHeight="1" x14ac:dyDescent="0.2">
      <c r="A521" s="283" t="s">
        <v>4222</v>
      </c>
      <c r="B521" s="311" t="s">
        <v>5196</v>
      </c>
      <c r="C521" s="311" t="s">
        <v>5197</v>
      </c>
      <c r="D521" s="311" t="s">
        <v>5198</v>
      </c>
      <c r="E521" s="311" t="s">
        <v>5199</v>
      </c>
      <c r="F521" s="311" t="s">
        <v>5200</v>
      </c>
      <c r="G521" s="311" t="s">
        <v>5201</v>
      </c>
      <c r="H521" s="311" t="s">
        <v>5202</v>
      </c>
      <c r="I521" s="311" t="s">
        <v>5203</v>
      </c>
      <c r="J521" s="311" t="s">
        <v>5204</v>
      </c>
      <c r="K521" s="311" t="s">
        <v>5205</v>
      </c>
      <c r="L521" s="311" t="s">
        <v>5206</v>
      </c>
      <c r="M521" s="311" t="s">
        <v>5207</v>
      </c>
      <c r="N521" s="311" t="s">
        <v>5208</v>
      </c>
      <c r="O521" s="311" t="s">
        <v>5209</v>
      </c>
      <c r="P521" s="311" t="s">
        <v>5210</v>
      </c>
    </row>
    <row r="522" spans="1:16" s="282" customFormat="1" ht="25.5" x14ac:dyDescent="0.2">
      <c r="A522" s="285" t="s">
        <v>4812</v>
      </c>
      <c r="B522" s="294" t="str">
        <f>VLOOKUP(A522,'Base de Dados sem ASI_Relatório'!N:AD,2,0)</f>
        <v>Anual</v>
      </c>
      <c r="C522" s="294" t="str">
        <f>VLOOKUP(A522,'Base de Dados sem ASI_Relatório'!N:AD,4,0)</f>
        <v>-</v>
      </c>
      <c r="D522" s="294">
        <f>VLOOKUP(A522,'Base de Dados sem ASI_Relatório'!N:AD,5,0)</f>
        <v>1678</v>
      </c>
      <c r="E522" s="294"/>
      <c r="F522" s="294"/>
      <c r="G522" s="294"/>
      <c r="H522" s="294"/>
      <c r="I522" s="294"/>
      <c r="J522" s="294"/>
      <c r="K522" s="294"/>
      <c r="L522" s="294"/>
      <c r="M522" s="294"/>
      <c r="N522" s="294"/>
      <c r="O522" s="294"/>
      <c r="P522" s="294">
        <f>VLOOKUP(A522,'Base de Dados sem ASI_Relatório'!N:AD,17,0)</f>
        <v>78</v>
      </c>
    </row>
    <row r="523" spans="1:16" ht="39.75" customHeight="1" x14ac:dyDescent="0.2">
      <c r="A523" s="283" t="s">
        <v>4223</v>
      </c>
      <c r="B523" s="311" t="s">
        <v>5196</v>
      </c>
      <c r="C523" s="311" t="s">
        <v>5197</v>
      </c>
      <c r="D523" s="311" t="s">
        <v>5198</v>
      </c>
      <c r="E523" s="311" t="s">
        <v>5199</v>
      </c>
      <c r="F523" s="311" t="s">
        <v>5200</v>
      </c>
      <c r="G523" s="311" t="s">
        <v>5201</v>
      </c>
      <c r="H523" s="311" t="s">
        <v>5202</v>
      </c>
      <c r="I523" s="311" t="s">
        <v>5203</v>
      </c>
      <c r="J523" s="311" t="s">
        <v>5204</v>
      </c>
      <c r="K523" s="311" t="s">
        <v>5205</v>
      </c>
      <c r="L523" s="311" t="s">
        <v>5206</v>
      </c>
      <c r="M523" s="311" t="s">
        <v>5207</v>
      </c>
      <c r="N523" s="311" t="s">
        <v>5208</v>
      </c>
      <c r="O523" s="311" t="s">
        <v>5209</v>
      </c>
      <c r="P523" s="311" t="s">
        <v>5210</v>
      </c>
    </row>
    <row r="524" spans="1:16" s="282" customFormat="1" ht="25.5" x14ac:dyDescent="0.2">
      <c r="A524" s="286" t="s">
        <v>4813</v>
      </c>
      <c r="B524" s="299" t="str">
        <f>VLOOKUP(A524,'Base de Dados sem ASI_Relatório'!N:AD,2,0)</f>
        <v>Anual</v>
      </c>
      <c r="C524" s="299" t="str">
        <f>VLOOKUP(A524,'Base de Dados sem ASI_Relatório'!N:AD,4,0)</f>
        <v>-</v>
      </c>
      <c r="D524" s="299">
        <f>VLOOKUP(A524,'Base de Dados sem ASI_Relatório'!N:AD,5,0)</f>
        <v>1704</v>
      </c>
      <c r="E524" s="299"/>
      <c r="F524" s="299"/>
      <c r="G524" s="299"/>
      <c r="H524" s="299"/>
      <c r="I524" s="299"/>
      <c r="J524" s="299"/>
      <c r="K524" s="299"/>
      <c r="L524" s="299"/>
      <c r="M524" s="299"/>
      <c r="N524" s="299"/>
      <c r="O524" s="299"/>
      <c r="P524" s="299">
        <f>VLOOKUP(A524,'Base de Dados sem ASI_Relatório'!N:AD,17,0)</f>
        <v>0</v>
      </c>
    </row>
    <row r="525" spans="1:16" s="282" customFormat="1" ht="25.5" x14ac:dyDescent="0.2">
      <c r="A525" s="285" t="s">
        <v>4814</v>
      </c>
      <c r="B525" s="294" t="str">
        <f>VLOOKUP(A525,'Base de Dados sem ASI_Relatório'!N:AD,2,0)</f>
        <v>Anual</v>
      </c>
      <c r="C525" s="294" t="str">
        <f>VLOOKUP(A525,'Base de Dados sem ASI_Relatório'!N:AD,4,0)</f>
        <v>-</v>
      </c>
      <c r="D525" s="294">
        <f>VLOOKUP(A525,'Base de Dados sem ASI_Relatório'!N:AD,5,0)</f>
        <v>20</v>
      </c>
      <c r="E525" s="294"/>
      <c r="F525" s="294"/>
      <c r="G525" s="294"/>
      <c r="H525" s="294"/>
      <c r="I525" s="294"/>
      <c r="J525" s="294"/>
      <c r="K525" s="294"/>
      <c r="L525" s="294"/>
      <c r="M525" s="294"/>
      <c r="N525" s="294"/>
      <c r="O525" s="294"/>
      <c r="P525" s="294">
        <f>VLOOKUP(A525,'Base de Dados sem ASI_Relatório'!N:AD,17,0)</f>
        <v>17</v>
      </c>
    </row>
    <row r="526" spans="1:16" ht="39.75" customHeight="1" x14ac:dyDescent="0.2">
      <c r="A526" s="283" t="s">
        <v>4224</v>
      </c>
      <c r="B526" s="311" t="s">
        <v>5196</v>
      </c>
      <c r="C526" s="311" t="s">
        <v>5197</v>
      </c>
      <c r="D526" s="311" t="s">
        <v>5198</v>
      </c>
      <c r="E526" s="311" t="s">
        <v>5199</v>
      </c>
      <c r="F526" s="311" t="s">
        <v>5200</v>
      </c>
      <c r="G526" s="311" t="s">
        <v>5201</v>
      </c>
      <c r="H526" s="311" t="s">
        <v>5202</v>
      </c>
      <c r="I526" s="311" t="s">
        <v>5203</v>
      </c>
      <c r="J526" s="311" t="s">
        <v>5204</v>
      </c>
      <c r="K526" s="311" t="s">
        <v>5205</v>
      </c>
      <c r="L526" s="311" t="s">
        <v>5206</v>
      </c>
      <c r="M526" s="311" t="s">
        <v>5207</v>
      </c>
      <c r="N526" s="311" t="s">
        <v>5208</v>
      </c>
      <c r="O526" s="311" t="s">
        <v>5209</v>
      </c>
      <c r="P526" s="311" t="s">
        <v>5210</v>
      </c>
    </row>
    <row r="527" spans="1:16" s="282" customFormat="1" ht="25.5" x14ac:dyDescent="0.2">
      <c r="A527" s="285" t="s">
        <v>4815</v>
      </c>
      <c r="B527" s="294" t="str">
        <f>VLOOKUP(A527,'Base de Dados sem ASI_Relatório'!N:AD,2,0)</f>
        <v>Anual</v>
      </c>
      <c r="C527" s="294" t="str">
        <f>VLOOKUP(A527,'Base de Dados sem ASI_Relatório'!N:AD,4,0)</f>
        <v>-</v>
      </c>
      <c r="D527" s="294">
        <f>VLOOKUP(A527,'Base de Dados sem ASI_Relatório'!N:AD,5,0)</f>
        <v>2350</v>
      </c>
      <c r="E527" s="294"/>
      <c r="F527" s="294"/>
      <c r="G527" s="294"/>
      <c r="H527" s="294"/>
      <c r="I527" s="294"/>
      <c r="J527" s="294"/>
      <c r="K527" s="294"/>
      <c r="L527" s="294"/>
      <c r="M527" s="294"/>
      <c r="N527" s="294"/>
      <c r="O527" s="294"/>
      <c r="P527" s="294">
        <f>VLOOKUP(A527,'Base de Dados sem ASI_Relatório'!N:AD,17,0)</f>
        <v>637</v>
      </c>
    </row>
    <row r="528" spans="1:16" ht="39.75" customHeight="1" x14ac:dyDescent="0.2">
      <c r="A528" s="283" t="s">
        <v>4225</v>
      </c>
      <c r="B528" s="311" t="s">
        <v>5196</v>
      </c>
      <c r="C528" s="311" t="s">
        <v>5197</v>
      </c>
      <c r="D528" s="311" t="s">
        <v>5198</v>
      </c>
      <c r="E528" s="311" t="s">
        <v>5199</v>
      </c>
      <c r="F528" s="311" t="s">
        <v>5200</v>
      </c>
      <c r="G528" s="311" t="s">
        <v>5201</v>
      </c>
      <c r="H528" s="311" t="s">
        <v>5202</v>
      </c>
      <c r="I528" s="311" t="s">
        <v>5203</v>
      </c>
      <c r="J528" s="311" t="s">
        <v>5204</v>
      </c>
      <c r="K528" s="311" t="s">
        <v>5205</v>
      </c>
      <c r="L528" s="311" t="s">
        <v>5206</v>
      </c>
      <c r="M528" s="311" t="s">
        <v>5207</v>
      </c>
      <c r="N528" s="311" t="s">
        <v>5208</v>
      </c>
      <c r="O528" s="311" t="s">
        <v>5209</v>
      </c>
      <c r="P528" s="311" t="s">
        <v>5210</v>
      </c>
    </row>
    <row r="529" spans="1:16" s="282" customFormat="1" ht="25.5" x14ac:dyDescent="0.2">
      <c r="A529" s="285" t="s">
        <v>4816</v>
      </c>
      <c r="B529" s="294" t="str">
        <f>VLOOKUP(A529,'Base de Dados sem ASI_Relatório'!N:AD,2,0)</f>
        <v>Anual</v>
      </c>
      <c r="C529" s="294" t="str">
        <f>VLOOKUP(A529,'Base de Dados sem ASI_Relatório'!N:AD,4,0)</f>
        <v>-</v>
      </c>
      <c r="D529" s="294">
        <f>VLOOKUP(A529,'Base de Dados sem ASI_Relatório'!N:AD,5,0)</f>
        <v>6000</v>
      </c>
      <c r="E529" s="294"/>
      <c r="F529" s="294"/>
      <c r="G529" s="294"/>
      <c r="H529" s="294"/>
      <c r="I529" s="294"/>
      <c r="J529" s="294"/>
      <c r="K529" s="294"/>
      <c r="L529" s="294"/>
      <c r="M529" s="294"/>
      <c r="N529" s="294"/>
      <c r="O529" s="294"/>
      <c r="P529" s="294">
        <f>VLOOKUP(A529,'Base de Dados sem ASI_Relatório'!N:AD,17,0)</f>
        <v>0</v>
      </c>
    </row>
    <row r="530" spans="1:16" ht="39.75" customHeight="1" x14ac:dyDescent="0.2">
      <c r="A530" s="283" t="s">
        <v>4226</v>
      </c>
      <c r="B530" s="311" t="s">
        <v>5196</v>
      </c>
      <c r="C530" s="311" t="s">
        <v>5197</v>
      </c>
      <c r="D530" s="311" t="s">
        <v>5198</v>
      </c>
      <c r="E530" s="311" t="s">
        <v>5199</v>
      </c>
      <c r="F530" s="311" t="s">
        <v>5200</v>
      </c>
      <c r="G530" s="311" t="s">
        <v>5201</v>
      </c>
      <c r="H530" s="311" t="s">
        <v>5202</v>
      </c>
      <c r="I530" s="311" t="s">
        <v>5203</v>
      </c>
      <c r="J530" s="311" t="s">
        <v>5204</v>
      </c>
      <c r="K530" s="311" t="s">
        <v>5205</v>
      </c>
      <c r="L530" s="311" t="s">
        <v>5206</v>
      </c>
      <c r="M530" s="311" t="s">
        <v>5207</v>
      </c>
      <c r="N530" s="311" t="s">
        <v>5208</v>
      </c>
      <c r="O530" s="311" t="s">
        <v>5209</v>
      </c>
      <c r="P530" s="311" t="s">
        <v>5210</v>
      </c>
    </row>
    <row r="531" spans="1:16" s="282" customFormat="1" ht="38.25" x14ac:dyDescent="0.2">
      <c r="A531" s="285" t="s">
        <v>4817</v>
      </c>
      <c r="B531" s="294" t="str">
        <f>VLOOKUP(A531,'Base de Dados sem ASI_Relatório'!N:AD,2,0)</f>
        <v>Anual</v>
      </c>
      <c r="C531" s="294">
        <f>VLOOKUP(A531,'Base de Dados sem ASI_Relatório'!N:AD,4,0)</f>
        <v>0</v>
      </c>
      <c r="D531" s="294">
        <f>VLOOKUP(A531,'Base de Dados sem ASI_Relatório'!N:AD,5,0)</f>
        <v>501</v>
      </c>
      <c r="E531" s="294"/>
      <c r="F531" s="294"/>
      <c r="G531" s="294"/>
      <c r="H531" s="294"/>
      <c r="I531" s="294"/>
      <c r="J531" s="294"/>
      <c r="K531" s="294"/>
      <c r="L531" s="294"/>
      <c r="M531" s="294"/>
      <c r="N531" s="294"/>
      <c r="O531" s="294"/>
      <c r="P531" s="294">
        <f>VLOOKUP(A531,'Base de Dados sem ASI_Relatório'!N:AD,17,0)</f>
        <v>0</v>
      </c>
    </row>
    <row r="532" spans="1:16" ht="39.75" customHeight="1" x14ac:dyDescent="0.2">
      <c r="A532" s="283" t="s">
        <v>4227</v>
      </c>
      <c r="B532" s="311" t="s">
        <v>5196</v>
      </c>
      <c r="C532" s="311" t="s">
        <v>5197</v>
      </c>
      <c r="D532" s="311" t="s">
        <v>5198</v>
      </c>
      <c r="E532" s="311" t="s">
        <v>5199</v>
      </c>
      <c r="F532" s="311" t="s">
        <v>5200</v>
      </c>
      <c r="G532" s="311" t="s">
        <v>5201</v>
      </c>
      <c r="H532" s="311" t="s">
        <v>5202</v>
      </c>
      <c r="I532" s="311" t="s">
        <v>5203</v>
      </c>
      <c r="J532" s="311" t="s">
        <v>5204</v>
      </c>
      <c r="K532" s="311" t="s">
        <v>5205</v>
      </c>
      <c r="L532" s="311" t="s">
        <v>5206</v>
      </c>
      <c r="M532" s="311" t="s">
        <v>5207</v>
      </c>
      <c r="N532" s="311" t="s">
        <v>5208</v>
      </c>
      <c r="O532" s="311" t="s">
        <v>5209</v>
      </c>
      <c r="P532" s="311" t="s">
        <v>5210</v>
      </c>
    </row>
    <row r="533" spans="1:16" s="282" customFormat="1" ht="38.25" x14ac:dyDescent="0.2">
      <c r="A533" s="285" t="s">
        <v>4818</v>
      </c>
      <c r="B533" s="294" t="str">
        <f>VLOOKUP(A533,'Base de Dados sem ASI_Relatório'!N:AD,2,0)</f>
        <v>Anual</v>
      </c>
      <c r="C533" s="294" t="str">
        <f>VLOOKUP(A533,'Base de Dados sem ASI_Relatório'!N:AD,4,0)</f>
        <v>-</v>
      </c>
      <c r="D533" s="294">
        <f>VLOOKUP(A533,'Base de Dados sem ASI_Relatório'!N:AD,5,0)</f>
        <v>0</v>
      </c>
      <c r="E533" s="294"/>
      <c r="F533" s="294"/>
      <c r="G533" s="294"/>
      <c r="H533" s="294"/>
      <c r="I533" s="294"/>
      <c r="J533" s="294"/>
      <c r="K533" s="294"/>
      <c r="L533" s="294"/>
      <c r="M533" s="294"/>
      <c r="N533" s="294"/>
      <c r="O533" s="294"/>
      <c r="P533" s="294">
        <f>VLOOKUP(A533,'Base de Dados sem ASI_Relatório'!N:AD,17,0)</f>
        <v>0</v>
      </c>
    </row>
    <row r="534" spans="1:16" ht="39.75" customHeight="1" x14ac:dyDescent="0.2">
      <c r="A534" s="283" t="s">
        <v>4228</v>
      </c>
      <c r="B534" s="311" t="s">
        <v>5196</v>
      </c>
      <c r="C534" s="311" t="s">
        <v>5197</v>
      </c>
      <c r="D534" s="311" t="s">
        <v>5198</v>
      </c>
      <c r="E534" s="311" t="s">
        <v>5199</v>
      </c>
      <c r="F534" s="311" t="s">
        <v>5200</v>
      </c>
      <c r="G534" s="311" t="s">
        <v>5201</v>
      </c>
      <c r="H534" s="311" t="s">
        <v>5202</v>
      </c>
      <c r="I534" s="311" t="s">
        <v>5203</v>
      </c>
      <c r="J534" s="311" t="s">
        <v>5204</v>
      </c>
      <c r="K534" s="311" t="s">
        <v>5205</v>
      </c>
      <c r="L534" s="311" t="s">
        <v>5206</v>
      </c>
      <c r="M534" s="311" t="s">
        <v>5207</v>
      </c>
      <c r="N534" s="311" t="s">
        <v>5208</v>
      </c>
      <c r="O534" s="311" t="s">
        <v>5209</v>
      </c>
      <c r="P534" s="311" t="s">
        <v>5210</v>
      </c>
    </row>
    <row r="535" spans="1:16" s="282" customFormat="1" ht="38.25" x14ac:dyDescent="0.2">
      <c r="A535" s="285" t="s">
        <v>4819</v>
      </c>
      <c r="B535" s="294" t="str">
        <f>VLOOKUP(A535,'Base de Dados sem ASI_Relatório'!N:AD,2,0)</f>
        <v>Anual</v>
      </c>
      <c r="C535" s="294" t="str">
        <f>VLOOKUP(A535,'Base de Dados sem ASI_Relatório'!N:AD,4,0)</f>
        <v>-</v>
      </c>
      <c r="D535" s="294">
        <f>VLOOKUP(A535,'Base de Dados sem ASI_Relatório'!N:AD,5,0)</f>
        <v>0</v>
      </c>
      <c r="E535" s="294"/>
      <c r="F535" s="294"/>
      <c r="G535" s="294"/>
      <c r="H535" s="294"/>
      <c r="I535" s="294"/>
      <c r="J535" s="294"/>
      <c r="K535" s="294"/>
      <c r="L535" s="294"/>
      <c r="M535" s="294"/>
      <c r="N535" s="294"/>
      <c r="O535" s="294"/>
      <c r="P535" s="294">
        <f>VLOOKUP(A535,'Base de Dados sem ASI_Relatório'!N:AD,17,0)</f>
        <v>0</v>
      </c>
    </row>
    <row r="536" spans="1:16" ht="39.75" customHeight="1" x14ac:dyDescent="0.2">
      <c r="A536" s="283" t="s">
        <v>4229</v>
      </c>
      <c r="B536" s="311" t="s">
        <v>5196</v>
      </c>
      <c r="C536" s="311" t="s">
        <v>5197</v>
      </c>
      <c r="D536" s="311" t="s">
        <v>5198</v>
      </c>
      <c r="E536" s="311" t="s">
        <v>5199</v>
      </c>
      <c r="F536" s="311" t="s">
        <v>5200</v>
      </c>
      <c r="G536" s="311" t="s">
        <v>5201</v>
      </c>
      <c r="H536" s="311" t="s">
        <v>5202</v>
      </c>
      <c r="I536" s="311" t="s">
        <v>5203</v>
      </c>
      <c r="J536" s="311" t="s">
        <v>5204</v>
      </c>
      <c r="K536" s="311" t="s">
        <v>5205</v>
      </c>
      <c r="L536" s="311" t="s">
        <v>5206</v>
      </c>
      <c r="M536" s="311" t="s">
        <v>5207</v>
      </c>
      <c r="N536" s="311" t="s">
        <v>5208</v>
      </c>
      <c r="O536" s="311" t="s">
        <v>5209</v>
      </c>
      <c r="P536" s="311" t="s">
        <v>5210</v>
      </c>
    </row>
    <row r="537" spans="1:16" s="282" customFormat="1" ht="25.5" x14ac:dyDescent="0.2">
      <c r="A537" s="285" t="s">
        <v>4820</v>
      </c>
      <c r="B537" s="294" t="str">
        <f>VLOOKUP(A537,'Base de Dados sem ASI_Relatório'!N:AD,2,0)</f>
        <v>Anual</v>
      </c>
      <c r="C537" s="294">
        <f>VLOOKUP(A537,'Base de Dados sem ASI_Relatório'!N:AD,4,0)</f>
        <v>0</v>
      </c>
      <c r="D537" s="294">
        <f>VLOOKUP(A537,'Base de Dados sem ASI_Relatório'!N:AD,5,0)</f>
        <v>3</v>
      </c>
      <c r="E537" s="294"/>
      <c r="F537" s="294"/>
      <c r="G537" s="294"/>
      <c r="H537" s="294"/>
      <c r="I537" s="294"/>
      <c r="J537" s="294"/>
      <c r="K537" s="294"/>
      <c r="L537" s="294"/>
      <c r="M537" s="294"/>
      <c r="N537" s="294"/>
      <c r="O537" s="294"/>
      <c r="P537" s="294">
        <f>VLOOKUP(A537,'Base de Dados sem ASI_Relatório'!N:AD,17,0)</f>
        <v>0</v>
      </c>
    </row>
    <row r="538" spans="1:16" ht="39.75" customHeight="1" x14ac:dyDescent="0.2">
      <c r="A538" s="283" t="s">
        <v>4230</v>
      </c>
      <c r="B538" s="311" t="s">
        <v>5196</v>
      </c>
      <c r="C538" s="311" t="s">
        <v>5197</v>
      </c>
      <c r="D538" s="311" t="s">
        <v>5198</v>
      </c>
      <c r="E538" s="311" t="s">
        <v>5199</v>
      </c>
      <c r="F538" s="311" t="s">
        <v>5200</v>
      </c>
      <c r="G538" s="311" t="s">
        <v>5201</v>
      </c>
      <c r="H538" s="311" t="s">
        <v>5202</v>
      </c>
      <c r="I538" s="311" t="s">
        <v>5203</v>
      </c>
      <c r="J538" s="311" t="s">
        <v>5204</v>
      </c>
      <c r="K538" s="311" t="s">
        <v>5205</v>
      </c>
      <c r="L538" s="311" t="s">
        <v>5206</v>
      </c>
      <c r="M538" s="311" t="s">
        <v>5207</v>
      </c>
      <c r="N538" s="311" t="s">
        <v>5208</v>
      </c>
      <c r="O538" s="311" t="s">
        <v>5209</v>
      </c>
      <c r="P538" s="311" t="s">
        <v>5210</v>
      </c>
    </row>
    <row r="539" spans="1:16" s="282" customFormat="1" ht="38.25" x14ac:dyDescent="0.2">
      <c r="A539" s="285" t="s">
        <v>4821</v>
      </c>
      <c r="B539" s="294" t="str">
        <f>VLOOKUP(A539,'Base de Dados sem ASI_Relatório'!N:AD,2,0)</f>
        <v>Anual</v>
      </c>
      <c r="C539" s="294">
        <f>VLOOKUP(A539,'Base de Dados sem ASI_Relatório'!N:AD,4,0)</f>
        <v>0</v>
      </c>
      <c r="D539" s="294">
        <f>VLOOKUP(A539,'Base de Dados sem ASI_Relatório'!N:AD,5,0)</f>
        <v>960</v>
      </c>
      <c r="E539" s="294"/>
      <c r="F539" s="294"/>
      <c r="G539" s="294"/>
      <c r="H539" s="294"/>
      <c r="I539" s="294"/>
      <c r="J539" s="294"/>
      <c r="K539" s="294"/>
      <c r="L539" s="294"/>
      <c r="M539" s="294"/>
      <c r="N539" s="294"/>
      <c r="O539" s="294"/>
      <c r="P539" s="294">
        <f>VLOOKUP(A539,'Base de Dados sem ASI_Relatório'!N:AD,17,0)</f>
        <v>0</v>
      </c>
    </row>
    <row r="540" spans="1:16" ht="39.75" customHeight="1" x14ac:dyDescent="0.2">
      <c r="A540" s="283" t="s">
        <v>4231</v>
      </c>
      <c r="B540" s="311" t="s">
        <v>5196</v>
      </c>
      <c r="C540" s="311" t="s">
        <v>5197</v>
      </c>
      <c r="D540" s="311" t="s">
        <v>5198</v>
      </c>
      <c r="E540" s="311" t="s">
        <v>5199</v>
      </c>
      <c r="F540" s="311" t="s">
        <v>5200</v>
      </c>
      <c r="G540" s="311" t="s">
        <v>5201</v>
      </c>
      <c r="H540" s="311" t="s">
        <v>5202</v>
      </c>
      <c r="I540" s="311" t="s">
        <v>5203</v>
      </c>
      <c r="J540" s="311" t="s">
        <v>5204</v>
      </c>
      <c r="K540" s="311" t="s">
        <v>5205</v>
      </c>
      <c r="L540" s="311" t="s">
        <v>5206</v>
      </c>
      <c r="M540" s="311" t="s">
        <v>5207</v>
      </c>
      <c r="N540" s="311" t="s">
        <v>5208</v>
      </c>
      <c r="O540" s="311" t="s">
        <v>5209</v>
      </c>
      <c r="P540" s="311" t="s">
        <v>5210</v>
      </c>
    </row>
    <row r="541" spans="1:16" s="282" customFormat="1" ht="25.5" x14ac:dyDescent="0.2">
      <c r="A541" s="285" t="s">
        <v>4822</v>
      </c>
      <c r="B541" s="294" t="str">
        <f>VLOOKUP(A541,'Base de Dados sem ASI_Relatório'!N:AD,2,0)</f>
        <v>Anual</v>
      </c>
      <c r="C541" s="294">
        <f>VLOOKUP(A541,'Base de Dados sem ASI_Relatório'!N:AD,4,0)</f>
        <v>0</v>
      </c>
      <c r="D541" s="294">
        <f>VLOOKUP(A541,'Base de Dados sem ASI_Relatório'!N:AD,5,0)</f>
        <v>0</v>
      </c>
      <c r="E541" s="294"/>
      <c r="F541" s="294"/>
      <c r="G541" s="294"/>
      <c r="H541" s="294"/>
      <c r="I541" s="294"/>
      <c r="J541" s="294"/>
      <c r="K541" s="294"/>
      <c r="L541" s="294"/>
      <c r="M541" s="294"/>
      <c r="N541" s="294"/>
      <c r="O541" s="294"/>
      <c r="P541" s="294">
        <f>VLOOKUP(A541,'Base de Dados sem ASI_Relatório'!N:AD,17,0)</f>
        <v>0</v>
      </c>
    </row>
    <row r="542" spans="1:16" ht="39.75" customHeight="1" x14ac:dyDescent="0.2">
      <c r="A542" s="283" t="s">
        <v>4232</v>
      </c>
      <c r="B542" s="311" t="s">
        <v>5196</v>
      </c>
      <c r="C542" s="311" t="s">
        <v>5197</v>
      </c>
      <c r="D542" s="311" t="s">
        <v>5198</v>
      </c>
      <c r="E542" s="311" t="s">
        <v>5199</v>
      </c>
      <c r="F542" s="311" t="s">
        <v>5200</v>
      </c>
      <c r="G542" s="311" t="s">
        <v>5201</v>
      </c>
      <c r="H542" s="311" t="s">
        <v>5202</v>
      </c>
      <c r="I542" s="311" t="s">
        <v>5203</v>
      </c>
      <c r="J542" s="311" t="s">
        <v>5204</v>
      </c>
      <c r="K542" s="311" t="s">
        <v>5205</v>
      </c>
      <c r="L542" s="311" t="s">
        <v>5206</v>
      </c>
      <c r="M542" s="311" t="s">
        <v>5207</v>
      </c>
      <c r="N542" s="311" t="s">
        <v>5208</v>
      </c>
      <c r="O542" s="311" t="s">
        <v>5209</v>
      </c>
      <c r="P542" s="311" t="s">
        <v>5210</v>
      </c>
    </row>
    <row r="543" spans="1:16" s="282" customFormat="1" ht="25.5" x14ac:dyDescent="0.2">
      <c r="A543" s="285" t="s">
        <v>4823</v>
      </c>
      <c r="B543" s="294" t="str">
        <f>VLOOKUP(A543,'Base de Dados sem ASI_Relatório'!N:AD,2,0)</f>
        <v>Anual</v>
      </c>
      <c r="C543" s="294">
        <f>VLOOKUP(A543,'Base de Dados sem ASI_Relatório'!N:AD,4,0)</f>
        <v>0</v>
      </c>
      <c r="D543" s="294">
        <f>VLOOKUP(A543,'Base de Dados sem ASI_Relatório'!N:AD,5,0)</f>
        <v>0</v>
      </c>
      <c r="E543" s="294"/>
      <c r="F543" s="294"/>
      <c r="G543" s="294"/>
      <c r="H543" s="294"/>
      <c r="I543" s="294"/>
      <c r="J543" s="294"/>
      <c r="K543" s="294"/>
      <c r="L543" s="294"/>
      <c r="M543" s="294"/>
      <c r="N543" s="294"/>
      <c r="O543" s="294"/>
      <c r="P543" s="294">
        <f>VLOOKUP(A543,'Base de Dados sem ASI_Relatório'!N:AD,17,0)</f>
        <v>0</v>
      </c>
    </row>
    <row r="544" spans="1:16" ht="39.75" customHeight="1" x14ac:dyDescent="0.2">
      <c r="A544" s="283" t="s">
        <v>4233</v>
      </c>
      <c r="B544" s="311" t="s">
        <v>5196</v>
      </c>
      <c r="C544" s="311" t="s">
        <v>5197</v>
      </c>
      <c r="D544" s="311" t="s">
        <v>5198</v>
      </c>
      <c r="E544" s="311" t="s">
        <v>5199</v>
      </c>
      <c r="F544" s="311" t="s">
        <v>5200</v>
      </c>
      <c r="G544" s="311" t="s">
        <v>5201</v>
      </c>
      <c r="H544" s="311" t="s">
        <v>5202</v>
      </c>
      <c r="I544" s="311" t="s">
        <v>5203</v>
      </c>
      <c r="J544" s="311" t="s">
        <v>5204</v>
      </c>
      <c r="K544" s="311" t="s">
        <v>5205</v>
      </c>
      <c r="L544" s="311" t="s">
        <v>5206</v>
      </c>
      <c r="M544" s="311" t="s">
        <v>5207</v>
      </c>
      <c r="N544" s="311" t="s">
        <v>5208</v>
      </c>
      <c r="O544" s="311" t="s">
        <v>5209</v>
      </c>
      <c r="P544" s="311" t="s">
        <v>5210</v>
      </c>
    </row>
    <row r="545" spans="1:16" s="282" customFormat="1" ht="25.5" x14ac:dyDescent="0.2">
      <c r="A545" s="285" t="s">
        <v>4824</v>
      </c>
      <c r="B545" s="294" t="str">
        <f>VLOOKUP(A545,'Base de Dados sem ASI_Relatório'!N:AD,2,0)</f>
        <v>Anual</v>
      </c>
      <c r="C545" s="294">
        <f>VLOOKUP(A545,'Base de Dados sem ASI_Relatório'!N:AD,4,0)</f>
        <v>3</v>
      </c>
      <c r="D545" s="294">
        <f>VLOOKUP(A545,'Base de Dados sem ASI_Relatório'!N:AD,5,0)</f>
        <v>4</v>
      </c>
      <c r="E545" s="294"/>
      <c r="F545" s="294"/>
      <c r="G545" s="294"/>
      <c r="H545" s="294"/>
      <c r="I545" s="294"/>
      <c r="J545" s="294"/>
      <c r="K545" s="294"/>
      <c r="L545" s="294"/>
      <c r="M545" s="294"/>
      <c r="N545" s="294"/>
      <c r="O545" s="294"/>
      <c r="P545" s="294">
        <f>VLOOKUP(A545,'Base de Dados sem ASI_Relatório'!N:AD,17,0)</f>
        <v>5</v>
      </c>
    </row>
    <row r="546" spans="1:16" ht="39.75" customHeight="1" x14ac:dyDescent="0.2">
      <c r="A546" s="283" t="s">
        <v>4234</v>
      </c>
      <c r="B546" s="311" t="s">
        <v>5196</v>
      </c>
      <c r="C546" s="311" t="s">
        <v>5197</v>
      </c>
      <c r="D546" s="311" t="s">
        <v>5198</v>
      </c>
      <c r="E546" s="311" t="s">
        <v>5199</v>
      </c>
      <c r="F546" s="311" t="s">
        <v>5200</v>
      </c>
      <c r="G546" s="311" t="s">
        <v>5201</v>
      </c>
      <c r="H546" s="311" t="s">
        <v>5202</v>
      </c>
      <c r="I546" s="311" t="s">
        <v>5203</v>
      </c>
      <c r="J546" s="311" t="s">
        <v>5204</v>
      </c>
      <c r="K546" s="311" t="s">
        <v>5205</v>
      </c>
      <c r="L546" s="311" t="s">
        <v>5206</v>
      </c>
      <c r="M546" s="311" t="s">
        <v>5207</v>
      </c>
      <c r="N546" s="311" t="s">
        <v>5208</v>
      </c>
      <c r="O546" s="311" t="s">
        <v>5209</v>
      </c>
      <c r="P546" s="311" t="s">
        <v>5210</v>
      </c>
    </row>
    <row r="547" spans="1:16" s="282" customFormat="1" ht="25.5" x14ac:dyDescent="0.2">
      <c r="A547" s="285" t="s">
        <v>4825</v>
      </c>
      <c r="B547" s="294" t="str">
        <f>VLOOKUP(A547,'Base de Dados sem ASI_Relatório'!N:AD,2,0)</f>
        <v>Anual</v>
      </c>
      <c r="C547" s="294">
        <f>VLOOKUP(A547,'Base de Dados sem ASI_Relatório'!N:AD,4,0)</f>
        <v>0</v>
      </c>
      <c r="D547" s="294">
        <f>VLOOKUP(A547,'Base de Dados sem ASI_Relatório'!N:AD,5,0)</f>
        <v>2529</v>
      </c>
      <c r="E547" s="294"/>
      <c r="F547" s="294"/>
      <c r="G547" s="294"/>
      <c r="H547" s="294"/>
      <c r="I547" s="294"/>
      <c r="J547" s="294"/>
      <c r="K547" s="294"/>
      <c r="L547" s="294"/>
      <c r="M547" s="294"/>
      <c r="N547" s="294"/>
      <c r="O547" s="294"/>
      <c r="P547" s="294">
        <f>VLOOKUP(A547,'Base de Dados sem ASI_Relatório'!N:AD,17,0)</f>
        <v>1588</v>
      </c>
    </row>
    <row r="548" spans="1:16" ht="39.75" customHeight="1" x14ac:dyDescent="0.2">
      <c r="A548" s="283" t="s">
        <v>4235</v>
      </c>
      <c r="B548" s="311" t="s">
        <v>5196</v>
      </c>
      <c r="C548" s="311" t="s">
        <v>5197</v>
      </c>
      <c r="D548" s="311" t="s">
        <v>5198</v>
      </c>
      <c r="E548" s="311" t="s">
        <v>5199</v>
      </c>
      <c r="F548" s="311" t="s">
        <v>5200</v>
      </c>
      <c r="G548" s="311" t="s">
        <v>5201</v>
      </c>
      <c r="H548" s="311" t="s">
        <v>5202</v>
      </c>
      <c r="I548" s="311" t="s">
        <v>5203</v>
      </c>
      <c r="J548" s="311" t="s">
        <v>5204</v>
      </c>
      <c r="K548" s="311" t="s">
        <v>5205</v>
      </c>
      <c r="L548" s="311" t="s">
        <v>5206</v>
      </c>
      <c r="M548" s="311" t="s">
        <v>5207</v>
      </c>
      <c r="N548" s="311" t="s">
        <v>5208</v>
      </c>
      <c r="O548" s="311" t="s">
        <v>5209</v>
      </c>
      <c r="P548" s="311" t="s">
        <v>5210</v>
      </c>
    </row>
    <row r="549" spans="1:16" s="282" customFormat="1" ht="25.5" x14ac:dyDescent="0.2">
      <c r="A549" s="285" t="s">
        <v>4826</v>
      </c>
      <c r="B549" s="294" t="str">
        <f>VLOOKUP(A549,'Base de Dados sem ASI_Relatório'!N:AD,2,0)</f>
        <v>Anual</v>
      </c>
      <c r="C549" s="294">
        <f>VLOOKUP(A549,'Base de Dados sem ASI_Relatório'!N:AD,4,0)</f>
        <v>15</v>
      </c>
      <c r="D549" s="294">
        <f>VLOOKUP(A549,'Base de Dados sem ASI_Relatório'!N:AD,5,0)</f>
        <v>15</v>
      </c>
      <c r="E549" s="294"/>
      <c r="F549" s="294"/>
      <c r="G549" s="294"/>
      <c r="H549" s="294"/>
      <c r="I549" s="294"/>
      <c r="J549" s="294"/>
      <c r="K549" s="294"/>
      <c r="L549" s="294"/>
      <c r="M549" s="294"/>
      <c r="N549" s="294"/>
      <c r="O549" s="294"/>
      <c r="P549" s="294">
        <f>VLOOKUP(A549,'Base de Dados sem ASI_Relatório'!N:AD,17,0)</f>
        <v>10</v>
      </c>
    </row>
    <row r="550" spans="1:16" s="280" customFormat="1" ht="45.75" customHeight="1" x14ac:dyDescent="0.3">
      <c r="A550" s="312" t="s">
        <v>3992</v>
      </c>
      <c r="E550" s="296"/>
      <c r="F550" s="296"/>
      <c r="G550" s="296"/>
      <c r="H550" s="296"/>
      <c r="I550" s="296"/>
      <c r="J550" s="296"/>
      <c r="K550" s="296"/>
      <c r="L550" s="296"/>
      <c r="M550" s="296"/>
      <c r="N550" s="296"/>
      <c r="O550" s="296"/>
      <c r="P550" s="296"/>
    </row>
    <row r="551" spans="1:16" ht="39.75" customHeight="1" x14ac:dyDescent="0.2">
      <c r="A551" s="283" t="s">
        <v>4236</v>
      </c>
      <c r="B551" s="311" t="s">
        <v>5196</v>
      </c>
      <c r="C551" s="311" t="s">
        <v>5197</v>
      </c>
      <c r="D551" s="311" t="s">
        <v>5198</v>
      </c>
      <c r="E551" s="311" t="s">
        <v>5199</v>
      </c>
      <c r="F551" s="311" t="s">
        <v>5200</v>
      </c>
      <c r="G551" s="311" t="s">
        <v>5201</v>
      </c>
      <c r="H551" s="311" t="s">
        <v>5202</v>
      </c>
      <c r="I551" s="311" t="s">
        <v>5203</v>
      </c>
      <c r="J551" s="311" t="s">
        <v>5204</v>
      </c>
      <c r="K551" s="311" t="s">
        <v>5205</v>
      </c>
      <c r="L551" s="311" t="s">
        <v>5206</v>
      </c>
      <c r="M551" s="311" t="s">
        <v>5207</v>
      </c>
      <c r="N551" s="311" t="s">
        <v>5208</v>
      </c>
      <c r="O551" s="311" t="s">
        <v>5209</v>
      </c>
      <c r="P551" s="311" t="s">
        <v>5210</v>
      </c>
    </row>
    <row r="552" spans="1:16" s="282" customFormat="1" ht="25.5" x14ac:dyDescent="0.2">
      <c r="A552" s="285" t="s">
        <v>4827</v>
      </c>
      <c r="B552" s="294" t="str">
        <f>VLOOKUP(A552,'Base de Dados sem ASI_Relatório'!N:AD,2,0)</f>
        <v>Mensal</v>
      </c>
      <c r="C552" s="294">
        <f>VLOOKUP(A552,'Base de Dados sem ASI_Relatório'!N:AD,4,0)</f>
        <v>1992123</v>
      </c>
      <c r="D552" s="294">
        <f>VLOOKUP(A552,'Base de Dados sem ASI_Relatório'!N:AD,5,0)</f>
        <v>2000000</v>
      </c>
      <c r="E552" s="294">
        <f>VLOOKUP(A552,'Base de Dados sem ASI_Relatório'!N:AD,6,0)</f>
        <v>270725</v>
      </c>
      <c r="F552" s="294">
        <f>VLOOKUP(A552,'Base de Dados sem ASI_Relatório'!N:AD,7,0)</f>
        <v>217652</v>
      </c>
      <c r="G552" s="294">
        <f>VLOOKUP(A552,'Base de Dados sem ASI_Relatório'!N:AD,8,0)</f>
        <v>80934</v>
      </c>
      <c r="H552" s="294">
        <f>VLOOKUP(A552,'Base de Dados sem ASI_Relatório'!N:AD,9,0)</f>
        <v>0</v>
      </c>
      <c r="I552" s="294">
        <f>VLOOKUP(A552,'Base de Dados sem ASI_Relatório'!N:AD,10,0)</f>
        <v>152066</v>
      </c>
      <c r="J552" s="294">
        <f>VLOOKUP(A552,'Base de Dados sem ASI_Relatório'!N:AD,11,0)</f>
        <v>45772</v>
      </c>
      <c r="K552" s="294">
        <f>VLOOKUP(A552,'Base de Dados sem ASI_Relatório'!N:AD,12,0)</f>
        <v>108774</v>
      </c>
      <c r="L552" s="294">
        <f>VLOOKUP(A552,'Base de Dados sem ASI_Relatório'!N:AD,13,0)</f>
        <v>160298</v>
      </c>
      <c r="M552" s="294">
        <f>VLOOKUP(A552,'Base de Dados sem ASI_Relatório'!N:AD,14,0)</f>
        <v>23603</v>
      </c>
      <c r="N552" s="294">
        <f>VLOOKUP(A552,'Base de Dados sem ASI_Relatório'!N:AD,15,0)</f>
        <v>168475</v>
      </c>
      <c r="O552" s="294">
        <f>VLOOKUP(A552,'Base de Dados sem ASI_Relatório'!N:AD,16,0)</f>
        <v>176127</v>
      </c>
      <c r="P552" s="294">
        <f>VLOOKUP(A552,'Base de Dados sem ASI_Relatório'!N:AD,17,0)</f>
        <v>23603</v>
      </c>
    </row>
    <row r="553" spans="1:16" ht="39.75" customHeight="1" x14ac:dyDescent="0.2">
      <c r="A553" s="283" t="s">
        <v>4237</v>
      </c>
      <c r="B553" s="311" t="s">
        <v>5196</v>
      </c>
      <c r="C553" s="311" t="s">
        <v>5197</v>
      </c>
      <c r="D553" s="311" t="s">
        <v>5198</v>
      </c>
      <c r="E553" s="311" t="s">
        <v>5199</v>
      </c>
      <c r="F553" s="311" t="s">
        <v>5200</v>
      </c>
      <c r="G553" s="311" t="s">
        <v>5201</v>
      </c>
      <c r="H553" s="311" t="s">
        <v>5202</v>
      </c>
      <c r="I553" s="311" t="s">
        <v>5203</v>
      </c>
      <c r="J553" s="311" t="s">
        <v>5204</v>
      </c>
      <c r="K553" s="311" t="s">
        <v>5205</v>
      </c>
      <c r="L553" s="311" t="s">
        <v>5206</v>
      </c>
      <c r="M553" s="311" t="s">
        <v>5207</v>
      </c>
      <c r="N553" s="311" t="s">
        <v>5208</v>
      </c>
      <c r="O553" s="311" t="s">
        <v>5209</v>
      </c>
      <c r="P553" s="311" t="s">
        <v>5210</v>
      </c>
    </row>
    <row r="554" spans="1:16" s="282" customFormat="1" ht="25.5" x14ac:dyDescent="0.2">
      <c r="A554" s="285" t="s">
        <v>4828</v>
      </c>
      <c r="B554" s="294" t="str">
        <f>VLOOKUP(A554,'Base de Dados sem ASI_Relatório'!N:AD,2,0)</f>
        <v>Mensal</v>
      </c>
      <c r="C554" s="297">
        <f>VLOOKUP(A554,'Base de Dados sem ASI_Relatório'!N:AD,4,0)</f>
        <v>1</v>
      </c>
      <c r="D554" s="297">
        <f>VLOOKUP(A554,'Base de Dados sem ASI_Relatório'!N:AD,5,0)</f>
        <v>1</v>
      </c>
      <c r="E554" s="298">
        <f>VLOOKUP(A554,'Base de Dados sem ASI_Relatório'!N:AD,6,0)</f>
        <v>0.82</v>
      </c>
      <c r="F554" s="298">
        <f>VLOOKUP(A554,'Base de Dados sem ASI_Relatório'!N:AD,7,0)</f>
        <v>0.8</v>
      </c>
      <c r="G554" s="298" t="str">
        <f>VLOOKUP(A554,'Base de Dados sem ASI_Relatório'!N:AD,8,0)</f>
        <v>-</v>
      </c>
      <c r="H554" s="298" t="str">
        <f>VLOOKUP(A554,'Base de Dados sem ASI_Relatório'!N:AD,9,0)</f>
        <v>-</v>
      </c>
      <c r="I554" s="297" t="str">
        <f>VLOOKUP(A554,'Base de Dados sem ASI_Relatório'!N:AD,10,0)</f>
        <v>-</v>
      </c>
      <c r="J554" s="297" t="str">
        <f>VLOOKUP(A554,'Base de Dados sem ASI_Relatório'!N:AD,11,0)</f>
        <v>-</v>
      </c>
      <c r="K554" s="297" t="str">
        <f>VLOOKUP(A554,'Base de Dados sem ASI_Relatório'!N:AD,12,0)</f>
        <v>-</v>
      </c>
      <c r="L554" s="298" t="str">
        <f>VLOOKUP(A554,'Base de Dados sem ASI_Relatório'!N:AD,13,0)</f>
        <v>-</v>
      </c>
      <c r="M554" s="297" t="str">
        <f>VLOOKUP(A554,'Base de Dados sem ASI_Relatório'!N:AD,14,0)</f>
        <v>-</v>
      </c>
      <c r="N554" s="297" t="str">
        <f>VLOOKUP(A554,'Base de Dados sem ASI_Relatório'!N:AD,15,0)</f>
        <v>-</v>
      </c>
      <c r="O554" s="297" t="str">
        <f>VLOOKUP(A554,'Base de Dados sem ASI_Relatório'!N:AD,16,0)</f>
        <v>-</v>
      </c>
      <c r="P554" s="297" t="str">
        <f>VLOOKUP(A554,'Base de Dados sem ASI_Relatório'!N:AD,17,0)</f>
        <v>-</v>
      </c>
    </row>
    <row r="555" spans="1:16" ht="39.75" customHeight="1" x14ac:dyDescent="0.2">
      <c r="A555" s="283" t="s">
        <v>4238</v>
      </c>
      <c r="B555" s="311" t="s">
        <v>5196</v>
      </c>
      <c r="C555" s="311" t="s">
        <v>5197</v>
      </c>
      <c r="D555" s="311" t="s">
        <v>5198</v>
      </c>
      <c r="E555" s="311" t="s">
        <v>5199</v>
      </c>
      <c r="F555" s="311" t="s">
        <v>5200</v>
      </c>
      <c r="G555" s="311" t="s">
        <v>5201</v>
      </c>
      <c r="H555" s="311" t="s">
        <v>5202</v>
      </c>
      <c r="I555" s="311" t="s">
        <v>5203</v>
      </c>
      <c r="J555" s="311" t="s">
        <v>5204</v>
      </c>
      <c r="K555" s="311" t="s">
        <v>5205</v>
      </c>
      <c r="L555" s="311" t="s">
        <v>5206</v>
      </c>
      <c r="M555" s="311" t="s">
        <v>5207</v>
      </c>
      <c r="N555" s="311" t="s">
        <v>5208</v>
      </c>
      <c r="O555" s="311" t="s">
        <v>5209</v>
      </c>
      <c r="P555" s="311" t="s">
        <v>5210</v>
      </c>
    </row>
    <row r="556" spans="1:16" s="282" customFormat="1" ht="25.5" x14ac:dyDescent="0.2">
      <c r="A556" s="285" t="s">
        <v>4829</v>
      </c>
      <c r="B556" s="294" t="str">
        <f>VLOOKUP(A556,'Base de Dados sem ASI_Relatório'!N:AD,2,0)</f>
        <v>Mensal</v>
      </c>
      <c r="C556" s="298">
        <f>VLOOKUP(A556,'Base de Dados sem ASI_Relatório'!N:AD,4,0)</f>
        <v>0.91</v>
      </c>
      <c r="D556" s="298">
        <f>VLOOKUP(A556,'Base de Dados sem ASI_Relatório'!N:AD,5,0)</f>
        <v>0.95</v>
      </c>
      <c r="E556" s="298">
        <f>VLOOKUP(A556,'Base de Dados sem ASI_Relatório'!N:AD,6,0)</f>
        <v>0.99</v>
      </c>
      <c r="F556" s="298">
        <f>VLOOKUP(A556,'Base de Dados sem ASI_Relatório'!N:AD,7,0)</f>
        <v>1</v>
      </c>
      <c r="G556" s="298">
        <f>VLOOKUP(A556,'Base de Dados sem ASI_Relatório'!N:AD,8,0)</f>
        <v>0.6</v>
      </c>
      <c r="H556" s="298">
        <f>VLOOKUP(A556,'Base de Dados sem ASI_Relatório'!N:AD,9,0)</f>
        <v>0.68</v>
      </c>
      <c r="I556" s="297" t="str">
        <f>VLOOKUP(A556,'Base de Dados sem ASI_Relatório'!N:AD,10,0)</f>
        <v>-</v>
      </c>
      <c r="J556" s="297" t="str">
        <f>VLOOKUP(A556,'Base de Dados sem ASI_Relatório'!N:AD,11,0)</f>
        <v>-</v>
      </c>
      <c r="K556" s="297" t="str">
        <f>VLOOKUP(A556,'Base de Dados sem ASI_Relatório'!N:AD,12,0)</f>
        <v>-</v>
      </c>
      <c r="L556" s="298" t="str">
        <f>VLOOKUP(A556,'Base de Dados sem ASI_Relatório'!N:AD,13,0)</f>
        <v>-</v>
      </c>
      <c r="M556" s="297" t="str">
        <f>VLOOKUP(A556,'Base de Dados sem ASI_Relatório'!N:AD,14,0)</f>
        <v>-</v>
      </c>
      <c r="N556" s="297" t="str">
        <f>VLOOKUP(A556,'Base de Dados sem ASI_Relatório'!N:AD,15,0)</f>
        <v>-</v>
      </c>
      <c r="O556" s="297" t="str">
        <f>VLOOKUP(A556,'Base de Dados sem ASI_Relatório'!N:AD,16,0)</f>
        <v>-</v>
      </c>
      <c r="P556" s="297" t="str">
        <f>VLOOKUP(A556,'Base de Dados sem ASI_Relatório'!N:AD,17,0)</f>
        <v>-</v>
      </c>
    </row>
    <row r="557" spans="1:16" ht="39.75" customHeight="1" x14ac:dyDescent="0.2">
      <c r="A557" s="283" t="s">
        <v>4239</v>
      </c>
      <c r="B557" s="311" t="s">
        <v>5196</v>
      </c>
      <c r="C557" s="311" t="s">
        <v>5197</v>
      </c>
      <c r="D557" s="311" t="s">
        <v>5198</v>
      </c>
      <c r="E557" s="311" t="s">
        <v>5199</v>
      </c>
      <c r="F557" s="311" t="s">
        <v>5200</v>
      </c>
      <c r="G557" s="311" t="s">
        <v>5201</v>
      </c>
      <c r="H557" s="311" t="s">
        <v>5202</v>
      </c>
      <c r="I557" s="311" t="s">
        <v>5203</v>
      </c>
      <c r="J557" s="311" t="s">
        <v>5204</v>
      </c>
      <c r="K557" s="311" t="s">
        <v>5205</v>
      </c>
      <c r="L557" s="311" t="s">
        <v>5206</v>
      </c>
      <c r="M557" s="311" t="s">
        <v>5207</v>
      </c>
      <c r="N557" s="311" t="s">
        <v>5208</v>
      </c>
      <c r="O557" s="311" t="s">
        <v>5209</v>
      </c>
      <c r="P557" s="311" t="s">
        <v>5210</v>
      </c>
    </row>
    <row r="558" spans="1:16" s="282" customFormat="1" x14ac:dyDescent="0.2">
      <c r="A558" s="285" t="s">
        <v>4830</v>
      </c>
      <c r="B558" s="294" t="str">
        <f>VLOOKUP(A558,'Base de Dados sem ASI_Relatório'!N:AD,2,0)</f>
        <v>Quadrimestral</v>
      </c>
      <c r="C558" s="294">
        <f>VLOOKUP(A558,'Base de Dados sem ASI_Relatório'!N:AD,4,0)</f>
        <v>4</v>
      </c>
      <c r="D558" s="294">
        <f>VLOOKUP(A558,'Base de Dados sem ASI_Relatório'!N:AD,5,0)</f>
        <v>2</v>
      </c>
      <c r="E558" s="294"/>
      <c r="F558" s="294"/>
      <c r="G558" s="294"/>
      <c r="H558" s="294">
        <f>VLOOKUP(A558,'Base de Dados sem ASI_Relatório'!N:AD,9,0)</f>
        <v>1</v>
      </c>
      <c r="I558" s="294"/>
      <c r="J558" s="294"/>
      <c r="K558" s="294"/>
      <c r="L558" s="294">
        <f>VLOOKUP(A558,'Base de Dados sem ASI_Relatório'!N:AD,13,0)</f>
        <v>0</v>
      </c>
      <c r="M558" s="294"/>
      <c r="N558" s="294"/>
      <c r="O558" s="294"/>
      <c r="P558" s="294">
        <f>VLOOKUP(A558,'Base de Dados sem ASI_Relatório'!N:AD,17,0)</f>
        <v>4</v>
      </c>
    </row>
    <row r="559" spans="1:16" ht="39.75" customHeight="1" x14ac:dyDescent="0.2">
      <c r="A559" s="283" t="s">
        <v>4240</v>
      </c>
      <c r="B559" s="311" t="s">
        <v>5196</v>
      </c>
      <c r="C559" s="311" t="s">
        <v>5197</v>
      </c>
      <c r="D559" s="311" t="s">
        <v>5198</v>
      </c>
      <c r="E559" s="311" t="s">
        <v>5199</v>
      </c>
      <c r="F559" s="311" t="s">
        <v>5200</v>
      </c>
      <c r="G559" s="311" t="s">
        <v>5201</v>
      </c>
      <c r="H559" s="311" t="s">
        <v>5202</v>
      </c>
      <c r="I559" s="311" t="s">
        <v>5203</v>
      </c>
      <c r="J559" s="311" t="s">
        <v>5204</v>
      </c>
      <c r="K559" s="311" t="s">
        <v>5205</v>
      </c>
      <c r="L559" s="311" t="s">
        <v>5206</v>
      </c>
      <c r="M559" s="311" t="s">
        <v>5207</v>
      </c>
      <c r="N559" s="311" t="s">
        <v>5208</v>
      </c>
      <c r="O559" s="311" t="s">
        <v>5209</v>
      </c>
      <c r="P559" s="311" t="s">
        <v>5210</v>
      </c>
    </row>
    <row r="560" spans="1:16" s="282" customFormat="1" x14ac:dyDescent="0.2">
      <c r="A560" s="285" t="s">
        <v>4831</v>
      </c>
      <c r="B560" s="294" t="str">
        <f>VLOOKUP(A560,'Base de Dados sem ASI_Relatório'!N:AD,2,0)</f>
        <v>Mensal</v>
      </c>
      <c r="C560" s="298" t="str">
        <f>VLOOKUP(A560,'Base de Dados sem ASI_Relatório'!N:AD,4,0)</f>
        <v>-</v>
      </c>
      <c r="D560" s="298" t="str">
        <f>VLOOKUP(A560,'Base de Dados sem ASI_Relatório'!N:AD,5,0)</f>
        <v>-</v>
      </c>
      <c r="E560" s="297"/>
      <c r="F560" s="298"/>
      <c r="G560" s="298">
        <f>VLOOKUP(A560,'Base de Dados sem ASI_Relatório'!N:AD,8,0)</f>
        <v>0</v>
      </c>
      <c r="H560" s="298"/>
      <c r="I560" s="297"/>
      <c r="J560" s="297"/>
      <c r="K560" s="297"/>
      <c r="L560" s="298"/>
      <c r="M560" s="297"/>
      <c r="N560" s="297">
        <f>VLOOKUP(A560,'Base de Dados sem ASI_Relatório'!N:AD,15,0)</f>
        <v>0</v>
      </c>
      <c r="O560" s="297">
        <f>VLOOKUP(A560,'Base de Dados sem ASI_Relatório'!N:AD,16,0)</f>
        <v>0</v>
      </c>
      <c r="P560" s="298">
        <f>VLOOKUP(A560,'Base de Dados sem ASI_Relatório'!N:AD,17,0)</f>
        <v>0.13</v>
      </c>
    </row>
    <row r="561" spans="1:16" s="282" customFormat="1" x14ac:dyDescent="0.2">
      <c r="A561" s="287" t="s">
        <v>4832</v>
      </c>
      <c r="B561" s="302" t="str">
        <f>VLOOKUP(A561,'Base de Dados sem ASI_Relatório'!N:AD,2,0)</f>
        <v>Mensal</v>
      </c>
      <c r="C561" s="302">
        <f>VLOOKUP(A561,'Base de Dados sem ASI_Relatório'!N:AD,4,0)</f>
        <v>2210</v>
      </c>
      <c r="D561" s="302">
        <f>VLOOKUP(A561,'Base de Dados sem ASI_Relatório'!N:AD,5,0)</f>
        <v>680</v>
      </c>
      <c r="E561" s="302">
        <f>VLOOKUP(A561,'Base de Dados sem ASI_Relatório'!N:AD,6,0)</f>
        <v>190</v>
      </c>
      <c r="F561" s="302">
        <f>VLOOKUP(A561,'Base de Dados sem ASI_Relatório'!N:AD,7,0)</f>
        <v>140</v>
      </c>
      <c r="G561" s="302">
        <f>VLOOKUP(A561,'Base de Dados sem ASI_Relatório'!N:AD,8,0)</f>
        <v>170</v>
      </c>
      <c r="H561" s="302">
        <f>VLOOKUP(A561,'Base de Dados sem ASI_Relatório'!N:AD,9,0)</f>
        <v>0</v>
      </c>
      <c r="I561" s="302">
        <f>VLOOKUP(A561,'Base de Dados sem ASI_Relatório'!N:AD,10,0)</f>
        <v>0</v>
      </c>
      <c r="J561" s="302">
        <f>VLOOKUP(A561,'Base de Dados sem ASI_Relatório'!N:AD,11,0)</f>
        <v>0</v>
      </c>
      <c r="K561" s="302">
        <f>VLOOKUP(A561,'Base de Dados sem ASI_Relatório'!N:AD,12,0)</f>
        <v>48</v>
      </c>
      <c r="L561" s="302">
        <f>VLOOKUP(A561,'Base de Dados sem ASI_Relatório'!N:AD,13,0)</f>
        <v>232</v>
      </c>
      <c r="M561" s="302">
        <f>VLOOKUP(A561,'Base de Dados sem ASI_Relatório'!N:AD,14,0)</f>
        <v>562</v>
      </c>
      <c r="N561" s="302">
        <f>VLOOKUP(A561,'Base de Dados sem ASI_Relatório'!N:AD,15,0)</f>
        <v>795</v>
      </c>
      <c r="O561" s="302">
        <f>VLOOKUP(A561,'Base de Dados sem ASI_Relatório'!N:AD,16,0)</f>
        <v>656</v>
      </c>
      <c r="P561" s="302">
        <f>VLOOKUP(A561,'Base de Dados sem ASI_Relatório'!N:AD,17,0)</f>
        <v>562</v>
      </c>
    </row>
    <row r="562" spans="1:16" ht="39.75" customHeight="1" x14ac:dyDescent="0.2">
      <c r="A562" s="283" t="s">
        <v>4241</v>
      </c>
      <c r="B562" s="311" t="s">
        <v>5196</v>
      </c>
      <c r="C562" s="311" t="s">
        <v>5197</v>
      </c>
      <c r="D562" s="311" t="s">
        <v>5198</v>
      </c>
      <c r="E562" s="311" t="s">
        <v>5199</v>
      </c>
      <c r="F562" s="311" t="s">
        <v>5200</v>
      </c>
      <c r="G562" s="311" t="s">
        <v>5201</v>
      </c>
      <c r="H562" s="311" t="s">
        <v>5202</v>
      </c>
      <c r="I562" s="311" t="s">
        <v>5203</v>
      </c>
      <c r="J562" s="311" t="s">
        <v>5204</v>
      </c>
      <c r="K562" s="311" t="s">
        <v>5205</v>
      </c>
      <c r="L562" s="311" t="s">
        <v>5206</v>
      </c>
      <c r="M562" s="311" t="s">
        <v>5207</v>
      </c>
      <c r="N562" s="311" t="s">
        <v>5208</v>
      </c>
      <c r="O562" s="311" t="s">
        <v>5209</v>
      </c>
      <c r="P562" s="311" t="s">
        <v>5210</v>
      </c>
    </row>
    <row r="563" spans="1:16" s="282" customFormat="1" ht="25.5" x14ac:dyDescent="0.2">
      <c r="A563" s="285" t="s">
        <v>4833</v>
      </c>
      <c r="B563" s="294" t="str">
        <f>VLOOKUP(A563,'Base de Dados sem ASI_Relatório'!N:AD,2,0)</f>
        <v>Mensal</v>
      </c>
      <c r="C563" s="298">
        <f>VLOOKUP(A563,'Base de Dados sem ASI_Relatório'!N:AD,4,0)</f>
        <v>0.01</v>
      </c>
      <c r="D563" s="298" t="str">
        <f>VLOOKUP(A563,'Base de Dados sem ASI_Relatório'!N:AD,5,0)</f>
        <v>-</v>
      </c>
      <c r="E563" s="298">
        <f>VLOOKUP(A563,'Base de Dados sem ASI_Relatório'!N:AD,6,0)</f>
        <v>5.0000000000000001E-3</v>
      </c>
      <c r="F563" s="298">
        <f>VLOOKUP(A563,'Base de Dados sem ASI_Relatório'!N:AD,7,0)</f>
        <v>0.03</v>
      </c>
      <c r="G563" s="298">
        <f>VLOOKUP(A563,'Base de Dados sem ASI_Relatório'!N:AD,8,0)</f>
        <v>0.15</v>
      </c>
      <c r="H563" s="298">
        <f>VLOOKUP(A563,'Base de Dados sem ASI_Relatório'!N:AD,9,0)</f>
        <v>0</v>
      </c>
      <c r="I563" s="297">
        <f>VLOOKUP(A563,'Base de Dados sem ASI_Relatório'!N:AD,10,0)</f>
        <v>0</v>
      </c>
      <c r="J563" s="297">
        <f>VLOOKUP(A563,'Base de Dados sem ASI_Relatório'!N:AD,11,0)</f>
        <v>0</v>
      </c>
      <c r="K563" s="297">
        <f>VLOOKUP(A563,'Base de Dados sem ASI_Relatório'!N:AD,12,0)</f>
        <v>0</v>
      </c>
      <c r="L563" s="298">
        <f>VLOOKUP(A563,'Base de Dados sem ASI_Relatório'!N:AD,13,0)</f>
        <v>0</v>
      </c>
      <c r="M563" s="297">
        <f>VLOOKUP(A563,'Base de Dados sem ASI_Relatório'!N:AD,14,0)</f>
        <v>0</v>
      </c>
      <c r="N563" s="297">
        <f>VLOOKUP(A563,'Base de Dados sem ASI_Relatório'!N:AD,15,0)</f>
        <v>0</v>
      </c>
      <c r="O563" s="297">
        <f>VLOOKUP(A563,'Base de Dados sem ASI_Relatório'!N:AD,16,0)</f>
        <v>0</v>
      </c>
      <c r="P563" s="297">
        <f>VLOOKUP(A563,'Base de Dados sem ASI_Relatório'!N:AD,17,0)</f>
        <v>0</v>
      </c>
    </row>
    <row r="564" spans="1:16" ht="39.75" customHeight="1" x14ac:dyDescent="0.2">
      <c r="A564" s="283" t="s">
        <v>4242</v>
      </c>
      <c r="B564" s="311" t="s">
        <v>5196</v>
      </c>
      <c r="C564" s="311" t="s">
        <v>5197</v>
      </c>
      <c r="D564" s="311" t="s">
        <v>5198</v>
      </c>
      <c r="E564" s="311" t="s">
        <v>5199</v>
      </c>
      <c r="F564" s="311" t="s">
        <v>5200</v>
      </c>
      <c r="G564" s="311" t="s">
        <v>5201</v>
      </c>
      <c r="H564" s="311" t="s">
        <v>5202</v>
      </c>
      <c r="I564" s="311" t="s">
        <v>5203</v>
      </c>
      <c r="J564" s="311" t="s">
        <v>5204</v>
      </c>
      <c r="K564" s="311" t="s">
        <v>5205</v>
      </c>
      <c r="L564" s="311" t="s">
        <v>5206</v>
      </c>
      <c r="M564" s="311" t="s">
        <v>5207</v>
      </c>
      <c r="N564" s="311" t="s">
        <v>5208</v>
      </c>
      <c r="O564" s="311" t="s">
        <v>5209</v>
      </c>
      <c r="P564" s="311" t="s">
        <v>5210</v>
      </c>
    </row>
    <row r="565" spans="1:16" s="282" customFormat="1" ht="25.5" x14ac:dyDescent="0.2">
      <c r="A565" s="285" t="s">
        <v>4834</v>
      </c>
      <c r="B565" s="294" t="str">
        <f>VLOOKUP(A565,'Base de Dados sem ASI_Relatório'!N:AD,2,0)</f>
        <v>Mensal</v>
      </c>
      <c r="C565" s="294" t="str">
        <f>VLOOKUP(A565,'Base de Dados sem ASI_Relatório'!N:AD,4,0)</f>
        <v>-</v>
      </c>
      <c r="D565" s="294">
        <f>VLOOKUP(A565,'Base de Dados sem ASI_Relatório'!N:AD,5,0)</f>
        <v>8000</v>
      </c>
      <c r="E565" s="294">
        <f>VLOOKUP(A565,'Base de Dados sem ASI_Relatório'!N:AD,6,0)</f>
        <v>0</v>
      </c>
      <c r="F565" s="294">
        <f>VLOOKUP(A565,'Base de Dados sem ASI_Relatório'!N:AD,7,0)</f>
        <v>0</v>
      </c>
      <c r="G565" s="294">
        <f>VLOOKUP(A565,'Base de Dados sem ASI_Relatório'!N:AD,8,0)</f>
        <v>0</v>
      </c>
      <c r="H565" s="294">
        <f>VLOOKUP(A565,'Base de Dados sem ASI_Relatório'!N:AD,9,0)</f>
        <v>0</v>
      </c>
      <c r="I565" s="294">
        <f>VLOOKUP(A565,'Base de Dados sem ASI_Relatório'!N:AD,10,0)</f>
        <v>0</v>
      </c>
      <c r="J565" s="294">
        <f>VLOOKUP(A565,'Base de Dados sem ASI_Relatório'!N:AD,11,0)</f>
        <v>0</v>
      </c>
      <c r="K565" s="294">
        <f>VLOOKUP(A565,'Base de Dados sem ASI_Relatório'!N:AD,12,0)</f>
        <v>0</v>
      </c>
      <c r="L565" s="294">
        <f>VLOOKUP(A565,'Base de Dados sem ASI_Relatório'!N:AD,13,0)</f>
        <v>26</v>
      </c>
      <c r="M565" s="294">
        <f>VLOOKUP(A565,'Base de Dados sem ASI_Relatório'!N:AD,14,0)</f>
        <v>214</v>
      </c>
      <c r="N565" s="294">
        <f>VLOOKUP(A565,'Base de Dados sem ASI_Relatório'!N:AD,15,0)</f>
        <v>123</v>
      </c>
      <c r="O565" s="294">
        <f>VLOOKUP(A565,'Base de Dados sem ASI_Relatório'!N:AD,16,0)</f>
        <v>203</v>
      </c>
      <c r="P565" s="294">
        <f>VLOOKUP(A565,'Base de Dados sem ASI_Relatório'!N:AD,17,0)</f>
        <v>214</v>
      </c>
    </row>
    <row r="566" spans="1:16" ht="39.75" customHeight="1" x14ac:dyDescent="0.2">
      <c r="A566" s="283" t="s">
        <v>4243</v>
      </c>
      <c r="B566" s="311" t="s">
        <v>5196</v>
      </c>
      <c r="C566" s="311" t="s">
        <v>5197</v>
      </c>
      <c r="D566" s="311" t="s">
        <v>5198</v>
      </c>
      <c r="E566" s="311" t="s">
        <v>5199</v>
      </c>
      <c r="F566" s="311" t="s">
        <v>5200</v>
      </c>
      <c r="G566" s="311" t="s">
        <v>5201</v>
      </c>
      <c r="H566" s="311" t="s">
        <v>5202</v>
      </c>
      <c r="I566" s="311" t="s">
        <v>5203</v>
      </c>
      <c r="J566" s="311" t="s">
        <v>5204</v>
      </c>
      <c r="K566" s="311" t="s">
        <v>5205</v>
      </c>
      <c r="L566" s="311" t="s">
        <v>5206</v>
      </c>
      <c r="M566" s="311" t="s">
        <v>5207</v>
      </c>
      <c r="N566" s="311" t="s">
        <v>5208</v>
      </c>
      <c r="O566" s="311" t="s">
        <v>5209</v>
      </c>
      <c r="P566" s="311" t="s">
        <v>5210</v>
      </c>
    </row>
    <row r="567" spans="1:16" s="282" customFormat="1" x14ac:dyDescent="0.2">
      <c r="A567" s="286" t="s">
        <v>4835</v>
      </c>
      <c r="B567" s="299" t="str">
        <f>VLOOKUP(A567,'Base de Dados sem ASI_Relatório'!N:AD,2,0)</f>
        <v>Mensal</v>
      </c>
      <c r="C567" s="299">
        <f>VLOOKUP(A567,'Base de Dados sem ASI_Relatório'!N:AD,4,0)</f>
        <v>100158</v>
      </c>
      <c r="D567" s="299" t="str">
        <f>VLOOKUP(A567,'Base de Dados sem ASI_Relatório'!N:AD,5,0)</f>
        <v>-</v>
      </c>
      <c r="E567" s="299">
        <f>VLOOKUP(A567,'Base de Dados sem ASI_Relatório'!N:AD,6,0)</f>
        <v>7096</v>
      </c>
      <c r="F567" s="299">
        <f>VLOOKUP(A567,'Base de Dados sem ASI_Relatório'!N:AD,7,0)</f>
        <v>5097</v>
      </c>
      <c r="G567" s="299">
        <f>VLOOKUP(A567,'Base de Dados sem ASI_Relatório'!N:AD,8,0)</f>
        <v>2918</v>
      </c>
      <c r="H567" s="299">
        <f>VLOOKUP(A567,'Base de Dados sem ASI_Relatório'!N:AD,9,0)</f>
        <v>0</v>
      </c>
      <c r="I567" s="299">
        <f>VLOOKUP(A567,'Base de Dados sem ASI_Relatório'!N:AD,10,0)</f>
        <v>0</v>
      </c>
      <c r="J567" s="299">
        <f>VLOOKUP(A567,'Base de Dados sem ASI_Relatório'!N:AD,11,0)</f>
        <v>0</v>
      </c>
      <c r="K567" s="299">
        <f>VLOOKUP(A567,'Base de Dados sem ASI_Relatório'!N:AD,12,0)</f>
        <v>0</v>
      </c>
      <c r="L567" s="299">
        <f>VLOOKUP(A567,'Base de Dados sem ASI_Relatório'!N:AD,13,0)</f>
        <v>0</v>
      </c>
      <c r="M567" s="299">
        <f>VLOOKUP(A567,'Base de Dados sem ASI_Relatório'!N:AD,14,0)</f>
        <v>0</v>
      </c>
      <c r="N567" s="299">
        <f>VLOOKUP(A567,'Base de Dados sem ASI_Relatório'!N:AD,15,0)</f>
        <v>0</v>
      </c>
      <c r="O567" s="299">
        <f>VLOOKUP(A567,'Base de Dados sem ASI_Relatório'!N:AD,16,0)</f>
        <v>0</v>
      </c>
      <c r="P567" s="299">
        <f>VLOOKUP(A567,'Base de Dados sem ASI_Relatório'!N:AD,17,0)</f>
        <v>0</v>
      </c>
    </row>
    <row r="568" spans="1:16" s="282" customFormat="1" x14ac:dyDescent="0.2">
      <c r="A568" s="288" t="s">
        <v>4836</v>
      </c>
      <c r="B568" s="303" t="str">
        <f>VLOOKUP(A568,'Base de Dados sem ASI_Relatório'!N:AD,2,0)</f>
        <v>Mensal</v>
      </c>
      <c r="C568" s="303">
        <f>VLOOKUP(A568,'Base de Dados sem ASI_Relatório'!N:AD,4,0)</f>
        <v>52248</v>
      </c>
      <c r="D568" s="303" t="str">
        <f>VLOOKUP(A568,'Base de Dados sem ASI_Relatório'!N:AD,5,0)</f>
        <v>-</v>
      </c>
      <c r="E568" s="303">
        <f>VLOOKUP(A568,'Base de Dados sem ASI_Relatório'!N:AD,6,0)</f>
        <v>5605</v>
      </c>
      <c r="F568" s="303">
        <f>VLOOKUP(A568,'Base de Dados sem ASI_Relatório'!N:AD,7,0)</f>
        <v>4611</v>
      </c>
      <c r="G568" s="303">
        <f>VLOOKUP(A568,'Base de Dados sem ASI_Relatório'!N:AD,8,0)</f>
        <v>4033</v>
      </c>
      <c r="H568" s="303">
        <f>VLOOKUP(A568,'Base de Dados sem ASI_Relatório'!N:AD,9,0)</f>
        <v>318</v>
      </c>
      <c r="I568" s="303">
        <f>VLOOKUP(A568,'Base de Dados sem ASI_Relatório'!N:AD,10,0)</f>
        <v>484</v>
      </c>
      <c r="J568" s="303">
        <f>VLOOKUP(A568,'Base de Dados sem ASI_Relatório'!N:AD,11,0)</f>
        <v>670</v>
      </c>
      <c r="K568" s="303">
        <f>VLOOKUP(A568,'Base de Dados sem ASI_Relatório'!N:AD,12,0)</f>
        <v>1671</v>
      </c>
      <c r="L568" s="303">
        <f>VLOOKUP(A568,'Base de Dados sem ASI_Relatório'!N:AD,13,0)</f>
        <v>1785</v>
      </c>
      <c r="M568" s="303">
        <f>VLOOKUP(A568,'Base de Dados sem ASI_Relatório'!N:AD,14,0)</f>
        <v>3072</v>
      </c>
      <c r="N568" s="303">
        <f>VLOOKUP(A568,'Base de Dados sem ASI_Relatório'!N:AD,15,0)</f>
        <v>3952</v>
      </c>
      <c r="O568" s="303">
        <f>VLOOKUP(A568,'Base de Dados sem ASI_Relatório'!N:AD,16,0)</f>
        <v>2812</v>
      </c>
      <c r="P568" s="303">
        <f>VLOOKUP(A568,'Base de Dados sem ASI_Relatório'!N:AD,17,0)</f>
        <v>3072</v>
      </c>
    </row>
    <row r="569" spans="1:16" s="282" customFormat="1" x14ac:dyDescent="0.2">
      <c r="A569" s="286" t="s">
        <v>4837</v>
      </c>
      <c r="B569" s="299" t="str">
        <f>VLOOKUP(A569,'Base de Dados sem ASI_Relatório'!N:AD,2,0)</f>
        <v>Mensal</v>
      </c>
      <c r="C569" s="299">
        <f>VLOOKUP(A569,'Base de Dados sem ASI_Relatório'!N:AD,4,0)</f>
        <v>44142</v>
      </c>
      <c r="D569" s="299">
        <f>VLOOKUP(A569,'Base de Dados sem ASI_Relatório'!N:AD,5,0)</f>
        <v>49365</v>
      </c>
      <c r="E569" s="299">
        <f>VLOOKUP(A569,'Base de Dados sem ASI_Relatório'!N:AD,6,0)</f>
        <v>2896</v>
      </c>
      <c r="F569" s="299">
        <f>VLOOKUP(A569,'Base de Dados sem ASI_Relatório'!N:AD,7,0)</f>
        <v>2837</v>
      </c>
      <c r="G569" s="299">
        <f>VLOOKUP(A569,'Base de Dados sem ASI_Relatório'!N:AD,8,0)</f>
        <v>2677</v>
      </c>
      <c r="H569" s="299">
        <f>VLOOKUP(A569,'Base de Dados sem ASI_Relatório'!N:AD,9,0)</f>
        <v>459</v>
      </c>
      <c r="I569" s="299">
        <f>VLOOKUP(A569,'Base de Dados sem ASI_Relatório'!N:AD,10,0)</f>
        <v>474</v>
      </c>
      <c r="J569" s="299">
        <f>VLOOKUP(A569,'Base de Dados sem ASI_Relatório'!N:AD,11,0)</f>
        <v>708</v>
      </c>
      <c r="K569" s="299">
        <f>VLOOKUP(A569,'Base de Dados sem ASI_Relatório'!N:AD,12,0)</f>
        <v>1518</v>
      </c>
      <c r="L569" s="299">
        <f>VLOOKUP(A569,'Base de Dados sem ASI_Relatório'!N:AD,13,0)</f>
        <v>995</v>
      </c>
      <c r="M569" s="299">
        <f>VLOOKUP(A569,'Base de Dados sem ASI_Relatório'!N:AD,14,0)</f>
        <v>1777</v>
      </c>
      <c r="N569" s="299">
        <f>VLOOKUP(A569,'Base de Dados sem ASI_Relatório'!N:AD,15,0)</f>
        <v>2448</v>
      </c>
      <c r="O569" s="299">
        <f>VLOOKUP(A569,'Base de Dados sem ASI_Relatório'!N:AD,16,0)</f>
        <v>1907</v>
      </c>
      <c r="P569" s="299">
        <f>VLOOKUP(A569,'Base de Dados sem ASI_Relatório'!N:AD,17,0)</f>
        <v>908</v>
      </c>
    </row>
    <row r="570" spans="1:16" s="282" customFormat="1" ht="25.5" x14ac:dyDescent="0.2">
      <c r="A570" s="286" t="s">
        <v>4838</v>
      </c>
      <c r="B570" s="299" t="str">
        <f>VLOOKUP(A570,'Base de Dados sem ASI_Relatório'!N:AD,2,0)</f>
        <v>Mensal</v>
      </c>
      <c r="C570" s="299">
        <f>VLOOKUP(A570,'Base de Dados sem ASI_Relatório'!N:AD,4,0)</f>
        <v>17961</v>
      </c>
      <c r="D570" s="299">
        <f>VLOOKUP(A570,'Base de Dados sem ASI_Relatório'!N:AD,5,0)</f>
        <v>1346</v>
      </c>
      <c r="E570" s="299">
        <f>VLOOKUP(A570,'Base de Dados sem ASI_Relatório'!N:AD,6,0)</f>
        <v>64</v>
      </c>
      <c r="F570" s="299">
        <f>VLOOKUP(A570,'Base de Dados sem ASI_Relatório'!N:AD,7,0)</f>
        <v>0</v>
      </c>
      <c r="G570" s="299">
        <f>VLOOKUP(A570,'Base de Dados sem ASI_Relatório'!N:AD,8,0)</f>
        <v>88</v>
      </c>
      <c r="H570" s="299">
        <f>VLOOKUP(A570,'Base de Dados sem ASI_Relatório'!N:AD,9,0)</f>
        <v>0</v>
      </c>
      <c r="I570" s="299">
        <f>VLOOKUP(A570,'Base de Dados sem ASI_Relatório'!N:AD,10,0)</f>
        <v>0</v>
      </c>
      <c r="J570" s="299">
        <f>VLOOKUP(A570,'Base de Dados sem ASI_Relatório'!N:AD,11,0)</f>
        <v>0</v>
      </c>
      <c r="K570" s="299">
        <f>VLOOKUP(A570,'Base de Dados sem ASI_Relatório'!N:AD,12,0)</f>
        <v>0</v>
      </c>
      <c r="L570" s="299">
        <f>VLOOKUP(A570,'Base de Dados sem ASI_Relatório'!N:AD,13,0)</f>
        <v>0</v>
      </c>
      <c r="M570" s="299">
        <f>VLOOKUP(A570,'Base de Dados sem ASI_Relatório'!N:AD,14,0)</f>
        <v>0</v>
      </c>
      <c r="N570" s="299">
        <f>VLOOKUP(A570,'Base de Dados sem ASI_Relatório'!N:AD,15,0)</f>
        <v>0</v>
      </c>
      <c r="O570" s="299">
        <f>VLOOKUP(A570,'Base de Dados sem ASI_Relatório'!N:AD,16,0)</f>
        <v>0</v>
      </c>
      <c r="P570" s="299">
        <f>VLOOKUP(A570,'Base de Dados sem ASI_Relatório'!N:AD,17,0)</f>
        <v>0</v>
      </c>
    </row>
    <row r="571" spans="1:16" s="282" customFormat="1" ht="25.5" x14ac:dyDescent="0.2">
      <c r="A571" s="285" t="s">
        <v>4839</v>
      </c>
      <c r="B571" s="294" t="str">
        <f>VLOOKUP(A571,'Base de Dados sem ASI_Relatório'!N:AD,2,0)</f>
        <v>Mensal</v>
      </c>
      <c r="C571" s="294">
        <f>VLOOKUP(A571,'Base de Dados sem ASI_Relatório'!N:AD,4,0)</f>
        <v>984</v>
      </c>
      <c r="D571" s="294" t="str">
        <f>VLOOKUP(A571,'Base de Dados sem ASI_Relatório'!N:AD,5,0)</f>
        <v>-</v>
      </c>
      <c r="E571" s="294">
        <f>VLOOKUP(A571,'Base de Dados sem ASI_Relatório'!N:AD,6,0)</f>
        <v>28</v>
      </c>
      <c r="F571" s="294">
        <f>VLOOKUP(A571,'Base de Dados sem ASI_Relatório'!N:AD,7,0)</f>
        <v>21</v>
      </c>
      <c r="G571" s="294">
        <f>VLOOKUP(A571,'Base de Dados sem ASI_Relatório'!N:AD,8,0)</f>
        <v>73</v>
      </c>
      <c r="H571" s="294">
        <f>VLOOKUP(A571,'Base de Dados sem ASI_Relatório'!N:AD,9,0)</f>
        <v>1</v>
      </c>
      <c r="I571" s="294">
        <f>VLOOKUP(A571,'Base de Dados sem ASI_Relatório'!N:AD,10,0)</f>
        <v>3</v>
      </c>
      <c r="J571" s="294">
        <f>VLOOKUP(A571,'Base de Dados sem ASI_Relatório'!N:AD,11,0)</f>
        <v>18</v>
      </c>
      <c r="K571" s="294">
        <f>VLOOKUP(A571,'Base de Dados sem ASI_Relatório'!N:AD,12,0)</f>
        <v>13</v>
      </c>
      <c r="L571" s="294">
        <f>VLOOKUP(A571,'Base de Dados sem ASI_Relatório'!N:AD,13,0)</f>
        <v>72</v>
      </c>
      <c r="M571" s="294">
        <f>VLOOKUP(A571,'Base de Dados sem ASI_Relatório'!N:AD,14,0)</f>
        <v>107</v>
      </c>
      <c r="N571" s="294">
        <f>VLOOKUP(A571,'Base de Dados sem ASI_Relatório'!N:AD,15,0)</f>
        <v>179</v>
      </c>
      <c r="O571" s="294">
        <f>VLOOKUP(A571,'Base de Dados sem ASI_Relatório'!N:AD,16,0)</f>
        <v>17</v>
      </c>
      <c r="P571" s="294">
        <f>VLOOKUP(A571,'Base de Dados sem ASI_Relatório'!N:AD,17,0)</f>
        <v>107</v>
      </c>
    </row>
    <row r="572" spans="1:16" s="282" customFormat="1" x14ac:dyDescent="0.2">
      <c r="A572" s="287" t="s">
        <v>4840</v>
      </c>
      <c r="B572" s="302" t="str">
        <f>VLOOKUP(A572,'Base de Dados sem ASI_Relatório'!N:AD,2,0)</f>
        <v>Mensal</v>
      </c>
      <c r="C572" s="306">
        <f>VLOOKUP(A572,'Base de Dados sem ASI_Relatório'!N:AD,4,0)</f>
        <v>0.21</v>
      </c>
      <c r="D572" s="306" t="str">
        <f>VLOOKUP(A572,'Base de Dados sem ASI_Relatório'!N:AD,5,0)</f>
        <v>-</v>
      </c>
      <c r="E572" s="306">
        <f>VLOOKUP(A572,'Base de Dados sem ASI_Relatório'!N:AD,6,0)</f>
        <v>0.1</v>
      </c>
      <c r="F572" s="306">
        <f>VLOOKUP(A572,'Base de Dados sem ASI_Relatório'!N:AD,7,0)</f>
        <v>0.08</v>
      </c>
      <c r="G572" s="306">
        <f>VLOOKUP(A572,'Base de Dados sem ASI_Relatório'!N:AD,8,0)</f>
        <v>0.24</v>
      </c>
      <c r="H572" s="306">
        <f>VLOOKUP(A572,'Base de Dados sem ASI_Relatório'!N:AD,9,0)</f>
        <v>0.08</v>
      </c>
      <c r="I572" s="306">
        <f>VLOOKUP(A572,'Base de Dados sem ASI_Relatório'!N:AD,10,0)</f>
        <v>0.1</v>
      </c>
      <c r="J572" s="306">
        <f>VLOOKUP(A572,'Base de Dados sem ASI_Relatório'!N:AD,11,0)</f>
        <v>0.13</v>
      </c>
      <c r="K572" s="306">
        <f>VLOOKUP(A572,'Base de Dados sem ASI_Relatório'!N:AD,12,0)</f>
        <v>0.03</v>
      </c>
      <c r="L572" s="306">
        <f>VLOOKUP(A572,'Base de Dados sem ASI_Relatório'!N:AD,13,0)</f>
        <v>0.37</v>
      </c>
      <c r="M572" s="306">
        <f>VLOOKUP(A572,'Base de Dados sem ASI_Relatório'!N:AD,14,0)</f>
        <v>0.25</v>
      </c>
      <c r="N572" s="306">
        <f>VLOOKUP(A572,'Base de Dados sem ASI_Relatório'!N:AD,15,0)</f>
        <v>0.35</v>
      </c>
      <c r="O572" s="306">
        <f>VLOOKUP(A572,'Base de Dados sem ASI_Relatório'!N:AD,16,0)</f>
        <v>0.06</v>
      </c>
      <c r="P572" s="306">
        <f>VLOOKUP(A572,'Base de Dados sem ASI_Relatório'!N:AD,17,0)</f>
        <v>0.25</v>
      </c>
    </row>
    <row r="573" spans="1:16" s="282" customFormat="1" x14ac:dyDescent="0.2">
      <c r="A573" s="287" t="s">
        <v>4841</v>
      </c>
      <c r="B573" s="302" t="str">
        <f>VLOOKUP(A573,'Base de Dados sem ASI_Relatório'!N:AD,2,0)</f>
        <v>Mensal</v>
      </c>
      <c r="C573" s="306">
        <f>VLOOKUP(A573,'Base de Dados sem ASI_Relatório'!N:AD,4,0)</f>
        <v>0.09</v>
      </c>
      <c r="D573" s="306" t="str">
        <f>VLOOKUP(A573,'Base de Dados sem ASI_Relatório'!N:AD,5,0)</f>
        <v>-</v>
      </c>
      <c r="E573" s="306">
        <f>VLOOKUP(A573,'Base de Dados sem ASI_Relatório'!N:AD,6,0)</f>
        <v>0.03</v>
      </c>
      <c r="F573" s="306">
        <f>VLOOKUP(A573,'Base de Dados sem ASI_Relatório'!N:AD,7,0)</f>
        <v>0.04</v>
      </c>
      <c r="G573" s="306">
        <f>VLOOKUP(A573,'Base de Dados sem ASI_Relatório'!N:AD,8,0)</f>
        <v>0.14000000000000001</v>
      </c>
      <c r="H573" s="306">
        <f>VLOOKUP(A573,'Base de Dados sem ASI_Relatório'!N:AD,9,0)</f>
        <v>0.56999999999999995</v>
      </c>
      <c r="I573" s="306">
        <f>VLOOKUP(A573,'Base de Dados sem ASI_Relatório'!N:AD,10,0)</f>
        <v>0.04</v>
      </c>
      <c r="J573" s="306">
        <f>VLOOKUP(A573,'Base de Dados sem ASI_Relatório'!N:AD,11,0)</f>
        <v>0.05</v>
      </c>
      <c r="K573" s="306">
        <f>VLOOKUP(A573,'Base de Dados sem ASI_Relatório'!N:AD,12,0)</f>
        <v>0.02</v>
      </c>
      <c r="L573" s="306">
        <f>VLOOKUP(A573,'Base de Dados sem ASI_Relatório'!N:AD,13,0)</f>
        <v>0.14000000000000001</v>
      </c>
      <c r="M573" s="306">
        <f>VLOOKUP(A573,'Base de Dados sem ASI_Relatório'!N:AD,14,0)</f>
        <v>0.17</v>
      </c>
      <c r="N573" s="306">
        <f>VLOOKUP(A573,'Base de Dados sem ASI_Relatório'!N:AD,15,0)</f>
        <v>0.27</v>
      </c>
      <c r="O573" s="306">
        <f>VLOOKUP(A573,'Base de Dados sem ASI_Relatório'!N:AD,16,0)</f>
        <v>0.04</v>
      </c>
      <c r="P573" s="306">
        <f>VLOOKUP(A573,'Base de Dados sem ASI_Relatório'!N:AD,17,0)</f>
        <v>0.17</v>
      </c>
    </row>
    <row r="574" spans="1:16" s="282" customFormat="1" x14ac:dyDescent="0.2">
      <c r="A574" s="287" t="s">
        <v>4842</v>
      </c>
      <c r="B574" s="302" t="str">
        <f>VLOOKUP(A574,'Base de Dados sem ASI_Relatório'!N:AD,2,0)</f>
        <v>Mensal</v>
      </c>
      <c r="C574" s="306">
        <f>VLOOKUP(A574,'Base de Dados sem ASI_Relatório'!N:AD,4,0)</f>
        <v>0.18</v>
      </c>
      <c r="D574" s="306" t="str">
        <f>VLOOKUP(A574,'Base de Dados sem ASI_Relatório'!N:AD,5,0)</f>
        <v>-</v>
      </c>
      <c r="E574" s="306">
        <f>VLOOKUP(A574,'Base de Dados sem ASI_Relatório'!N:AD,6,0)</f>
        <v>0.05</v>
      </c>
      <c r="F574" s="306">
        <f>VLOOKUP(A574,'Base de Dados sem ASI_Relatório'!N:AD,7,0)</f>
        <v>0.05</v>
      </c>
      <c r="G574" s="306">
        <f>VLOOKUP(A574,'Base de Dados sem ASI_Relatório'!N:AD,8,0)</f>
        <v>0.16</v>
      </c>
      <c r="H574" s="306">
        <f>VLOOKUP(A574,'Base de Dados sem ASI_Relatório'!N:AD,9,0)</f>
        <v>0.11</v>
      </c>
      <c r="I574" s="306">
        <f>VLOOKUP(A574,'Base de Dados sem ASI_Relatório'!N:AD,10,0)</f>
        <v>0.1</v>
      </c>
      <c r="J574" s="306">
        <f>VLOOKUP(A574,'Base de Dados sem ASI_Relatório'!N:AD,11,0)</f>
        <v>0.14000000000000001</v>
      </c>
      <c r="K574" s="306">
        <f>VLOOKUP(A574,'Base de Dados sem ASI_Relatório'!N:AD,12,0)</f>
        <v>0.03</v>
      </c>
      <c r="L574" s="306">
        <f>VLOOKUP(A574,'Base de Dados sem ASI_Relatório'!N:AD,13,0)</f>
        <v>0.21</v>
      </c>
      <c r="M574" s="306">
        <f>VLOOKUP(A574,'Base de Dados sem ASI_Relatório'!N:AD,14,0)</f>
        <v>0.15</v>
      </c>
      <c r="N574" s="306">
        <f>VLOOKUP(A574,'Base de Dados sem ASI_Relatório'!N:AD,15,0)</f>
        <v>0.22</v>
      </c>
      <c r="O574" s="306">
        <f>VLOOKUP(A574,'Base de Dados sem ASI_Relatório'!N:AD,16,0)</f>
        <v>0.04</v>
      </c>
      <c r="P574" s="306">
        <f>VLOOKUP(A574,'Base de Dados sem ASI_Relatório'!N:AD,17,0)</f>
        <v>0.15</v>
      </c>
    </row>
    <row r="575" spans="1:16" s="282" customFormat="1" x14ac:dyDescent="0.2">
      <c r="A575" s="287" t="s">
        <v>4843</v>
      </c>
      <c r="B575" s="302" t="str">
        <f>VLOOKUP(A575,'Base de Dados sem ASI_Relatório'!N:AD,2,0)</f>
        <v>Mensal</v>
      </c>
      <c r="C575" s="302">
        <f>VLOOKUP(A575,'Base de Dados sem ASI_Relatório'!N:AD,4,0)</f>
        <v>9737</v>
      </c>
      <c r="D575" s="302" t="str">
        <f>VLOOKUP(A575,'Base de Dados sem ASI_Relatório'!N:AD,5,0)</f>
        <v>-</v>
      </c>
      <c r="E575" s="302">
        <f>VLOOKUP(A575,'Base de Dados sem ASI_Relatório'!N:AD,6,0)</f>
        <v>351</v>
      </c>
      <c r="F575" s="302">
        <f>VLOOKUP(A575,'Base de Dados sem ASI_Relatório'!N:AD,7,0)</f>
        <v>270</v>
      </c>
      <c r="G575" s="302">
        <f>VLOOKUP(A575,'Base de Dados sem ASI_Relatório'!N:AD,8,0)</f>
        <v>787</v>
      </c>
      <c r="H575" s="302">
        <f>VLOOKUP(A575,'Base de Dados sem ASI_Relatório'!N:AD,9,0)</f>
        <v>42</v>
      </c>
      <c r="I575" s="302">
        <f>VLOOKUP(A575,'Base de Dados sem ASI_Relatório'!N:AD,10,0)</f>
        <v>64</v>
      </c>
      <c r="J575" s="302">
        <f>VLOOKUP(A575,'Base de Dados sem ASI_Relatório'!N:AD,11,0)</f>
        <v>97</v>
      </c>
      <c r="K575" s="302">
        <f>VLOOKUP(A575,'Base de Dados sem ASI_Relatório'!N:AD,12,0)</f>
        <v>93</v>
      </c>
      <c r="L575" s="302">
        <f>VLOOKUP(A575,'Base de Dados sem ASI_Relatório'!N:AD,13,0)</f>
        <v>372</v>
      </c>
      <c r="M575" s="302">
        <f>VLOOKUP(A575,'Base de Dados sem ASI_Relatório'!N:AD,14,0)</f>
        <v>511</v>
      </c>
      <c r="N575" s="302">
        <f>VLOOKUP(A575,'Base de Dados sem ASI_Relatório'!N:AD,15,0)</f>
        <v>908</v>
      </c>
      <c r="O575" s="302">
        <f>VLOOKUP(A575,'Base de Dados sem ASI_Relatório'!N:AD,16,0)</f>
        <v>136</v>
      </c>
      <c r="P575" s="302">
        <f>VLOOKUP(A575,'Base de Dados sem ASI_Relatório'!N:AD,17,0)</f>
        <v>511</v>
      </c>
    </row>
    <row r="576" spans="1:16" ht="39.75" customHeight="1" x14ac:dyDescent="0.2">
      <c r="A576" s="283" t="s">
        <v>4244</v>
      </c>
      <c r="B576" s="311" t="s">
        <v>5196</v>
      </c>
      <c r="C576" s="311" t="s">
        <v>5197</v>
      </c>
      <c r="D576" s="311" t="s">
        <v>5198</v>
      </c>
      <c r="E576" s="311" t="s">
        <v>5199</v>
      </c>
      <c r="F576" s="311" t="s">
        <v>5200</v>
      </c>
      <c r="G576" s="311" t="s">
        <v>5201</v>
      </c>
      <c r="H576" s="311" t="s">
        <v>5202</v>
      </c>
      <c r="I576" s="311" t="s">
        <v>5203</v>
      </c>
      <c r="J576" s="311" t="s">
        <v>5204</v>
      </c>
      <c r="K576" s="311" t="s">
        <v>5205</v>
      </c>
      <c r="L576" s="311" t="s">
        <v>5206</v>
      </c>
      <c r="M576" s="311" t="s">
        <v>5207</v>
      </c>
      <c r="N576" s="311" t="s">
        <v>5208</v>
      </c>
      <c r="O576" s="311" t="s">
        <v>5209</v>
      </c>
      <c r="P576" s="311" t="s">
        <v>5210</v>
      </c>
    </row>
    <row r="577" spans="1:16" s="282" customFormat="1" x14ac:dyDescent="0.2">
      <c r="A577" s="286" t="s">
        <v>4835</v>
      </c>
      <c r="B577" s="299" t="str">
        <f>VLOOKUP(A577,'Base de Dados sem ASI_Relatório'!N:AD,2,0)</f>
        <v>Mensal</v>
      </c>
      <c r="C577" s="299">
        <f>VLOOKUP(A577,'Base de Dados sem ASI_Relatório'!N:AD,4,0)</f>
        <v>100158</v>
      </c>
      <c r="D577" s="299" t="str">
        <f>VLOOKUP(A577,'Base de Dados sem ASI_Relatório'!N:AD,5,0)</f>
        <v>-</v>
      </c>
      <c r="E577" s="299">
        <f>VLOOKUP(A577,'Base de Dados sem ASI_Relatório'!N:AD,6,0)</f>
        <v>7096</v>
      </c>
      <c r="F577" s="299">
        <f>VLOOKUP(A577,'Base de Dados sem ASI_Relatório'!N:AD,7,0)</f>
        <v>5097</v>
      </c>
      <c r="G577" s="299">
        <f>VLOOKUP(A577,'Base de Dados sem ASI_Relatório'!N:AD,8,0)</f>
        <v>2918</v>
      </c>
      <c r="H577" s="299">
        <f>VLOOKUP(A577,'Base de Dados sem ASI_Relatório'!N:AD,9,0)</f>
        <v>0</v>
      </c>
      <c r="I577" s="299">
        <f>VLOOKUP(A577,'Base de Dados sem ASI_Relatório'!N:AD,10,0)</f>
        <v>0</v>
      </c>
      <c r="J577" s="299">
        <f>VLOOKUP(A577,'Base de Dados sem ASI_Relatório'!N:AD,11,0)</f>
        <v>0</v>
      </c>
      <c r="K577" s="299">
        <f>VLOOKUP(A577,'Base de Dados sem ASI_Relatório'!N:AD,12,0)</f>
        <v>0</v>
      </c>
      <c r="L577" s="299">
        <f>VLOOKUP(A577,'Base de Dados sem ASI_Relatório'!N:AD,13,0)</f>
        <v>0</v>
      </c>
      <c r="M577" s="299">
        <f>VLOOKUP(A577,'Base de Dados sem ASI_Relatório'!N:AD,14,0)</f>
        <v>0</v>
      </c>
      <c r="N577" s="299">
        <f>VLOOKUP(A577,'Base de Dados sem ASI_Relatório'!N:AD,15,0)</f>
        <v>0</v>
      </c>
      <c r="O577" s="299">
        <f>VLOOKUP(A577,'Base de Dados sem ASI_Relatório'!N:AD,16,0)</f>
        <v>0</v>
      </c>
      <c r="P577" s="299">
        <f>VLOOKUP(A577,'Base de Dados sem ASI_Relatório'!N:AD,17,0)</f>
        <v>0</v>
      </c>
    </row>
    <row r="578" spans="1:16" s="282" customFormat="1" x14ac:dyDescent="0.2">
      <c r="A578" s="286" t="s">
        <v>4836</v>
      </c>
      <c r="B578" s="299" t="str">
        <f>VLOOKUP(A578,'Base de Dados sem ASI_Relatório'!N:AD,2,0)</f>
        <v>Mensal</v>
      </c>
      <c r="C578" s="299">
        <f>VLOOKUP(A578,'Base de Dados sem ASI_Relatório'!N:AD,4,0)</f>
        <v>52248</v>
      </c>
      <c r="D578" s="299" t="str">
        <f>VLOOKUP(A578,'Base de Dados sem ASI_Relatório'!N:AD,5,0)</f>
        <v>-</v>
      </c>
      <c r="E578" s="299">
        <f>VLOOKUP(A578,'Base de Dados sem ASI_Relatório'!N:AD,6,0)</f>
        <v>5605</v>
      </c>
      <c r="F578" s="299">
        <f>VLOOKUP(A578,'Base de Dados sem ASI_Relatório'!N:AD,7,0)</f>
        <v>4611</v>
      </c>
      <c r="G578" s="299">
        <f>VLOOKUP(A578,'Base de Dados sem ASI_Relatório'!N:AD,8,0)</f>
        <v>4033</v>
      </c>
      <c r="H578" s="299">
        <f>VLOOKUP(A578,'Base de Dados sem ASI_Relatório'!N:AD,9,0)</f>
        <v>318</v>
      </c>
      <c r="I578" s="299">
        <f>VLOOKUP(A578,'Base de Dados sem ASI_Relatório'!N:AD,10,0)</f>
        <v>484</v>
      </c>
      <c r="J578" s="299">
        <f>VLOOKUP(A578,'Base de Dados sem ASI_Relatório'!N:AD,11,0)</f>
        <v>670</v>
      </c>
      <c r="K578" s="299">
        <f>VLOOKUP(A578,'Base de Dados sem ASI_Relatório'!N:AD,12,0)</f>
        <v>1671</v>
      </c>
      <c r="L578" s="299">
        <f>VLOOKUP(A578,'Base de Dados sem ASI_Relatório'!N:AD,13,0)</f>
        <v>1785</v>
      </c>
      <c r="M578" s="299">
        <f>VLOOKUP(A578,'Base de Dados sem ASI_Relatório'!N:AD,14,0)</f>
        <v>3072</v>
      </c>
      <c r="N578" s="299">
        <f>VLOOKUP(A578,'Base de Dados sem ASI_Relatório'!N:AD,15,0)</f>
        <v>3952</v>
      </c>
      <c r="O578" s="299">
        <f>VLOOKUP(A578,'Base de Dados sem ASI_Relatório'!N:AD,16,0)</f>
        <v>2812</v>
      </c>
      <c r="P578" s="299">
        <f>VLOOKUP(A578,'Base de Dados sem ASI_Relatório'!N:AD,17,0)</f>
        <v>3072</v>
      </c>
    </row>
    <row r="579" spans="1:16" s="282" customFormat="1" x14ac:dyDescent="0.2">
      <c r="A579" s="286" t="s">
        <v>4837</v>
      </c>
      <c r="B579" s="299" t="str">
        <f>VLOOKUP(A579,'Base de Dados sem ASI_Relatório'!N:AD,2,0)</f>
        <v>Mensal</v>
      </c>
      <c r="C579" s="299">
        <f>VLOOKUP(A579,'Base de Dados sem ASI_Relatório'!N:AD,4,0)</f>
        <v>44142</v>
      </c>
      <c r="D579" s="299">
        <f>VLOOKUP(A579,'Base de Dados sem ASI_Relatório'!N:AD,5,0)</f>
        <v>49365</v>
      </c>
      <c r="E579" s="299">
        <f>VLOOKUP(A579,'Base de Dados sem ASI_Relatório'!N:AD,6,0)</f>
        <v>2896</v>
      </c>
      <c r="F579" s="299">
        <f>VLOOKUP(A579,'Base de Dados sem ASI_Relatório'!N:AD,7,0)</f>
        <v>2837</v>
      </c>
      <c r="G579" s="299">
        <f>VLOOKUP(A579,'Base de Dados sem ASI_Relatório'!N:AD,8,0)</f>
        <v>2677</v>
      </c>
      <c r="H579" s="299">
        <f>VLOOKUP(A579,'Base de Dados sem ASI_Relatório'!N:AD,9,0)</f>
        <v>459</v>
      </c>
      <c r="I579" s="299">
        <f>VLOOKUP(A579,'Base de Dados sem ASI_Relatório'!N:AD,10,0)</f>
        <v>474</v>
      </c>
      <c r="J579" s="299">
        <f>VLOOKUP(A579,'Base de Dados sem ASI_Relatório'!N:AD,11,0)</f>
        <v>708</v>
      </c>
      <c r="K579" s="299">
        <f>VLOOKUP(A579,'Base de Dados sem ASI_Relatório'!N:AD,12,0)</f>
        <v>1518</v>
      </c>
      <c r="L579" s="299">
        <f>VLOOKUP(A579,'Base de Dados sem ASI_Relatório'!N:AD,13,0)</f>
        <v>995</v>
      </c>
      <c r="M579" s="299">
        <f>VLOOKUP(A579,'Base de Dados sem ASI_Relatório'!N:AD,14,0)</f>
        <v>1777</v>
      </c>
      <c r="N579" s="299">
        <f>VLOOKUP(A579,'Base de Dados sem ASI_Relatório'!N:AD,15,0)</f>
        <v>2448</v>
      </c>
      <c r="O579" s="299">
        <f>VLOOKUP(A579,'Base de Dados sem ASI_Relatório'!N:AD,16,0)</f>
        <v>1907</v>
      </c>
      <c r="P579" s="299">
        <f>VLOOKUP(A579,'Base de Dados sem ASI_Relatório'!N:AD,17,0)</f>
        <v>908</v>
      </c>
    </row>
    <row r="580" spans="1:16" s="282" customFormat="1" ht="25.5" x14ac:dyDescent="0.2">
      <c r="A580" s="286" t="s">
        <v>4838</v>
      </c>
      <c r="B580" s="299" t="str">
        <f>VLOOKUP(A580,'Base de Dados sem ASI_Relatório'!N:AD,2,0)</f>
        <v>Mensal</v>
      </c>
      <c r="C580" s="299">
        <f>VLOOKUP(A580,'Base de Dados sem ASI_Relatório'!N:AD,4,0)</f>
        <v>17961</v>
      </c>
      <c r="D580" s="299">
        <f>VLOOKUP(A580,'Base de Dados sem ASI_Relatório'!N:AD,5,0)</f>
        <v>1346</v>
      </c>
      <c r="E580" s="299">
        <f>VLOOKUP(A580,'Base de Dados sem ASI_Relatório'!N:AD,6,0)</f>
        <v>64</v>
      </c>
      <c r="F580" s="299">
        <f>VLOOKUP(A580,'Base de Dados sem ASI_Relatório'!N:AD,7,0)</f>
        <v>0</v>
      </c>
      <c r="G580" s="299">
        <f>VLOOKUP(A580,'Base de Dados sem ASI_Relatório'!N:AD,8,0)</f>
        <v>88</v>
      </c>
      <c r="H580" s="299">
        <f>VLOOKUP(A580,'Base de Dados sem ASI_Relatório'!N:AD,9,0)</f>
        <v>0</v>
      </c>
      <c r="I580" s="299">
        <f>VLOOKUP(A580,'Base de Dados sem ASI_Relatório'!N:AD,10,0)</f>
        <v>0</v>
      </c>
      <c r="J580" s="299">
        <f>VLOOKUP(A580,'Base de Dados sem ASI_Relatório'!N:AD,11,0)</f>
        <v>0</v>
      </c>
      <c r="K580" s="299">
        <f>VLOOKUP(A580,'Base de Dados sem ASI_Relatório'!N:AD,12,0)</f>
        <v>0</v>
      </c>
      <c r="L580" s="299">
        <f>VLOOKUP(A580,'Base de Dados sem ASI_Relatório'!N:AD,13,0)</f>
        <v>0</v>
      </c>
      <c r="M580" s="299">
        <f>VLOOKUP(A580,'Base de Dados sem ASI_Relatório'!N:AD,14,0)</f>
        <v>0</v>
      </c>
      <c r="N580" s="299">
        <f>VLOOKUP(A580,'Base de Dados sem ASI_Relatório'!N:AD,15,0)</f>
        <v>0</v>
      </c>
      <c r="O580" s="299">
        <f>VLOOKUP(A580,'Base de Dados sem ASI_Relatório'!N:AD,16,0)</f>
        <v>0</v>
      </c>
      <c r="P580" s="299">
        <f>VLOOKUP(A580,'Base de Dados sem ASI_Relatório'!N:AD,17,0)</f>
        <v>0</v>
      </c>
    </row>
    <row r="581" spans="1:16" s="282" customFormat="1" ht="25.5" x14ac:dyDescent="0.2">
      <c r="A581" s="285" t="s">
        <v>4839</v>
      </c>
      <c r="B581" s="294" t="str">
        <f>VLOOKUP(A581,'Base de Dados sem ASI_Relatório'!N:AD,2,0)</f>
        <v>Mensal</v>
      </c>
      <c r="C581" s="294">
        <f>VLOOKUP(A581,'Base de Dados sem ASI_Relatório'!N:AD,4,0)</f>
        <v>984</v>
      </c>
      <c r="D581" s="294" t="str">
        <f>VLOOKUP(A581,'Base de Dados sem ASI_Relatório'!N:AD,5,0)</f>
        <v>-</v>
      </c>
      <c r="E581" s="294">
        <f>VLOOKUP(A581,'Base de Dados sem ASI_Relatório'!N:AD,6,0)</f>
        <v>28</v>
      </c>
      <c r="F581" s="294">
        <f>VLOOKUP(A581,'Base de Dados sem ASI_Relatório'!N:AD,7,0)</f>
        <v>21</v>
      </c>
      <c r="G581" s="294">
        <f>VLOOKUP(A581,'Base de Dados sem ASI_Relatório'!N:AD,8,0)</f>
        <v>73</v>
      </c>
      <c r="H581" s="294">
        <f>VLOOKUP(A581,'Base de Dados sem ASI_Relatório'!N:AD,9,0)</f>
        <v>1</v>
      </c>
      <c r="I581" s="294">
        <f>VLOOKUP(A581,'Base de Dados sem ASI_Relatório'!N:AD,10,0)</f>
        <v>3</v>
      </c>
      <c r="J581" s="294">
        <f>VLOOKUP(A581,'Base de Dados sem ASI_Relatório'!N:AD,11,0)</f>
        <v>18</v>
      </c>
      <c r="K581" s="294">
        <f>VLOOKUP(A581,'Base de Dados sem ASI_Relatório'!N:AD,12,0)</f>
        <v>13</v>
      </c>
      <c r="L581" s="294">
        <f>VLOOKUP(A581,'Base de Dados sem ASI_Relatório'!N:AD,13,0)</f>
        <v>72</v>
      </c>
      <c r="M581" s="294">
        <f>VLOOKUP(A581,'Base de Dados sem ASI_Relatório'!N:AD,14,0)</f>
        <v>107</v>
      </c>
      <c r="N581" s="294">
        <f>VLOOKUP(A581,'Base de Dados sem ASI_Relatório'!N:AD,15,0)</f>
        <v>179</v>
      </c>
      <c r="O581" s="294">
        <f>VLOOKUP(A581,'Base de Dados sem ASI_Relatório'!N:AD,16,0)</f>
        <v>17</v>
      </c>
      <c r="P581" s="294">
        <f>VLOOKUP(A581,'Base de Dados sem ASI_Relatório'!N:AD,17,0)</f>
        <v>107</v>
      </c>
    </row>
    <row r="582" spans="1:16" s="282" customFormat="1" x14ac:dyDescent="0.2">
      <c r="A582" s="287" t="s">
        <v>4840</v>
      </c>
      <c r="B582" s="302" t="str">
        <f>VLOOKUP(A582,'Base de Dados sem ASI_Relatório'!N:AD,2,0)</f>
        <v>Mensal</v>
      </c>
      <c r="C582" s="306">
        <f>VLOOKUP(A582,'Base de Dados sem ASI_Relatório'!N:AD,4,0)</f>
        <v>0.21</v>
      </c>
      <c r="D582" s="306" t="str">
        <f>VLOOKUP(A582,'Base de Dados sem ASI_Relatório'!N:AD,5,0)</f>
        <v>-</v>
      </c>
      <c r="E582" s="306">
        <f>VLOOKUP(A582,'Base de Dados sem ASI_Relatório'!N:AD,6,0)</f>
        <v>0.1</v>
      </c>
      <c r="F582" s="306">
        <f>VLOOKUP(A582,'Base de Dados sem ASI_Relatório'!N:AD,7,0)</f>
        <v>0.08</v>
      </c>
      <c r="G582" s="306">
        <f>VLOOKUP(A582,'Base de Dados sem ASI_Relatório'!N:AD,8,0)</f>
        <v>0.24</v>
      </c>
      <c r="H582" s="306">
        <f>VLOOKUP(A582,'Base de Dados sem ASI_Relatório'!N:AD,9,0)</f>
        <v>0.08</v>
      </c>
      <c r="I582" s="306">
        <f>VLOOKUP(A582,'Base de Dados sem ASI_Relatório'!N:AD,10,0)</f>
        <v>0.1</v>
      </c>
      <c r="J582" s="306">
        <f>VLOOKUP(A582,'Base de Dados sem ASI_Relatório'!N:AD,11,0)</f>
        <v>0.13</v>
      </c>
      <c r="K582" s="306">
        <f>VLOOKUP(A582,'Base de Dados sem ASI_Relatório'!N:AD,12,0)</f>
        <v>0.03</v>
      </c>
      <c r="L582" s="306">
        <f>VLOOKUP(A582,'Base de Dados sem ASI_Relatório'!N:AD,13,0)</f>
        <v>0.37</v>
      </c>
      <c r="M582" s="306">
        <f>VLOOKUP(A582,'Base de Dados sem ASI_Relatório'!N:AD,14,0)</f>
        <v>0.25</v>
      </c>
      <c r="N582" s="306">
        <f>VLOOKUP(A582,'Base de Dados sem ASI_Relatório'!N:AD,15,0)</f>
        <v>0.35</v>
      </c>
      <c r="O582" s="306">
        <f>VLOOKUP(A582,'Base de Dados sem ASI_Relatório'!N:AD,16,0)</f>
        <v>0.06</v>
      </c>
      <c r="P582" s="306">
        <f>VLOOKUP(A582,'Base de Dados sem ASI_Relatório'!N:AD,17,0)</f>
        <v>0.25</v>
      </c>
    </row>
    <row r="583" spans="1:16" s="282" customFormat="1" x14ac:dyDescent="0.2">
      <c r="A583" s="287" t="s">
        <v>4841</v>
      </c>
      <c r="B583" s="302" t="str">
        <f>VLOOKUP(A583,'Base de Dados sem ASI_Relatório'!N:AD,2,0)</f>
        <v>Mensal</v>
      </c>
      <c r="C583" s="306">
        <f>VLOOKUP(A583,'Base de Dados sem ASI_Relatório'!N:AD,4,0)</f>
        <v>0.09</v>
      </c>
      <c r="D583" s="306" t="str">
        <f>VLOOKUP(A583,'Base de Dados sem ASI_Relatório'!N:AD,5,0)</f>
        <v>-</v>
      </c>
      <c r="E583" s="306">
        <f>VLOOKUP(A583,'Base de Dados sem ASI_Relatório'!N:AD,6,0)</f>
        <v>0.03</v>
      </c>
      <c r="F583" s="306">
        <f>VLOOKUP(A583,'Base de Dados sem ASI_Relatório'!N:AD,7,0)</f>
        <v>0.04</v>
      </c>
      <c r="G583" s="306">
        <f>VLOOKUP(A583,'Base de Dados sem ASI_Relatório'!N:AD,8,0)</f>
        <v>0.14000000000000001</v>
      </c>
      <c r="H583" s="306">
        <f>VLOOKUP(A583,'Base de Dados sem ASI_Relatório'!N:AD,9,0)</f>
        <v>0.56999999999999995</v>
      </c>
      <c r="I583" s="306">
        <f>VLOOKUP(A583,'Base de Dados sem ASI_Relatório'!N:AD,10,0)</f>
        <v>0.04</v>
      </c>
      <c r="J583" s="306">
        <f>VLOOKUP(A583,'Base de Dados sem ASI_Relatório'!N:AD,11,0)</f>
        <v>0.05</v>
      </c>
      <c r="K583" s="306">
        <f>VLOOKUP(A583,'Base de Dados sem ASI_Relatório'!N:AD,12,0)</f>
        <v>0.02</v>
      </c>
      <c r="L583" s="306">
        <f>VLOOKUP(A583,'Base de Dados sem ASI_Relatório'!N:AD,13,0)</f>
        <v>0.14000000000000001</v>
      </c>
      <c r="M583" s="306">
        <f>VLOOKUP(A583,'Base de Dados sem ASI_Relatório'!N:AD,14,0)</f>
        <v>0.17</v>
      </c>
      <c r="N583" s="306">
        <f>VLOOKUP(A583,'Base de Dados sem ASI_Relatório'!N:AD,15,0)</f>
        <v>0.27</v>
      </c>
      <c r="O583" s="306">
        <f>VLOOKUP(A583,'Base de Dados sem ASI_Relatório'!N:AD,16,0)</f>
        <v>0.04</v>
      </c>
      <c r="P583" s="306">
        <f>VLOOKUP(A583,'Base de Dados sem ASI_Relatório'!N:AD,17,0)</f>
        <v>0.17</v>
      </c>
    </row>
    <row r="584" spans="1:16" s="282" customFormat="1" x14ac:dyDescent="0.2">
      <c r="A584" s="287" t="s">
        <v>4842</v>
      </c>
      <c r="B584" s="302" t="str">
        <f>VLOOKUP(A584,'Base de Dados sem ASI_Relatório'!N:AD,2,0)</f>
        <v>Mensal</v>
      </c>
      <c r="C584" s="306">
        <f>VLOOKUP(A584,'Base de Dados sem ASI_Relatório'!N:AD,4,0)</f>
        <v>0.18</v>
      </c>
      <c r="D584" s="306" t="str">
        <f>VLOOKUP(A584,'Base de Dados sem ASI_Relatório'!N:AD,5,0)</f>
        <v>-</v>
      </c>
      <c r="E584" s="306">
        <f>VLOOKUP(A584,'Base de Dados sem ASI_Relatório'!N:AD,6,0)</f>
        <v>0.05</v>
      </c>
      <c r="F584" s="306">
        <f>VLOOKUP(A584,'Base de Dados sem ASI_Relatório'!N:AD,7,0)</f>
        <v>0.05</v>
      </c>
      <c r="G584" s="306">
        <f>VLOOKUP(A584,'Base de Dados sem ASI_Relatório'!N:AD,8,0)</f>
        <v>0.16</v>
      </c>
      <c r="H584" s="306">
        <f>VLOOKUP(A584,'Base de Dados sem ASI_Relatório'!N:AD,9,0)</f>
        <v>0.11</v>
      </c>
      <c r="I584" s="306">
        <f>VLOOKUP(A584,'Base de Dados sem ASI_Relatório'!N:AD,10,0)</f>
        <v>0.1</v>
      </c>
      <c r="J584" s="306">
        <f>VLOOKUP(A584,'Base de Dados sem ASI_Relatório'!N:AD,11,0)</f>
        <v>0.14000000000000001</v>
      </c>
      <c r="K584" s="306">
        <f>VLOOKUP(A584,'Base de Dados sem ASI_Relatório'!N:AD,12,0)</f>
        <v>0.03</v>
      </c>
      <c r="L584" s="306">
        <f>VLOOKUP(A584,'Base de Dados sem ASI_Relatório'!N:AD,13,0)</f>
        <v>0.21</v>
      </c>
      <c r="M584" s="306">
        <f>VLOOKUP(A584,'Base de Dados sem ASI_Relatório'!N:AD,14,0)</f>
        <v>0.15</v>
      </c>
      <c r="N584" s="306">
        <f>VLOOKUP(A584,'Base de Dados sem ASI_Relatório'!N:AD,15,0)</f>
        <v>0.22</v>
      </c>
      <c r="O584" s="306">
        <f>VLOOKUP(A584,'Base de Dados sem ASI_Relatório'!N:AD,16,0)</f>
        <v>0.04</v>
      </c>
      <c r="P584" s="306">
        <f>VLOOKUP(A584,'Base de Dados sem ASI_Relatório'!N:AD,17,0)</f>
        <v>0.15</v>
      </c>
    </row>
    <row r="585" spans="1:16" s="282" customFormat="1" x14ac:dyDescent="0.2">
      <c r="A585" s="287" t="s">
        <v>4843</v>
      </c>
      <c r="B585" s="302" t="str">
        <f>VLOOKUP(A585,'Base de Dados sem ASI_Relatório'!N:AD,2,0)</f>
        <v>Mensal</v>
      </c>
      <c r="C585" s="302">
        <f>VLOOKUP(A585,'Base de Dados sem ASI_Relatório'!N:AD,4,0)</f>
        <v>9737</v>
      </c>
      <c r="D585" s="302" t="str">
        <f>VLOOKUP(A585,'Base de Dados sem ASI_Relatório'!N:AD,5,0)</f>
        <v>-</v>
      </c>
      <c r="E585" s="302">
        <f>VLOOKUP(A585,'Base de Dados sem ASI_Relatório'!N:AD,6,0)</f>
        <v>351</v>
      </c>
      <c r="F585" s="302">
        <f>VLOOKUP(A585,'Base de Dados sem ASI_Relatório'!N:AD,7,0)</f>
        <v>270</v>
      </c>
      <c r="G585" s="302">
        <f>VLOOKUP(A585,'Base de Dados sem ASI_Relatório'!N:AD,8,0)</f>
        <v>787</v>
      </c>
      <c r="H585" s="302">
        <f>VLOOKUP(A585,'Base de Dados sem ASI_Relatório'!N:AD,9,0)</f>
        <v>42</v>
      </c>
      <c r="I585" s="302">
        <f>VLOOKUP(A585,'Base de Dados sem ASI_Relatório'!N:AD,10,0)</f>
        <v>64</v>
      </c>
      <c r="J585" s="302">
        <f>VLOOKUP(A585,'Base de Dados sem ASI_Relatório'!N:AD,11,0)</f>
        <v>97</v>
      </c>
      <c r="K585" s="302">
        <f>VLOOKUP(A585,'Base de Dados sem ASI_Relatório'!N:AD,12,0)</f>
        <v>93</v>
      </c>
      <c r="L585" s="302">
        <f>VLOOKUP(A585,'Base de Dados sem ASI_Relatório'!N:AD,13,0)</f>
        <v>372</v>
      </c>
      <c r="M585" s="302">
        <f>VLOOKUP(A585,'Base de Dados sem ASI_Relatório'!N:AD,14,0)</f>
        <v>511</v>
      </c>
      <c r="N585" s="302">
        <f>VLOOKUP(A585,'Base de Dados sem ASI_Relatório'!N:AD,15,0)</f>
        <v>908</v>
      </c>
      <c r="O585" s="302">
        <f>VLOOKUP(A585,'Base de Dados sem ASI_Relatório'!N:AD,16,0)</f>
        <v>136</v>
      </c>
      <c r="P585" s="302">
        <f>VLOOKUP(A585,'Base de Dados sem ASI_Relatório'!N:AD,17,0)</f>
        <v>511</v>
      </c>
    </row>
    <row r="586" spans="1:16" s="280" customFormat="1" ht="45.75" customHeight="1" x14ac:dyDescent="0.3">
      <c r="A586" s="312" t="s">
        <v>3993</v>
      </c>
      <c r="E586" s="296"/>
      <c r="F586" s="296"/>
      <c r="G586" s="296"/>
      <c r="H586" s="296"/>
      <c r="I586" s="296"/>
      <c r="J586" s="296"/>
      <c r="K586" s="296"/>
      <c r="L586" s="296"/>
      <c r="M586" s="296"/>
      <c r="N586" s="296"/>
      <c r="O586" s="296"/>
      <c r="P586" s="296"/>
    </row>
    <row r="587" spans="1:16" ht="39.75" customHeight="1" x14ac:dyDescent="0.2">
      <c r="A587" s="283" t="s">
        <v>4245</v>
      </c>
      <c r="B587" s="311" t="s">
        <v>5196</v>
      </c>
      <c r="C587" s="311" t="s">
        <v>5197</v>
      </c>
      <c r="D587" s="311" t="s">
        <v>5198</v>
      </c>
      <c r="E587" s="311" t="s">
        <v>5199</v>
      </c>
      <c r="F587" s="311" t="s">
        <v>5200</v>
      </c>
      <c r="G587" s="311" t="s">
        <v>5201</v>
      </c>
      <c r="H587" s="311" t="s">
        <v>5202</v>
      </c>
      <c r="I587" s="311" t="s">
        <v>5203</v>
      </c>
      <c r="J587" s="311" t="s">
        <v>5204</v>
      </c>
      <c r="K587" s="311" t="s">
        <v>5205</v>
      </c>
      <c r="L587" s="311" t="s">
        <v>5206</v>
      </c>
      <c r="M587" s="311" t="s">
        <v>5207</v>
      </c>
      <c r="N587" s="311" t="s">
        <v>5208</v>
      </c>
      <c r="O587" s="311" t="s">
        <v>5209</v>
      </c>
      <c r="P587" s="311" t="s">
        <v>5210</v>
      </c>
    </row>
    <row r="588" spans="1:16" s="282" customFormat="1" x14ac:dyDescent="0.2">
      <c r="A588" s="285" t="s">
        <v>4844</v>
      </c>
      <c r="B588" s="294" t="str">
        <f>VLOOKUP(A588,'Base de Dados sem ASI_Relatório'!N:AD,2,0)</f>
        <v>Anual</v>
      </c>
      <c r="C588" s="294" t="str">
        <f>VLOOKUP(A588,'Base de Dados sem ASI_Relatório'!N:AD,4,0)</f>
        <v>-</v>
      </c>
      <c r="D588" s="294">
        <f>VLOOKUP(A588,'Base de Dados sem ASI_Relatório'!N:AD,5,0)</f>
        <v>1000</v>
      </c>
      <c r="E588" s="294"/>
      <c r="F588" s="294"/>
      <c r="G588" s="294"/>
      <c r="H588" s="294"/>
      <c r="I588" s="294"/>
      <c r="J588" s="294"/>
      <c r="K588" s="294"/>
      <c r="L588" s="294"/>
      <c r="M588" s="294"/>
      <c r="N588" s="294"/>
      <c r="O588" s="294"/>
      <c r="P588" s="294">
        <f>VLOOKUP(A588,'Base de Dados sem ASI_Relatório'!N:AD,17,0)</f>
        <v>0</v>
      </c>
    </row>
    <row r="589" spans="1:16" ht="39.75" customHeight="1" x14ac:dyDescent="0.2">
      <c r="A589" s="283" t="s">
        <v>4246</v>
      </c>
      <c r="B589" s="311" t="s">
        <v>5196</v>
      </c>
      <c r="C589" s="311" t="s">
        <v>5197</v>
      </c>
      <c r="D589" s="311" t="s">
        <v>5198</v>
      </c>
      <c r="E589" s="311" t="s">
        <v>5199</v>
      </c>
      <c r="F589" s="311" t="s">
        <v>5200</v>
      </c>
      <c r="G589" s="311" t="s">
        <v>5201</v>
      </c>
      <c r="H589" s="311" t="s">
        <v>5202</v>
      </c>
      <c r="I589" s="311" t="s">
        <v>5203</v>
      </c>
      <c r="J589" s="311" t="s">
        <v>5204</v>
      </c>
      <c r="K589" s="311" t="s">
        <v>5205</v>
      </c>
      <c r="L589" s="311" t="s">
        <v>5206</v>
      </c>
      <c r="M589" s="311" t="s">
        <v>5207</v>
      </c>
      <c r="N589" s="311" t="s">
        <v>5208</v>
      </c>
      <c r="O589" s="311" t="s">
        <v>5209</v>
      </c>
      <c r="P589" s="311" t="s">
        <v>5210</v>
      </c>
    </row>
    <row r="590" spans="1:16" s="282" customFormat="1" x14ac:dyDescent="0.2">
      <c r="A590" s="285" t="s">
        <v>4845</v>
      </c>
      <c r="B590" s="294" t="str">
        <f>VLOOKUP(A590,'Base de Dados sem ASI_Relatório'!N:AD,2,0)</f>
        <v>Semestral</v>
      </c>
      <c r="C590" s="298" t="str">
        <f>VLOOKUP(A590,'Base de Dados sem ASI_Relatório'!N:AD,4,0)</f>
        <v>-</v>
      </c>
      <c r="D590" s="298">
        <f>VLOOKUP(A590,'Base de Dados sem ASI_Relatório'!N:AD,5,0)</f>
        <v>-0.05</v>
      </c>
      <c r="E590" s="297"/>
      <c r="F590" s="298"/>
      <c r="G590" s="298"/>
      <c r="H590" s="298"/>
      <c r="I590" s="297"/>
      <c r="J590" s="297">
        <f>VLOOKUP(A590,'Base de Dados sem ASI_Relatório'!N:AD,11,0)</f>
        <v>0.01</v>
      </c>
      <c r="K590" s="297"/>
      <c r="L590" s="298"/>
      <c r="M590" s="297"/>
      <c r="N590" s="297"/>
      <c r="O590" s="297"/>
      <c r="P590" s="298">
        <f>VLOOKUP(A590,'Base de Dados sem ASI_Relatório'!N:AD,17,0)</f>
        <v>-0.03</v>
      </c>
    </row>
    <row r="591" spans="1:16" ht="39.75" customHeight="1" x14ac:dyDescent="0.2">
      <c r="A591" s="283" t="s">
        <v>4247</v>
      </c>
      <c r="B591" s="311" t="s">
        <v>5196</v>
      </c>
      <c r="C591" s="311" t="s">
        <v>5197</v>
      </c>
      <c r="D591" s="311" t="s">
        <v>5198</v>
      </c>
      <c r="E591" s="311" t="s">
        <v>5199</v>
      </c>
      <c r="F591" s="311" t="s">
        <v>5200</v>
      </c>
      <c r="G591" s="311" t="s">
        <v>5201</v>
      </c>
      <c r="H591" s="311" t="s">
        <v>5202</v>
      </c>
      <c r="I591" s="311" t="s">
        <v>5203</v>
      </c>
      <c r="J591" s="311" t="s">
        <v>5204</v>
      </c>
      <c r="K591" s="311" t="s">
        <v>5205</v>
      </c>
      <c r="L591" s="311" t="s">
        <v>5206</v>
      </c>
      <c r="M591" s="311" t="s">
        <v>5207</v>
      </c>
      <c r="N591" s="311" t="s">
        <v>5208</v>
      </c>
      <c r="O591" s="311" t="s">
        <v>5209</v>
      </c>
      <c r="P591" s="311" t="s">
        <v>5210</v>
      </c>
    </row>
    <row r="592" spans="1:16" s="282" customFormat="1" ht="25.5" x14ac:dyDescent="0.2">
      <c r="A592" s="285" t="s">
        <v>4846</v>
      </c>
      <c r="B592" s="294" t="str">
        <f>VLOOKUP(A592,'Base de Dados sem ASI_Relatório'!N:AD,2,0)</f>
        <v>Anual</v>
      </c>
      <c r="C592" s="294">
        <f>VLOOKUP(A592,'Base de Dados sem ASI_Relatório'!N:AD,4,0)</f>
        <v>1006</v>
      </c>
      <c r="D592" s="294">
        <f>VLOOKUP(A592,'Base de Dados sem ASI_Relatório'!N:AD,5,0)</f>
        <v>600</v>
      </c>
      <c r="E592" s="294"/>
      <c r="F592" s="294"/>
      <c r="G592" s="294"/>
      <c r="H592" s="294"/>
      <c r="I592" s="294"/>
      <c r="J592" s="294"/>
      <c r="K592" s="294"/>
      <c r="L592" s="294"/>
      <c r="M592" s="294"/>
      <c r="N592" s="294"/>
      <c r="O592" s="294"/>
      <c r="P592" s="294">
        <f>VLOOKUP(A592,'Base de Dados sem ASI_Relatório'!N:AD,17,0)</f>
        <v>441</v>
      </c>
    </row>
    <row r="593" spans="1:16" ht="39.75" customHeight="1" x14ac:dyDescent="0.2">
      <c r="A593" s="283" t="s">
        <v>4248</v>
      </c>
      <c r="B593" s="311" t="s">
        <v>5196</v>
      </c>
      <c r="C593" s="311" t="s">
        <v>5197</v>
      </c>
      <c r="D593" s="311" t="s">
        <v>5198</v>
      </c>
      <c r="E593" s="311" t="s">
        <v>5199</v>
      </c>
      <c r="F593" s="311" t="s">
        <v>5200</v>
      </c>
      <c r="G593" s="311" t="s">
        <v>5201</v>
      </c>
      <c r="H593" s="311" t="s">
        <v>5202</v>
      </c>
      <c r="I593" s="311" t="s">
        <v>5203</v>
      </c>
      <c r="J593" s="311" t="s">
        <v>5204</v>
      </c>
      <c r="K593" s="311" t="s">
        <v>5205</v>
      </c>
      <c r="L593" s="311" t="s">
        <v>5206</v>
      </c>
      <c r="M593" s="311" t="s">
        <v>5207</v>
      </c>
      <c r="N593" s="311" t="s">
        <v>5208</v>
      </c>
      <c r="O593" s="311" t="s">
        <v>5209</v>
      </c>
      <c r="P593" s="311" t="s">
        <v>5210</v>
      </c>
    </row>
    <row r="594" spans="1:16" s="282" customFormat="1" x14ac:dyDescent="0.2">
      <c r="A594" s="286" t="s">
        <v>4847</v>
      </c>
      <c r="B594" s="299" t="str">
        <f>VLOOKUP(A594,'Base de Dados sem ASI_Relatório'!N:AD,2,0)</f>
        <v>Anual</v>
      </c>
      <c r="C594" s="299" t="str">
        <f>VLOOKUP(A594,'Base de Dados sem ASI_Relatório'!N:AD,4,0)</f>
        <v>-</v>
      </c>
      <c r="D594" s="299">
        <f>VLOOKUP(A594,'Base de Dados sem ASI_Relatório'!N:AD,5,0)</f>
        <v>50</v>
      </c>
      <c r="E594" s="299"/>
      <c r="F594" s="299"/>
      <c r="G594" s="299"/>
      <c r="H594" s="299"/>
      <c r="I594" s="299"/>
      <c r="J594" s="299"/>
      <c r="K594" s="299"/>
      <c r="L594" s="299"/>
      <c r="M594" s="299"/>
      <c r="N594" s="299"/>
      <c r="O594" s="299"/>
      <c r="P594" s="299">
        <f>VLOOKUP(A594,'Base de Dados sem ASI_Relatório'!N:AD,17,0)</f>
        <v>47</v>
      </c>
    </row>
    <row r="595" spans="1:16" s="282" customFormat="1" ht="25.5" x14ac:dyDescent="0.2">
      <c r="A595" s="285" t="s">
        <v>4848</v>
      </c>
      <c r="B595" s="294" t="str">
        <f>VLOOKUP(A595,'Base de Dados sem ASI_Relatório'!N:AD,2,0)</f>
        <v>Anual</v>
      </c>
      <c r="C595" s="294">
        <f>VLOOKUP(A595,'Base de Dados sem ASI_Relatório'!N:AD,4,0)</f>
        <v>16</v>
      </c>
      <c r="D595" s="294">
        <f>VLOOKUP(A595,'Base de Dados sem ASI_Relatório'!N:AD,5,0)</f>
        <v>16</v>
      </c>
      <c r="E595" s="294"/>
      <c r="F595" s="294"/>
      <c r="G595" s="294"/>
      <c r="H595" s="294"/>
      <c r="I595" s="294"/>
      <c r="J595" s="294"/>
      <c r="K595" s="294"/>
      <c r="L595" s="294"/>
      <c r="M595" s="294"/>
      <c r="N595" s="294"/>
      <c r="O595" s="294"/>
      <c r="P595" s="294">
        <f>VLOOKUP(A595,'Base de Dados sem ASI_Relatório'!N:AD,17,0)</f>
        <v>2</v>
      </c>
    </row>
    <row r="596" spans="1:16" ht="39.75" customHeight="1" x14ac:dyDescent="0.2">
      <c r="A596" s="283" t="s">
        <v>4249</v>
      </c>
      <c r="B596" s="311" t="s">
        <v>5196</v>
      </c>
      <c r="C596" s="311" t="s">
        <v>5197</v>
      </c>
      <c r="D596" s="311" t="s">
        <v>5198</v>
      </c>
      <c r="E596" s="311" t="s">
        <v>5199</v>
      </c>
      <c r="F596" s="311" t="s">
        <v>5200</v>
      </c>
      <c r="G596" s="311" t="s">
        <v>5201</v>
      </c>
      <c r="H596" s="311" t="s">
        <v>5202</v>
      </c>
      <c r="I596" s="311" t="s">
        <v>5203</v>
      </c>
      <c r="J596" s="311" t="s">
        <v>5204</v>
      </c>
      <c r="K596" s="311" t="s">
        <v>5205</v>
      </c>
      <c r="L596" s="311" t="s">
        <v>5206</v>
      </c>
      <c r="M596" s="311" t="s">
        <v>5207</v>
      </c>
      <c r="N596" s="311" t="s">
        <v>5208</v>
      </c>
      <c r="O596" s="311" t="s">
        <v>5209</v>
      </c>
      <c r="P596" s="311" t="s">
        <v>5210</v>
      </c>
    </row>
    <row r="597" spans="1:16" s="282" customFormat="1" ht="25.5" x14ac:dyDescent="0.2">
      <c r="A597" s="285" t="s">
        <v>4849</v>
      </c>
      <c r="B597" s="294" t="str">
        <f>VLOOKUP(A597,'Base de Dados sem ASI_Relatório'!N:AD,2,0)</f>
        <v>Anual</v>
      </c>
      <c r="C597" s="298" t="str">
        <f>VLOOKUP(A597,'Base de Dados sem ASI_Relatório'!N:AD,4,0)</f>
        <v>-</v>
      </c>
      <c r="D597" s="298" t="str">
        <f>VLOOKUP(A597,'Base de Dados sem ASI_Relatório'!N:AD,5,0)</f>
        <v>&gt;70%</v>
      </c>
      <c r="E597" s="297"/>
      <c r="F597" s="298"/>
      <c r="G597" s="298"/>
      <c r="H597" s="298"/>
      <c r="I597" s="297"/>
      <c r="J597" s="297"/>
      <c r="K597" s="297"/>
      <c r="L597" s="298"/>
      <c r="M597" s="297"/>
      <c r="N597" s="297"/>
      <c r="O597" s="297"/>
      <c r="P597" s="298">
        <f>VLOOKUP(A597,'Base de Dados sem ASI_Relatório'!N:AD,17,0)</f>
        <v>0.86299999999999999</v>
      </c>
    </row>
    <row r="598" spans="1:16" ht="39.75" customHeight="1" x14ac:dyDescent="0.2">
      <c r="A598" s="283" t="s">
        <v>4250</v>
      </c>
      <c r="B598" s="311" t="s">
        <v>5196</v>
      </c>
      <c r="C598" s="311" t="s">
        <v>5197</v>
      </c>
      <c r="D598" s="311" t="s">
        <v>5198</v>
      </c>
      <c r="E598" s="311" t="s">
        <v>5199</v>
      </c>
      <c r="F598" s="311" t="s">
        <v>5200</v>
      </c>
      <c r="G598" s="311" t="s">
        <v>5201</v>
      </c>
      <c r="H598" s="311" t="s">
        <v>5202</v>
      </c>
      <c r="I598" s="311" t="s">
        <v>5203</v>
      </c>
      <c r="J598" s="311" t="s">
        <v>5204</v>
      </c>
      <c r="K598" s="311" t="s">
        <v>5205</v>
      </c>
      <c r="L598" s="311" t="s">
        <v>5206</v>
      </c>
      <c r="M598" s="311" t="s">
        <v>5207</v>
      </c>
      <c r="N598" s="311" t="s">
        <v>5208</v>
      </c>
      <c r="O598" s="311" t="s">
        <v>5209</v>
      </c>
      <c r="P598" s="311" t="s">
        <v>5210</v>
      </c>
    </row>
    <row r="599" spans="1:16" s="282" customFormat="1" ht="25.5" x14ac:dyDescent="0.2">
      <c r="A599" s="285" t="s">
        <v>4702</v>
      </c>
      <c r="B599" s="294" t="str">
        <f>VLOOKUP(A599,'Base de Dados sem ASI_Relatório'!N:AD,2,0)</f>
        <v>Bienal</v>
      </c>
      <c r="C599" s="294">
        <f>VLOOKUP(A599,'Base de Dados sem ASI_Relatório'!N:AD,4,0)</f>
        <v>3.3</v>
      </c>
      <c r="D599" s="294" t="str">
        <f>VLOOKUP(A599,'Base de Dados sem ASI_Relatório'!N:AD,5,0)</f>
        <v>-</v>
      </c>
      <c r="E599" s="294"/>
      <c r="F599" s="294"/>
      <c r="G599" s="294"/>
      <c r="H599" s="294"/>
      <c r="I599" s="294"/>
      <c r="J599" s="294"/>
      <c r="K599" s="294"/>
      <c r="L599" s="294"/>
      <c r="M599" s="294"/>
      <c r="N599" s="294"/>
      <c r="O599" s="294"/>
      <c r="P599" s="294" t="str">
        <f>VLOOKUP(A599,'Base de Dados sem ASI_Relatório'!N:AD,17,0)</f>
        <v>-</v>
      </c>
    </row>
    <row r="600" spans="1:16" ht="39.75" customHeight="1" x14ac:dyDescent="0.2">
      <c r="A600" s="283" t="s">
        <v>4251</v>
      </c>
      <c r="B600" s="311" t="s">
        <v>5196</v>
      </c>
      <c r="C600" s="311" t="s">
        <v>5197</v>
      </c>
      <c r="D600" s="311" t="s">
        <v>5198</v>
      </c>
      <c r="E600" s="311" t="s">
        <v>5199</v>
      </c>
      <c r="F600" s="311" t="s">
        <v>5200</v>
      </c>
      <c r="G600" s="311" t="s">
        <v>5201</v>
      </c>
      <c r="H600" s="311" t="s">
        <v>5202</v>
      </c>
      <c r="I600" s="311" t="s">
        <v>5203</v>
      </c>
      <c r="J600" s="311" t="s">
        <v>5204</v>
      </c>
      <c r="K600" s="311" t="s">
        <v>5205</v>
      </c>
      <c r="L600" s="311" t="s">
        <v>5206</v>
      </c>
      <c r="M600" s="311" t="s">
        <v>5207</v>
      </c>
      <c r="N600" s="311" t="s">
        <v>5208</v>
      </c>
      <c r="O600" s="311" t="s">
        <v>5209</v>
      </c>
      <c r="P600" s="311" t="s">
        <v>5210</v>
      </c>
    </row>
    <row r="601" spans="1:16" s="282" customFormat="1" ht="25.5" x14ac:dyDescent="0.2">
      <c r="A601" s="285" t="s">
        <v>4850</v>
      </c>
      <c r="B601" s="294" t="str">
        <f>VLOOKUP(A601,'Base de Dados sem ASI_Relatório'!N:AD,2,0)</f>
        <v>Anual</v>
      </c>
      <c r="C601" s="308">
        <f>VLOOKUP(A601,'Base de Dados sem ASI_Relatório'!N:AD,4,0)</f>
        <v>180</v>
      </c>
      <c r="D601" s="298">
        <f>VLOOKUP(A601,'Base de Dados sem ASI_Relatório'!N:AD,5,0)</f>
        <v>0.05</v>
      </c>
      <c r="E601" s="297"/>
      <c r="F601" s="298"/>
      <c r="G601" s="298"/>
      <c r="H601" s="298"/>
      <c r="I601" s="297"/>
      <c r="J601" s="297"/>
      <c r="K601" s="297"/>
      <c r="L601" s="298"/>
      <c r="M601" s="297"/>
      <c r="N601" s="297"/>
      <c r="O601" s="297"/>
      <c r="P601" s="298">
        <f>VLOOKUP(A601,'Base de Dados sem ASI_Relatório'!N:AD,17,0)</f>
        <v>0.08</v>
      </c>
    </row>
    <row r="602" spans="1:16" ht="39.75" customHeight="1" x14ac:dyDescent="0.2">
      <c r="A602" s="283" t="s">
        <v>4252</v>
      </c>
      <c r="B602" s="311" t="s">
        <v>5196</v>
      </c>
      <c r="C602" s="311" t="s">
        <v>5197</v>
      </c>
      <c r="D602" s="311" t="s">
        <v>5198</v>
      </c>
      <c r="E602" s="311" t="s">
        <v>5199</v>
      </c>
      <c r="F602" s="311" t="s">
        <v>5200</v>
      </c>
      <c r="G602" s="311" t="s">
        <v>5201</v>
      </c>
      <c r="H602" s="311" t="s">
        <v>5202</v>
      </c>
      <c r="I602" s="311" t="s">
        <v>5203</v>
      </c>
      <c r="J602" s="311" t="s">
        <v>5204</v>
      </c>
      <c r="K602" s="311" t="s">
        <v>5205</v>
      </c>
      <c r="L602" s="311" t="s">
        <v>5206</v>
      </c>
      <c r="M602" s="311" t="s">
        <v>5207</v>
      </c>
      <c r="N602" s="311" t="s">
        <v>5208</v>
      </c>
      <c r="O602" s="311" t="s">
        <v>5209</v>
      </c>
      <c r="P602" s="311" t="s">
        <v>5210</v>
      </c>
    </row>
    <row r="603" spans="1:16" s="282" customFormat="1" ht="25.5" x14ac:dyDescent="0.2">
      <c r="A603" s="285" t="s">
        <v>4851</v>
      </c>
      <c r="B603" s="294" t="str">
        <f>VLOOKUP(A603,'Base de Dados sem ASI_Relatório'!N:AD,2,0)</f>
        <v>Anual</v>
      </c>
      <c r="C603" s="294">
        <f>VLOOKUP(A603,'Base de Dados sem ASI_Relatório'!N:AD,4,0)</f>
        <v>0</v>
      </c>
      <c r="D603" s="294">
        <f>VLOOKUP(A603,'Base de Dados sem ASI_Relatório'!N:AD,5,0)</f>
        <v>0</v>
      </c>
      <c r="E603" s="294"/>
      <c r="F603" s="294"/>
      <c r="G603" s="294"/>
      <c r="H603" s="294"/>
      <c r="I603" s="294"/>
      <c r="J603" s="294"/>
      <c r="K603" s="294"/>
      <c r="L603" s="294"/>
      <c r="M603" s="294"/>
      <c r="N603" s="294"/>
      <c r="O603" s="294"/>
      <c r="P603" s="294">
        <f>VLOOKUP(A603,'Base de Dados sem ASI_Relatório'!N:AD,17,0)</f>
        <v>0</v>
      </c>
    </row>
    <row r="604" spans="1:16" ht="39.75" customHeight="1" x14ac:dyDescent="0.2">
      <c r="A604" s="283" t="s">
        <v>4253</v>
      </c>
      <c r="B604" s="311" t="s">
        <v>5196</v>
      </c>
      <c r="C604" s="311" t="s">
        <v>5197</v>
      </c>
      <c r="D604" s="311" t="s">
        <v>5198</v>
      </c>
      <c r="E604" s="311" t="s">
        <v>5199</v>
      </c>
      <c r="F604" s="311" t="s">
        <v>5200</v>
      </c>
      <c r="G604" s="311" t="s">
        <v>5201</v>
      </c>
      <c r="H604" s="311" t="s">
        <v>5202</v>
      </c>
      <c r="I604" s="311" t="s">
        <v>5203</v>
      </c>
      <c r="J604" s="311" t="s">
        <v>5204</v>
      </c>
      <c r="K604" s="311" t="s">
        <v>5205</v>
      </c>
      <c r="L604" s="311" t="s">
        <v>5206</v>
      </c>
      <c r="M604" s="311" t="s">
        <v>5207</v>
      </c>
      <c r="N604" s="311" t="s">
        <v>5208</v>
      </c>
      <c r="O604" s="311" t="s">
        <v>5209</v>
      </c>
      <c r="P604" s="311" t="s">
        <v>5210</v>
      </c>
    </row>
    <row r="605" spans="1:16" s="282" customFormat="1" ht="25.5" x14ac:dyDescent="0.2">
      <c r="A605" s="285" t="s">
        <v>4852</v>
      </c>
      <c r="B605" s="294" t="str">
        <f>VLOOKUP(A605,'Base de Dados sem ASI_Relatório'!N:AD,2,0)</f>
        <v>Anual</v>
      </c>
      <c r="C605" s="294">
        <f>VLOOKUP(A605,'Base de Dados sem ASI_Relatório'!N:AD,4,0)</f>
        <v>0</v>
      </c>
      <c r="D605" s="294">
        <f>VLOOKUP(A605,'Base de Dados sem ASI_Relatório'!N:AD,5,0)</f>
        <v>2</v>
      </c>
      <c r="E605" s="294"/>
      <c r="F605" s="294"/>
      <c r="G605" s="294"/>
      <c r="H605" s="294"/>
      <c r="I605" s="294"/>
      <c r="J605" s="294"/>
      <c r="K605" s="294"/>
      <c r="L605" s="294"/>
      <c r="M605" s="294"/>
      <c r="N605" s="294"/>
      <c r="O605" s="294"/>
      <c r="P605" s="294">
        <f>VLOOKUP(A605,'Base de Dados sem ASI_Relatório'!N:AD,17,0)</f>
        <v>1</v>
      </c>
    </row>
    <row r="606" spans="1:16" ht="39.75" customHeight="1" x14ac:dyDescent="0.2">
      <c r="A606" s="283" t="s">
        <v>4254</v>
      </c>
      <c r="B606" s="311" t="s">
        <v>5196</v>
      </c>
      <c r="C606" s="311" t="s">
        <v>5197</v>
      </c>
      <c r="D606" s="311" t="s">
        <v>5198</v>
      </c>
      <c r="E606" s="311" t="s">
        <v>5199</v>
      </c>
      <c r="F606" s="311" t="s">
        <v>5200</v>
      </c>
      <c r="G606" s="311" t="s">
        <v>5201</v>
      </c>
      <c r="H606" s="311" t="s">
        <v>5202</v>
      </c>
      <c r="I606" s="311" t="s">
        <v>5203</v>
      </c>
      <c r="J606" s="311" t="s">
        <v>5204</v>
      </c>
      <c r="K606" s="311" t="s">
        <v>5205</v>
      </c>
      <c r="L606" s="311" t="s">
        <v>5206</v>
      </c>
      <c r="M606" s="311" t="s">
        <v>5207</v>
      </c>
      <c r="N606" s="311" t="s">
        <v>5208</v>
      </c>
      <c r="O606" s="311" t="s">
        <v>5209</v>
      </c>
      <c r="P606" s="311" t="s">
        <v>5210</v>
      </c>
    </row>
    <row r="607" spans="1:16" s="282" customFormat="1" ht="25.5" x14ac:dyDescent="0.2">
      <c r="A607" s="285" t="s">
        <v>4853</v>
      </c>
      <c r="B607" s="294" t="str">
        <f>VLOOKUP(A607,'Base de Dados sem ASI_Relatório'!N:AD,2,0)</f>
        <v>Anual</v>
      </c>
      <c r="C607" s="294" t="str">
        <f>VLOOKUP(A607,'Base de Dados sem ASI_Relatório'!N:AD,4,0)</f>
        <v>-</v>
      </c>
      <c r="D607" s="294">
        <f>VLOOKUP(A607,'Base de Dados sem ASI_Relatório'!N:AD,5,0)</f>
        <v>150</v>
      </c>
      <c r="E607" s="294"/>
      <c r="F607" s="294"/>
      <c r="G607" s="294"/>
      <c r="H607" s="294"/>
      <c r="I607" s="294"/>
      <c r="J607" s="294"/>
      <c r="K607" s="294"/>
      <c r="L607" s="294"/>
      <c r="M607" s="294"/>
      <c r="N607" s="294"/>
      <c r="O607" s="294"/>
      <c r="P607" s="294">
        <f>VLOOKUP(A607,'Base de Dados sem ASI_Relatório'!N:AD,17,0)</f>
        <v>11254</v>
      </c>
    </row>
    <row r="608" spans="1:16" s="282" customFormat="1" x14ac:dyDescent="0.2">
      <c r="A608" s="285" t="s">
        <v>4854</v>
      </c>
      <c r="B608" s="294" t="str">
        <f>VLOOKUP(A608,'Base de Dados sem ASI_Relatório'!N:AD,2,0)</f>
        <v>Anual</v>
      </c>
      <c r="C608" s="294">
        <f>VLOOKUP(A608,'Base de Dados sem ASI_Relatório'!N:AD,4,0)</f>
        <v>85</v>
      </c>
      <c r="D608" s="294">
        <f>VLOOKUP(A608,'Base de Dados sem ASI_Relatório'!N:AD,5,0)</f>
        <v>150</v>
      </c>
      <c r="E608" s="294"/>
      <c r="F608" s="294"/>
      <c r="G608" s="294"/>
      <c r="H608" s="294"/>
      <c r="I608" s="294"/>
      <c r="J608" s="294"/>
      <c r="K608" s="294"/>
      <c r="L608" s="294"/>
      <c r="M608" s="294"/>
      <c r="N608" s="294"/>
      <c r="O608" s="294"/>
      <c r="P608" s="294">
        <f>VLOOKUP(A608,'Base de Dados sem ASI_Relatório'!N:AD,17,0)</f>
        <v>146</v>
      </c>
    </row>
    <row r="609" spans="1:16" s="282" customFormat="1" x14ac:dyDescent="0.2">
      <c r="A609" s="287" t="s">
        <v>4855</v>
      </c>
      <c r="B609" s="302" t="str">
        <f>VLOOKUP(A609,'Base de Dados sem ASI_Relatório'!N:AD,2,0)</f>
        <v>Anual</v>
      </c>
      <c r="C609" s="302">
        <f>VLOOKUP(A609,'Base de Dados sem ASI_Relatório'!N:AD,4,0)</f>
        <v>389</v>
      </c>
      <c r="D609" s="302">
        <f>VLOOKUP(A609,'Base de Dados sem ASI_Relatório'!N:AD,5,0)</f>
        <v>1000</v>
      </c>
      <c r="E609" s="302"/>
      <c r="F609" s="302"/>
      <c r="G609" s="302"/>
      <c r="H609" s="302"/>
      <c r="I609" s="302"/>
      <c r="J609" s="302"/>
      <c r="K609" s="302"/>
      <c r="L609" s="302"/>
      <c r="M609" s="302"/>
      <c r="N609" s="302"/>
      <c r="O609" s="302"/>
      <c r="P609" s="302">
        <f>VLOOKUP(A609,'Base de Dados sem ASI_Relatório'!N:AD,17,0)</f>
        <v>0</v>
      </c>
    </row>
    <row r="610" spans="1:16" ht="39.75" customHeight="1" x14ac:dyDescent="0.2">
      <c r="A610" s="283" t="s">
        <v>4255</v>
      </c>
      <c r="B610" s="311" t="s">
        <v>5196</v>
      </c>
      <c r="C610" s="311" t="s">
        <v>5197</v>
      </c>
      <c r="D610" s="311" t="s">
        <v>5198</v>
      </c>
      <c r="E610" s="311" t="s">
        <v>5199</v>
      </c>
      <c r="F610" s="311" t="s">
        <v>5200</v>
      </c>
      <c r="G610" s="311" t="s">
        <v>5201</v>
      </c>
      <c r="H610" s="311" t="s">
        <v>5202</v>
      </c>
      <c r="I610" s="311" t="s">
        <v>5203</v>
      </c>
      <c r="J610" s="311" t="s">
        <v>5204</v>
      </c>
      <c r="K610" s="311" t="s">
        <v>5205</v>
      </c>
      <c r="L610" s="311" t="s">
        <v>5206</v>
      </c>
      <c r="M610" s="311" t="s">
        <v>5207</v>
      </c>
      <c r="N610" s="311" t="s">
        <v>5208</v>
      </c>
      <c r="O610" s="311" t="s">
        <v>5209</v>
      </c>
      <c r="P610" s="311" t="s">
        <v>5210</v>
      </c>
    </row>
    <row r="611" spans="1:16" s="282" customFormat="1" ht="25.5" x14ac:dyDescent="0.2">
      <c r="A611" s="285" t="s">
        <v>4856</v>
      </c>
      <c r="B611" s="294" t="str">
        <f>VLOOKUP(A611,'Base de Dados sem ASI_Relatório'!N:AD,2,0)</f>
        <v>Anual</v>
      </c>
      <c r="C611" s="294" t="str">
        <f>VLOOKUP(A611,'Base de Dados sem ASI_Relatório'!N:AD,4,0)</f>
        <v>-</v>
      </c>
      <c r="D611" s="294">
        <f>VLOOKUP(A611,'Base de Dados sem ASI_Relatório'!N:AD,5,0)</f>
        <v>290</v>
      </c>
      <c r="E611" s="294"/>
      <c r="F611" s="294"/>
      <c r="G611" s="294"/>
      <c r="H611" s="294"/>
      <c r="I611" s="294"/>
      <c r="J611" s="294"/>
      <c r="K611" s="294"/>
      <c r="L611" s="294"/>
      <c r="M611" s="294"/>
      <c r="N611" s="294"/>
      <c r="O611" s="294"/>
      <c r="P611" s="294" t="str">
        <f>VLOOKUP(A611,'Base de Dados sem ASI_Relatório'!N:AD,17,0)</f>
        <v>-</v>
      </c>
    </row>
    <row r="612" spans="1:16" s="282" customFormat="1" ht="25.5" x14ac:dyDescent="0.2">
      <c r="A612" s="287" t="s">
        <v>4857</v>
      </c>
      <c r="B612" s="302" t="str">
        <f>VLOOKUP(A612,'Base de Dados sem ASI_Relatório'!N:AD,2,0)</f>
        <v>Anual</v>
      </c>
      <c r="C612" s="302" t="str">
        <f>VLOOKUP(A612,'Base de Dados sem ASI_Relatório'!N:AD,4,0)</f>
        <v>-</v>
      </c>
      <c r="D612" s="302">
        <f>VLOOKUP(A612,'Base de Dados sem ASI_Relatório'!N:AD,5,0)</f>
        <v>0.2</v>
      </c>
      <c r="E612" s="302"/>
      <c r="F612" s="302"/>
      <c r="G612" s="302"/>
      <c r="H612" s="302"/>
      <c r="I612" s="302"/>
      <c r="J612" s="302"/>
      <c r="K612" s="302"/>
      <c r="L612" s="302"/>
      <c r="M612" s="302"/>
      <c r="N612" s="302"/>
      <c r="O612" s="302"/>
      <c r="P612" s="302" t="str">
        <f>VLOOKUP(A612,'Base de Dados sem ASI_Relatório'!N:AD,17,0)</f>
        <v>-</v>
      </c>
    </row>
    <row r="613" spans="1:16" ht="39.75" customHeight="1" x14ac:dyDescent="0.2">
      <c r="A613" s="283" t="s">
        <v>4256</v>
      </c>
      <c r="B613" s="311" t="s">
        <v>5196</v>
      </c>
      <c r="C613" s="311" t="s">
        <v>5197</v>
      </c>
      <c r="D613" s="311" t="s">
        <v>5198</v>
      </c>
      <c r="E613" s="311" t="s">
        <v>5199</v>
      </c>
      <c r="F613" s="311" t="s">
        <v>5200</v>
      </c>
      <c r="G613" s="311" t="s">
        <v>5201</v>
      </c>
      <c r="H613" s="311" t="s">
        <v>5202</v>
      </c>
      <c r="I613" s="311" t="s">
        <v>5203</v>
      </c>
      <c r="J613" s="311" t="s">
        <v>5204</v>
      </c>
      <c r="K613" s="311" t="s">
        <v>5205</v>
      </c>
      <c r="L613" s="311" t="s">
        <v>5206</v>
      </c>
      <c r="M613" s="311" t="s">
        <v>5207</v>
      </c>
      <c r="N613" s="311" t="s">
        <v>5208</v>
      </c>
      <c r="O613" s="311" t="s">
        <v>5209</v>
      </c>
      <c r="P613" s="311" t="s">
        <v>5210</v>
      </c>
    </row>
    <row r="614" spans="1:16" s="282" customFormat="1" ht="25.5" x14ac:dyDescent="0.2">
      <c r="A614" s="285" t="s">
        <v>4858</v>
      </c>
      <c r="B614" s="294" t="str">
        <f>VLOOKUP(A614,'Base de Dados sem ASI_Relatório'!N:AD,2,0)</f>
        <v>Anual</v>
      </c>
      <c r="C614" s="298" t="str">
        <f>VLOOKUP(A614,'Base de Dados sem ASI_Relatório'!N:AD,4,0)</f>
        <v>-</v>
      </c>
      <c r="D614" s="298">
        <f>VLOOKUP(A614,'Base de Dados sem ASI_Relatório'!N:AD,5,0)</f>
        <v>0.95</v>
      </c>
      <c r="E614" s="297"/>
      <c r="F614" s="298"/>
      <c r="G614" s="298"/>
      <c r="H614" s="298"/>
      <c r="I614" s="297"/>
      <c r="J614" s="297"/>
      <c r="K614" s="297"/>
      <c r="L614" s="298"/>
      <c r="M614" s="297"/>
      <c r="N614" s="297"/>
      <c r="O614" s="297"/>
      <c r="P614" s="297">
        <f>VLOOKUP(A614,'Base de Dados sem ASI_Relatório'!N:AD,17,0)</f>
        <v>0</v>
      </c>
    </row>
    <row r="615" spans="1:16" ht="39.75" customHeight="1" x14ac:dyDescent="0.2">
      <c r="A615" s="283" t="s">
        <v>4257</v>
      </c>
      <c r="B615" s="311" t="s">
        <v>5196</v>
      </c>
      <c r="C615" s="311" t="s">
        <v>5197</v>
      </c>
      <c r="D615" s="311" t="s">
        <v>5198</v>
      </c>
      <c r="E615" s="311" t="s">
        <v>5199</v>
      </c>
      <c r="F615" s="311" t="s">
        <v>5200</v>
      </c>
      <c r="G615" s="311" t="s">
        <v>5201</v>
      </c>
      <c r="H615" s="311" t="s">
        <v>5202</v>
      </c>
      <c r="I615" s="311" t="s">
        <v>5203</v>
      </c>
      <c r="J615" s="311" t="s">
        <v>5204</v>
      </c>
      <c r="K615" s="311" t="s">
        <v>5205</v>
      </c>
      <c r="L615" s="311" t="s">
        <v>5206</v>
      </c>
      <c r="M615" s="311" t="s">
        <v>5207</v>
      </c>
      <c r="N615" s="311" t="s">
        <v>5208</v>
      </c>
      <c r="O615" s="311" t="s">
        <v>5209</v>
      </c>
      <c r="P615" s="311" t="s">
        <v>5210</v>
      </c>
    </row>
    <row r="616" spans="1:16" s="282" customFormat="1" ht="25.5" x14ac:dyDescent="0.2">
      <c r="A616" s="285" t="s">
        <v>4859</v>
      </c>
      <c r="B616" s="294" t="str">
        <f>VLOOKUP(A616,'Base de Dados sem ASI_Relatório'!N:AD,2,0)</f>
        <v>Anual</v>
      </c>
      <c r="C616" s="298" t="str">
        <f>VLOOKUP(A616,'Base de Dados sem ASI_Relatório'!N:AD,4,0)</f>
        <v>-</v>
      </c>
      <c r="D616" s="298">
        <f>VLOOKUP(A616,'Base de Dados sem ASI_Relatório'!N:AD,5,0)</f>
        <v>0.95</v>
      </c>
      <c r="E616" s="297"/>
      <c r="F616" s="298"/>
      <c r="G616" s="298"/>
      <c r="H616" s="298"/>
      <c r="I616" s="297"/>
      <c r="J616" s="297"/>
      <c r="K616" s="297"/>
      <c r="L616" s="298"/>
      <c r="M616" s="297"/>
      <c r="N616" s="297"/>
      <c r="O616" s="297"/>
      <c r="P616" s="297">
        <f>VLOOKUP(A616,'Base de Dados sem ASI_Relatório'!N:AD,17,0)</f>
        <v>0</v>
      </c>
    </row>
    <row r="617" spans="1:16" ht="39.75" customHeight="1" x14ac:dyDescent="0.2">
      <c r="A617" s="283" t="s">
        <v>4258</v>
      </c>
      <c r="B617" s="311" t="s">
        <v>5196</v>
      </c>
      <c r="C617" s="311" t="s">
        <v>5197</v>
      </c>
      <c r="D617" s="311" t="s">
        <v>5198</v>
      </c>
      <c r="E617" s="311" t="s">
        <v>5199</v>
      </c>
      <c r="F617" s="311" t="s">
        <v>5200</v>
      </c>
      <c r="G617" s="311" t="s">
        <v>5201</v>
      </c>
      <c r="H617" s="311" t="s">
        <v>5202</v>
      </c>
      <c r="I617" s="311" t="s">
        <v>5203</v>
      </c>
      <c r="J617" s="311" t="s">
        <v>5204</v>
      </c>
      <c r="K617" s="311" t="s">
        <v>5205</v>
      </c>
      <c r="L617" s="311" t="s">
        <v>5206</v>
      </c>
      <c r="M617" s="311" t="s">
        <v>5207</v>
      </c>
      <c r="N617" s="311" t="s">
        <v>5208</v>
      </c>
      <c r="O617" s="311" t="s">
        <v>5209</v>
      </c>
      <c r="P617" s="311" t="s">
        <v>5210</v>
      </c>
    </row>
    <row r="618" spans="1:16" s="282" customFormat="1" ht="25.5" x14ac:dyDescent="0.2">
      <c r="A618" s="285" t="s">
        <v>4860</v>
      </c>
      <c r="B618" s="294" t="str">
        <f>VLOOKUP(A618,'Base de Dados sem ASI_Relatório'!N:AD,2,0)</f>
        <v>Anual</v>
      </c>
      <c r="C618" s="298" t="str">
        <f>VLOOKUP(A618,'Base de Dados sem ASI_Relatório'!N:AD,4,0)</f>
        <v>-</v>
      </c>
      <c r="D618" s="298" t="str">
        <f>VLOOKUP(A618,'Base de Dados sem ASI_Relatório'!N:AD,5,0)</f>
        <v>&gt;50%</v>
      </c>
      <c r="E618" s="297"/>
      <c r="F618" s="298"/>
      <c r="G618" s="298"/>
      <c r="H618" s="298"/>
      <c r="I618" s="297"/>
      <c r="J618" s="297"/>
      <c r="K618" s="297"/>
      <c r="L618" s="298"/>
      <c r="M618" s="297"/>
      <c r="N618" s="297"/>
      <c r="O618" s="297"/>
      <c r="P618" s="298">
        <f>VLOOKUP(A618,'Base de Dados sem ASI_Relatório'!N:AD,17,0)</f>
        <v>0.16839999999999999</v>
      </c>
    </row>
    <row r="619" spans="1:16" ht="39.75" customHeight="1" x14ac:dyDescent="0.2">
      <c r="A619" s="283" t="s">
        <v>4259</v>
      </c>
      <c r="B619" s="311" t="s">
        <v>5196</v>
      </c>
      <c r="C619" s="311" t="s">
        <v>5197</v>
      </c>
      <c r="D619" s="311" t="s">
        <v>5198</v>
      </c>
      <c r="E619" s="311" t="s">
        <v>5199</v>
      </c>
      <c r="F619" s="311" t="s">
        <v>5200</v>
      </c>
      <c r="G619" s="311" t="s">
        <v>5201</v>
      </c>
      <c r="H619" s="311" t="s">
        <v>5202</v>
      </c>
      <c r="I619" s="311" t="s">
        <v>5203</v>
      </c>
      <c r="J619" s="311" t="s">
        <v>5204</v>
      </c>
      <c r="K619" s="311" t="s">
        <v>5205</v>
      </c>
      <c r="L619" s="311" t="s">
        <v>5206</v>
      </c>
      <c r="M619" s="311" t="s">
        <v>5207</v>
      </c>
      <c r="N619" s="311" t="s">
        <v>5208</v>
      </c>
      <c r="O619" s="311" t="s">
        <v>5209</v>
      </c>
      <c r="P619" s="311" t="s">
        <v>5210</v>
      </c>
    </row>
    <row r="620" spans="1:16" s="282" customFormat="1" x14ac:dyDescent="0.2">
      <c r="A620" s="285" t="s">
        <v>4861</v>
      </c>
      <c r="B620" s="294" t="str">
        <f>VLOOKUP(A620,'Base de Dados sem ASI_Relatório'!N:AD,2,0)</f>
        <v>Anual</v>
      </c>
      <c r="C620" s="298" t="str">
        <f>VLOOKUP(A620,'Base de Dados sem ASI_Relatório'!N:AD,4,0)</f>
        <v>-</v>
      </c>
      <c r="D620" s="298">
        <f>VLOOKUP(A620,'Base de Dados sem ASI_Relatório'!N:AD,5,0)</f>
        <v>0.25</v>
      </c>
      <c r="E620" s="297"/>
      <c r="F620" s="298"/>
      <c r="G620" s="298"/>
      <c r="H620" s="298"/>
      <c r="I620" s="297"/>
      <c r="J620" s="297"/>
      <c r="K620" s="297"/>
      <c r="L620" s="298"/>
      <c r="M620" s="297"/>
      <c r="N620" s="297"/>
      <c r="O620" s="297"/>
      <c r="P620" s="297">
        <f>VLOOKUP(A620,'Base de Dados sem ASI_Relatório'!N:AD,17,0)</f>
        <v>0</v>
      </c>
    </row>
    <row r="621" spans="1:16" ht="39.75" customHeight="1" x14ac:dyDescent="0.2">
      <c r="A621" s="283" t="s">
        <v>4260</v>
      </c>
      <c r="B621" s="311" t="s">
        <v>5196</v>
      </c>
      <c r="C621" s="311" t="s">
        <v>5197</v>
      </c>
      <c r="D621" s="311" t="s">
        <v>5198</v>
      </c>
      <c r="E621" s="311" t="s">
        <v>5199</v>
      </c>
      <c r="F621" s="311" t="s">
        <v>5200</v>
      </c>
      <c r="G621" s="311" t="s">
        <v>5201</v>
      </c>
      <c r="H621" s="311" t="s">
        <v>5202</v>
      </c>
      <c r="I621" s="311" t="s">
        <v>5203</v>
      </c>
      <c r="J621" s="311" t="s">
        <v>5204</v>
      </c>
      <c r="K621" s="311" t="s">
        <v>5205</v>
      </c>
      <c r="L621" s="311" t="s">
        <v>5206</v>
      </c>
      <c r="M621" s="311" t="s">
        <v>5207</v>
      </c>
      <c r="N621" s="311" t="s">
        <v>5208</v>
      </c>
      <c r="O621" s="311" t="s">
        <v>5209</v>
      </c>
      <c r="P621" s="311" t="s">
        <v>5210</v>
      </c>
    </row>
    <row r="622" spans="1:16" s="282" customFormat="1" x14ac:dyDescent="0.2">
      <c r="A622" s="285" t="s">
        <v>4862</v>
      </c>
      <c r="B622" s="294" t="str">
        <f>VLOOKUP(A622,'Base de Dados sem ASI_Relatório'!N:AD,2,0)</f>
        <v>Anual</v>
      </c>
      <c r="C622" s="294">
        <f>VLOOKUP(A622,'Base de Dados sem ASI_Relatório'!N:AD,4,0)</f>
        <v>0.54</v>
      </c>
      <c r="D622" s="294" t="str">
        <f>VLOOKUP(A622,'Base de Dados sem ASI_Relatório'!N:AD,5,0)</f>
        <v>1/5</v>
      </c>
      <c r="E622" s="294"/>
      <c r="F622" s="294"/>
      <c r="G622" s="294"/>
      <c r="H622" s="294"/>
      <c r="I622" s="294"/>
      <c r="J622" s="294"/>
      <c r="K622" s="294"/>
      <c r="L622" s="294"/>
      <c r="M622" s="294"/>
      <c r="N622" s="294"/>
      <c r="O622" s="294"/>
      <c r="P622" s="294">
        <f>VLOOKUP(A622,'Base de Dados sem ASI_Relatório'!N:AD,17,0)</f>
        <v>0.15</v>
      </c>
    </row>
    <row r="623" spans="1:16" ht="39.75" customHeight="1" x14ac:dyDescent="0.2">
      <c r="A623" s="283" t="s">
        <v>4261</v>
      </c>
      <c r="B623" s="311" t="s">
        <v>5196</v>
      </c>
      <c r="C623" s="311" t="s">
        <v>5197</v>
      </c>
      <c r="D623" s="311" t="s">
        <v>5198</v>
      </c>
      <c r="E623" s="311" t="s">
        <v>5199</v>
      </c>
      <c r="F623" s="311" t="s">
        <v>5200</v>
      </c>
      <c r="G623" s="311" t="s">
        <v>5201</v>
      </c>
      <c r="H623" s="311" t="s">
        <v>5202</v>
      </c>
      <c r="I623" s="311" t="s">
        <v>5203</v>
      </c>
      <c r="J623" s="311" t="s">
        <v>5204</v>
      </c>
      <c r="K623" s="311" t="s">
        <v>5205</v>
      </c>
      <c r="L623" s="311" t="s">
        <v>5206</v>
      </c>
      <c r="M623" s="311" t="s">
        <v>5207</v>
      </c>
      <c r="N623" s="311" t="s">
        <v>5208</v>
      </c>
      <c r="O623" s="311" t="s">
        <v>5209</v>
      </c>
      <c r="P623" s="311" t="s">
        <v>5210</v>
      </c>
    </row>
    <row r="624" spans="1:16" s="282" customFormat="1" x14ac:dyDescent="0.2">
      <c r="A624" s="285" t="s">
        <v>4863</v>
      </c>
      <c r="B624" s="294" t="str">
        <f>VLOOKUP(A624,'Base de Dados sem ASI_Relatório'!N:AD,2,0)</f>
        <v>Anual</v>
      </c>
      <c r="C624" s="298" t="str">
        <f>VLOOKUP(A624,'Base de Dados sem ASI_Relatório'!N:AD,4,0)</f>
        <v>-</v>
      </c>
      <c r="D624" s="298">
        <f>VLOOKUP(A624,'Base de Dados sem ASI_Relatório'!N:AD,5,0)</f>
        <v>0</v>
      </c>
      <c r="E624" s="297"/>
      <c r="F624" s="298"/>
      <c r="G624" s="298"/>
      <c r="H624" s="298"/>
      <c r="I624" s="297"/>
      <c r="J624" s="297"/>
      <c r="K624" s="297"/>
      <c r="L624" s="298"/>
      <c r="M624" s="297"/>
      <c r="N624" s="297"/>
      <c r="O624" s="297"/>
      <c r="P624" s="297">
        <f>VLOOKUP(A624,'Base de Dados sem ASI_Relatório'!N:AD,17,0)</f>
        <v>0</v>
      </c>
    </row>
    <row r="625" spans="1:16" ht="39.75" customHeight="1" x14ac:dyDescent="0.2">
      <c r="A625" s="283" t="s">
        <v>4262</v>
      </c>
      <c r="B625" s="311" t="s">
        <v>5196</v>
      </c>
      <c r="C625" s="311" t="s">
        <v>5197</v>
      </c>
      <c r="D625" s="311" t="s">
        <v>5198</v>
      </c>
      <c r="E625" s="311" t="s">
        <v>5199</v>
      </c>
      <c r="F625" s="311" t="s">
        <v>5200</v>
      </c>
      <c r="G625" s="311" t="s">
        <v>5201</v>
      </c>
      <c r="H625" s="311" t="s">
        <v>5202</v>
      </c>
      <c r="I625" s="311" t="s">
        <v>5203</v>
      </c>
      <c r="J625" s="311" t="s">
        <v>5204</v>
      </c>
      <c r="K625" s="311" t="s">
        <v>5205</v>
      </c>
      <c r="L625" s="311" t="s">
        <v>5206</v>
      </c>
      <c r="M625" s="311" t="s">
        <v>5207</v>
      </c>
      <c r="N625" s="311" t="s">
        <v>5208</v>
      </c>
      <c r="O625" s="311" t="s">
        <v>5209</v>
      </c>
      <c r="P625" s="311" t="s">
        <v>5210</v>
      </c>
    </row>
    <row r="626" spans="1:16" s="282" customFormat="1" ht="25.5" x14ac:dyDescent="0.2">
      <c r="A626" s="285" t="s">
        <v>4864</v>
      </c>
      <c r="B626" s="294" t="str">
        <f>VLOOKUP(A626,'Base de Dados sem ASI_Relatório'!N:AD,2,0)</f>
        <v>-</v>
      </c>
      <c r="C626" s="298" t="str">
        <f>VLOOKUP(A626,'Base de Dados sem ASI_Relatório'!N:AD,4,0)</f>
        <v>-</v>
      </c>
      <c r="D626" s="297">
        <f>VLOOKUP(A626,'Base de Dados sem ASI_Relatório'!N:AD,5,0)</f>
        <v>1</v>
      </c>
      <c r="E626" s="297"/>
      <c r="F626" s="298"/>
      <c r="G626" s="298"/>
      <c r="H626" s="298"/>
      <c r="I626" s="297"/>
      <c r="J626" s="297">
        <f>VLOOKUP(A626,'Base de Dados sem ASI_Relatório'!N:AD,11,0)</f>
        <v>0</v>
      </c>
      <c r="K626" s="297"/>
      <c r="L626" s="298"/>
      <c r="M626" s="297"/>
      <c r="N626" s="297"/>
      <c r="O626" s="297"/>
      <c r="P626" s="297">
        <v>0</v>
      </c>
    </row>
    <row r="627" spans="1:16" ht="39.75" customHeight="1" x14ac:dyDescent="0.2">
      <c r="A627" s="283" t="s">
        <v>4263</v>
      </c>
      <c r="B627" s="311" t="s">
        <v>5196</v>
      </c>
      <c r="C627" s="311" t="s">
        <v>5197</v>
      </c>
      <c r="D627" s="311" t="s">
        <v>5198</v>
      </c>
      <c r="E627" s="311" t="s">
        <v>5199</v>
      </c>
      <c r="F627" s="311" t="s">
        <v>5200</v>
      </c>
      <c r="G627" s="311" t="s">
        <v>5201</v>
      </c>
      <c r="H627" s="311" t="s">
        <v>5202</v>
      </c>
      <c r="I627" s="311" t="s">
        <v>5203</v>
      </c>
      <c r="J627" s="311" t="s">
        <v>5204</v>
      </c>
      <c r="K627" s="311" t="s">
        <v>5205</v>
      </c>
      <c r="L627" s="311" t="s">
        <v>5206</v>
      </c>
      <c r="M627" s="311" t="s">
        <v>5207</v>
      </c>
      <c r="N627" s="311" t="s">
        <v>5208</v>
      </c>
      <c r="O627" s="311" t="s">
        <v>5209</v>
      </c>
      <c r="P627" s="311" t="s">
        <v>5210</v>
      </c>
    </row>
    <row r="628" spans="1:16" s="282" customFormat="1" x14ac:dyDescent="0.2">
      <c r="A628" s="285" t="s">
        <v>4865</v>
      </c>
      <c r="B628" s="294" t="str">
        <f>VLOOKUP(A628,'Base de Dados sem ASI_Relatório'!N:AD,2,0)</f>
        <v>Anual</v>
      </c>
      <c r="C628" s="294">
        <f>VLOOKUP(A628,'Base de Dados sem ASI_Relatório'!N:AD,4,0)</f>
        <v>0</v>
      </c>
      <c r="D628" s="294">
        <f>VLOOKUP(A628,'Base de Dados sem ASI_Relatório'!N:AD,5,0)</f>
        <v>2</v>
      </c>
      <c r="E628" s="294"/>
      <c r="F628" s="294"/>
      <c r="G628" s="294"/>
      <c r="H628" s="294"/>
      <c r="I628" s="294"/>
      <c r="J628" s="294"/>
      <c r="K628" s="294"/>
      <c r="L628" s="294"/>
      <c r="M628" s="294"/>
      <c r="N628" s="294"/>
      <c r="O628" s="294"/>
      <c r="P628" s="294">
        <f>VLOOKUP(A628,'Base de Dados sem ASI_Relatório'!N:AD,17,0)</f>
        <v>2</v>
      </c>
    </row>
    <row r="629" spans="1:16" ht="39.75" customHeight="1" x14ac:dyDescent="0.2">
      <c r="A629" s="283" t="s">
        <v>4264</v>
      </c>
      <c r="B629" s="311" t="s">
        <v>5196</v>
      </c>
      <c r="C629" s="311" t="s">
        <v>5197</v>
      </c>
      <c r="D629" s="311" t="s">
        <v>5198</v>
      </c>
      <c r="E629" s="311" t="s">
        <v>5199</v>
      </c>
      <c r="F629" s="311" t="s">
        <v>5200</v>
      </c>
      <c r="G629" s="311" t="s">
        <v>5201</v>
      </c>
      <c r="H629" s="311" t="s">
        <v>5202</v>
      </c>
      <c r="I629" s="311" t="s">
        <v>5203</v>
      </c>
      <c r="J629" s="311" t="s">
        <v>5204</v>
      </c>
      <c r="K629" s="311" t="s">
        <v>5205</v>
      </c>
      <c r="L629" s="311" t="s">
        <v>5206</v>
      </c>
      <c r="M629" s="311" t="s">
        <v>5207</v>
      </c>
      <c r="N629" s="311" t="s">
        <v>5208</v>
      </c>
      <c r="O629" s="311" t="s">
        <v>5209</v>
      </c>
      <c r="P629" s="311" t="s">
        <v>5210</v>
      </c>
    </row>
    <row r="630" spans="1:16" s="282" customFormat="1" x14ac:dyDescent="0.2">
      <c r="A630" s="285" t="s">
        <v>4866</v>
      </c>
      <c r="B630" s="294" t="str">
        <f>VLOOKUP(A630,'Base de Dados sem ASI_Relatório'!N:AD,2,0)</f>
        <v>Anual</v>
      </c>
      <c r="C630" s="298" t="str">
        <f>VLOOKUP(A630,'Base de Dados sem ASI_Relatório'!N:AD,4,0)</f>
        <v>-</v>
      </c>
      <c r="D630" s="298">
        <f>VLOOKUP(A630,'Base de Dados sem ASI_Relatório'!N:AD,5,0)</f>
        <v>0.01</v>
      </c>
      <c r="E630" s="297"/>
      <c r="F630" s="298"/>
      <c r="G630" s="298"/>
      <c r="H630" s="298"/>
      <c r="I630" s="297"/>
      <c r="J630" s="297"/>
      <c r="K630" s="297"/>
      <c r="L630" s="298"/>
      <c r="M630" s="297"/>
      <c r="N630" s="297"/>
      <c r="O630" s="297"/>
      <c r="P630" s="298">
        <f>VLOOKUP(A630,'Base de Dados sem ASI_Relatório'!N:AD,17,0)</f>
        <v>0.01</v>
      </c>
    </row>
    <row r="631" spans="1:16" ht="39.75" customHeight="1" x14ac:dyDescent="0.2">
      <c r="A631" s="283" t="s">
        <v>4265</v>
      </c>
      <c r="B631" s="311" t="s">
        <v>5196</v>
      </c>
      <c r="C631" s="311" t="s">
        <v>5197</v>
      </c>
      <c r="D631" s="311" t="s">
        <v>5198</v>
      </c>
      <c r="E631" s="311" t="s">
        <v>5199</v>
      </c>
      <c r="F631" s="311" t="s">
        <v>5200</v>
      </c>
      <c r="G631" s="311" t="s">
        <v>5201</v>
      </c>
      <c r="H631" s="311" t="s">
        <v>5202</v>
      </c>
      <c r="I631" s="311" t="s">
        <v>5203</v>
      </c>
      <c r="J631" s="311" t="s">
        <v>5204</v>
      </c>
      <c r="K631" s="311" t="s">
        <v>5205</v>
      </c>
      <c r="L631" s="311" t="s">
        <v>5206</v>
      </c>
      <c r="M631" s="311" t="s">
        <v>5207</v>
      </c>
      <c r="N631" s="311" t="s">
        <v>5208</v>
      </c>
      <c r="O631" s="311" t="s">
        <v>5209</v>
      </c>
      <c r="P631" s="311" t="s">
        <v>5210</v>
      </c>
    </row>
    <row r="632" spans="1:16" s="282" customFormat="1" x14ac:dyDescent="0.2">
      <c r="A632" s="285" t="s">
        <v>4867</v>
      </c>
      <c r="B632" s="294" t="str">
        <f>VLOOKUP(A632,'Base de Dados sem ASI_Relatório'!N:AD,2,0)</f>
        <v>Quadrimestral</v>
      </c>
      <c r="C632" s="294">
        <f>VLOOKUP(A632,'Base de Dados sem ASI_Relatório'!N:AD,4,0)</f>
        <v>23</v>
      </c>
      <c r="D632" s="294">
        <f>VLOOKUP(A632,'Base de Dados sem ASI_Relatório'!N:AD,5,0)</f>
        <v>16</v>
      </c>
      <c r="E632" s="294"/>
      <c r="F632" s="294"/>
      <c r="G632" s="294"/>
      <c r="H632" s="294">
        <f>VLOOKUP(A632,'Base de Dados sem ASI_Relatório'!N:AD,9,0)</f>
        <v>5</v>
      </c>
      <c r="I632" s="294"/>
      <c r="J632" s="294"/>
      <c r="K632" s="294"/>
      <c r="L632" s="294">
        <f>VLOOKUP(A632,'Base de Dados sem ASI_Relatório'!N:AD,13,0)</f>
        <v>4</v>
      </c>
      <c r="M632" s="294"/>
      <c r="N632" s="294"/>
      <c r="O632" s="294"/>
      <c r="P632" s="294">
        <f>VLOOKUP(A632,'Base de Dados sem ASI_Relatório'!N:AD,17,0)</f>
        <v>4</v>
      </c>
    </row>
    <row r="633" spans="1:16" ht="39.75" customHeight="1" x14ac:dyDescent="0.2">
      <c r="A633" s="283" t="s">
        <v>4266</v>
      </c>
      <c r="B633" s="311" t="s">
        <v>5196</v>
      </c>
      <c r="C633" s="311" t="s">
        <v>5197</v>
      </c>
      <c r="D633" s="311" t="s">
        <v>5198</v>
      </c>
      <c r="E633" s="311" t="s">
        <v>5199</v>
      </c>
      <c r="F633" s="311" t="s">
        <v>5200</v>
      </c>
      <c r="G633" s="311" t="s">
        <v>5201</v>
      </c>
      <c r="H633" s="311" t="s">
        <v>5202</v>
      </c>
      <c r="I633" s="311" t="s">
        <v>5203</v>
      </c>
      <c r="J633" s="311" t="s">
        <v>5204</v>
      </c>
      <c r="K633" s="311" t="s">
        <v>5205</v>
      </c>
      <c r="L633" s="311" t="s">
        <v>5206</v>
      </c>
      <c r="M633" s="311" t="s">
        <v>5207</v>
      </c>
      <c r="N633" s="311" t="s">
        <v>5208</v>
      </c>
      <c r="O633" s="311" t="s">
        <v>5209</v>
      </c>
      <c r="P633" s="311" t="s">
        <v>5210</v>
      </c>
    </row>
    <row r="634" spans="1:16" s="282" customFormat="1" ht="25.5" x14ac:dyDescent="0.2">
      <c r="A634" s="285" t="s">
        <v>4868</v>
      </c>
      <c r="B634" s="294" t="str">
        <f>VLOOKUP(A634,'Base de Dados sem ASI_Relatório'!N:AD,2,0)</f>
        <v>Anual</v>
      </c>
      <c r="C634" s="298">
        <f>VLOOKUP(A634,'Base de Dados sem ASI_Relatório'!N:AD,4,0)</f>
        <v>0.22</v>
      </c>
      <c r="D634" s="298">
        <f>VLOOKUP(A634,'Base de Dados sem ASI_Relatório'!N:AD,5,0)</f>
        <v>0.2</v>
      </c>
      <c r="E634" s="297"/>
      <c r="F634" s="298"/>
      <c r="G634" s="298"/>
      <c r="H634" s="298"/>
      <c r="I634" s="297"/>
      <c r="J634" s="297"/>
      <c r="K634" s="297"/>
      <c r="L634" s="298"/>
      <c r="M634" s="297"/>
      <c r="N634" s="297"/>
      <c r="O634" s="297"/>
      <c r="P634" s="298">
        <f>VLOOKUP(A634,'Base de Dados sem ASI_Relatório'!N:AD,17,0)</f>
        <v>0.23</v>
      </c>
    </row>
    <row r="635" spans="1:16" ht="39.75" customHeight="1" x14ac:dyDescent="0.2">
      <c r="A635" s="283" t="s">
        <v>4267</v>
      </c>
      <c r="B635" s="311" t="s">
        <v>5196</v>
      </c>
      <c r="C635" s="311" t="s">
        <v>5197</v>
      </c>
      <c r="D635" s="311" t="s">
        <v>5198</v>
      </c>
      <c r="E635" s="311" t="s">
        <v>5199</v>
      </c>
      <c r="F635" s="311" t="s">
        <v>5200</v>
      </c>
      <c r="G635" s="311" t="s">
        <v>5201</v>
      </c>
      <c r="H635" s="311" t="s">
        <v>5202</v>
      </c>
      <c r="I635" s="311" t="s">
        <v>5203</v>
      </c>
      <c r="J635" s="311" t="s">
        <v>5204</v>
      </c>
      <c r="K635" s="311" t="s">
        <v>5205</v>
      </c>
      <c r="L635" s="311" t="s">
        <v>5206</v>
      </c>
      <c r="M635" s="311" t="s">
        <v>5207</v>
      </c>
      <c r="N635" s="311" t="s">
        <v>5208</v>
      </c>
      <c r="O635" s="311" t="s">
        <v>5209</v>
      </c>
      <c r="P635" s="311" t="s">
        <v>5210</v>
      </c>
    </row>
    <row r="636" spans="1:16" s="282" customFormat="1" ht="38.25" x14ac:dyDescent="0.2">
      <c r="A636" s="285" t="s">
        <v>4869</v>
      </c>
      <c r="B636" s="294" t="str">
        <f>VLOOKUP(A636,'Base de Dados sem ASI_Relatório'!N:AD,2,0)</f>
        <v>Anual</v>
      </c>
      <c r="C636" s="294">
        <f>VLOOKUP(A636,'Base de Dados sem ASI_Relatório'!N:AD,4,0)</f>
        <v>2724</v>
      </c>
      <c r="D636" s="294">
        <f>VLOOKUP(A636,'Base de Dados sem ASI_Relatório'!N:AD,5,0)</f>
        <v>2792</v>
      </c>
      <c r="E636" s="294"/>
      <c r="F636" s="294"/>
      <c r="G636" s="294"/>
      <c r="H636" s="294"/>
      <c r="I636" s="294"/>
      <c r="J636" s="294"/>
      <c r="K636" s="294"/>
      <c r="L636" s="294"/>
      <c r="M636" s="294"/>
      <c r="N636" s="294"/>
      <c r="O636" s="294"/>
      <c r="P636" s="294">
        <f>VLOOKUP(A636,'Base de Dados sem ASI_Relatório'!N:AD,17,0)</f>
        <v>1554</v>
      </c>
    </row>
    <row r="637" spans="1:16" ht="39.75" customHeight="1" x14ac:dyDescent="0.2">
      <c r="A637" s="283" t="s">
        <v>4268</v>
      </c>
      <c r="B637" s="311" t="s">
        <v>5196</v>
      </c>
      <c r="C637" s="311" t="s">
        <v>5197</v>
      </c>
      <c r="D637" s="311" t="s">
        <v>5198</v>
      </c>
      <c r="E637" s="311" t="s">
        <v>5199</v>
      </c>
      <c r="F637" s="311" t="s">
        <v>5200</v>
      </c>
      <c r="G637" s="311" t="s">
        <v>5201</v>
      </c>
      <c r="H637" s="311" t="s">
        <v>5202</v>
      </c>
      <c r="I637" s="311" t="s">
        <v>5203</v>
      </c>
      <c r="J637" s="311" t="s">
        <v>5204</v>
      </c>
      <c r="K637" s="311" t="s">
        <v>5205</v>
      </c>
      <c r="L637" s="311" t="s">
        <v>5206</v>
      </c>
      <c r="M637" s="311" t="s">
        <v>5207</v>
      </c>
      <c r="N637" s="311" t="s">
        <v>5208</v>
      </c>
      <c r="O637" s="311" t="s">
        <v>5209</v>
      </c>
      <c r="P637" s="311" t="s">
        <v>5210</v>
      </c>
    </row>
    <row r="638" spans="1:16" s="282" customFormat="1" ht="38.25" x14ac:dyDescent="0.2">
      <c r="A638" s="285" t="s">
        <v>4870</v>
      </c>
      <c r="B638" s="294" t="str">
        <f>VLOOKUP(A638,'Base de Dados sem ASI_Relatório'!N:AD,2,0)</f>
        <v>Anual</v>
      </c>
      <c r="C638" s="298">
        <f>VLOOKUP(A638,'Base de Dados sem ASI_Relatório'!N:AD,4,0)</f>
        <v>0</v>
      </c>
      <c r="D638" s="297">
        <f>VLOOKUP(A638,'Base de Dados sem ASI_Relatório'!N:AD,5,0)</f>
        <v>1</v>
      </c>
      <c r="E638" s="297"/>
      <c r="F638" s="298"/>
      <c r="G638" s="298"/>
      <c r="H638" s="298"/>
      <c r="I638" s="297"/>
      <c r="J638" s="297"/>
      <c r="K638" s="297"/>
      <c r="L638" s="298"/>
      <c r="M638" s="297"/>
      <c r="N638" s="297"/>
      <c r="O638" s="297"/>
      <c r="P638" s="297" t="str">
        <f>VLOOKUP(A638,'Base de Dados sem ASI_Relatório'!N:AD,17,0)</f>
        <v>-</v>
      </c>
    </row>
    <row r="639" spans="1:16" ht="39.75" customHeight="1" x14ac:dyDescent="0.2">
      <c r="A639" s="283" t="s">
        <v>4269</v>
      </c>
      <c r="B639" s="311" t="s">
        <v>5196</v>
      </c>
      <c r="C639" s="311" t="s">
        <v>5197</v>
      </c>
      <c r="D639" s="311" t="s">
        <v>5198</v>
      </c>
      <c r="E639" s="311" t="s">
        <v>5199</v>
      </c>
      <c r="F639" s="311" t="s">
        <v>5200</v>
      </c>
      <c r="G639" s="311" t="s">
        <v>5201</v>
      </c>
      <c r="H639" s="311" t="s">
        <v>5202</v>
      </c>
      <c r="I639" s="311" t="s">
        <v>5203</v>
      </c>
      <c r="J639" s="311" t="s">
        <v>5204</v>
      </c>
      <c r="K639" s="311" t="s">
        <v>5205</v>
      </c>
      <c r="L639" s="311" t="s">
        <v>5206</v>
      </c>
      <c r="M639" s="311" t="s">
        <v>5207</v>
      </c>
      <c r="N639" s="311" t="s">
        <v>5208</v>
      </c>
      <c r="O639" s="311" t="s">
        <v>5209</v>
      </c>
      <c r="P639" s="311" t="s">
        <v>5210</v>
      </c>
    </row>
    <row r="640" spans="1:16" s="282" customFormat="1" ht="25.5" x14ac:dyDescent="0.2">
      <c r="A640" s="286" t="s">
        <v>4871</v>
      </c>
      <c r="B640" s="299" t="str">
        <f>VLOOKUP(A640,'Base de Dados sem ASI_Relatório'!N:AD,2,0)</f>
        <v>Quadrimestral</v>
      </c>
      <c r="C640" s="300">
        <f>VLOOKUP(A640,'Base de Dados sem ASI_Relatório'!N:AD,4,0)</f>
        <v>0.7</v>
      </c>
      <c r="D640" s="300">
        <f>VLOOKUP(A640,'Base de Dados sem ASI_Relatório'!N:AD,5,0)</f>
        <v>0.75</v>
      </c>
      <c r="E640" s="301"/>
      <c r="F640" s="300"/>
      <c r="G640" s="300"/>
      <c r="H640" s="300">
        <f>VLOOKUP(A640,'Base de Dados sem ASI_Relatório'!N:AD,9,0)</f>
        <v>0.1</v>
      </c>
      <c r="I640" s="301"/>
      <c r="J640" s="301"/>
      <c r="K640" s="301"/>
      <c r="L640" s="300">
        <f>VLOOKUP(A640,'Base de Dados sem ASI_Relatório'!N:AD,13,0)</f>
        <v>0.83</v>
      </c>
      <c r="M640" s="301"/>
      <c r="N640" s="301"/>
      <c r="O640" s="301"/>
      <c r="P640" s="301">
        <f>VLOOKUP(A640,'Base de Dados sem ASI_Relatório'!N:AD,17,0)</f>
        <v>0</v>
      </c>
    </row>
    <row r="641" spans="1:16" s="282" customFormat="1" ht="25.5" x14ac:dyDescent="0.2">
      <c r="A641" s="285" t="s">
        <v>4872</v>
      </c>
      <c r="B641" s="294" t="str">
        <f>VLOOKUP(A641,'Base de Dados sem ASI_Relatório'!N:AD,2,0)</f>
        <v>Anual</v>
      </c>
      <c r="C641" s="298" t="str">
        <f>VLOOKUP(A641,'Base de Dados sem ASI_Relatório'!N:AD,4,0)</f>
        <v>-</v>
      </c>
      <c r="D641" s="297">
        <f>VLOOKUP(A641,'Base de Dados sem ASI_Relatório'!N:AD,5,0)</f>
        <v>1</v>
      </c>
      <c r="E641" s="297"/>
      <c r="F641" s="298"/>
      <c r="G641" s="298"/>
      <c r="H641" s="298"/>
      <c r="I641" s="297"/>
      <c r="J641" s="297"/>
      <c r="K641" s="297"/>
      <c r="L641" s="298"/>
      <c r="M641" s="297"/>
      <c r="N641" s="297"/>
      <c r="O641" s="297"/>
      <c r="P641" s="297">
        <f>VLOOKUP(A641,'Base de Dados sem ASI_Relatório'!N:AD,17,0)</f>
        <v>0</v>
      </c>
    </row>
    <row r="642" spans="1:16" s="282" customFormat="1" ht="25.5" x14ac:dyDescent="0.2">
      <c r="A642" s="287" t="s">
        <v>4873</v>
      </c>
      <c r="B642" s="302" t="str">
        <f>VLOOKUP(A642,'Base de Dados sem ASI_Relatório'!N:AD,2,0)</f>
        <v>Anual</v>
      </c>
      <c r="C642" s="302">
        <f>VLOOKUP(A642,'Base de Dados sem ASI_Relatório'!N:AD,4,0)</f>
        <v>67</v>
      </c>
      <c r="D642" s="302">
        <f>VLOOKUP(A642,'Base de Dados sem ASI_Relatório'!N:AD,5,0)</f>
        <v>200</v>
      </c>
      <c r="E642" s="302"/>
      <c r="F642" s="302"/>
      <c r="G642" s="302"/>
      <c r="H642" s="302"/>
      <c r="I642" s="302"/>
      <c r="J642" s="302"/>
      <c r="K642" s="302"/>
      <c r="L642" s="302"/>
      <c r="M642" s="302"/>
      <c r="N642" s="302"/>
      <c r="O642" s="302"/>
      <c r="P642" s="302">
        <f>VLOOKUP(A642,'Base de Dados sem ASI_Relatório'!N:AD,17,0)</f>
        <v>15</v>
      </c>
    </row>
    <row r="643" spans="1:16" ht="39.75" customHeight="1" x14ac:dyDescent="0.2">
      <c r="A643" s="283" t="s">
        <v>4270</v>
      </c>
      <c r="B643" s="311" t="s">
        <v>5196</v>
      </c>
      <c r="C643" s="311" t="s">
        <v>5197</v>
      </c>
      <c r="D643" s="311" t="s">
        <v>5198</v>
      </c>
      <c r="E643" s="311" t="s">
        <v>5199</v>
      </c>
      <c r="F643" s="311" t="s">
        <v>5200</v>
      </c>
      <c r="G643" s="311" t="s">
        <v>5201</v>
      </c>
      <c r="H643" s="311" t="s">
        <v>5202</v>
      </c>
      <c r="I643" s="311" t="s">
        <v>5203</v>
      </c>
      <c r="J643" s="311" t="s">
        <v>5204</v>
      </c>
      <c r="K643" s="311" t="s">
        <v>5205</v>
      </c>
      <c r="L643" s="311" t="s">
        <v>5206</v>
      </c>
      <c r="M643" s="311" t="s">
        <v>5207</v>
      </c>
      <c r="N643" s="311" t="s">
        <v>5208</v>
      </c>
      <c r="O643" s="311" t="s">
        <v>5209</v>
      </c>
      <c r="P643" s="311" t="s">
        <v>5210</v>
      </c>
    </row>
    <row r="644" spans="1:16" s="282" customFormat="1" ht="25.5" x14ac:dyDescent="0.2">
      <c r="A644" s="285" t="s">
        <v>4874</v>
      </c>
      <c r="B644" s="294" t="str">
        <f>VLOOKUP(A644,'Base de Dados sem ASI_Relatório'!N:AD,2,0)</f>
        <v>Anual</v>
      </c>
      <c r="C644" s="294">
        <f>VLOOKUP(A644,'Base de Dados sem ASI_Relatório'!N:AD,4,0)</f>
        <v>0</v>
      </c>
      <c r="D644" s="294">
        <f>VLOOKUP(A644,'Base de Dados sem ASI_Relatório'!N:AD,5,0)</f>
        <v>25</v>
      </c>
      <c r="E644" s="294"/>
      <c r="F644" s="294"/>
      <c r="G644" s="294"/>
      <c r="H644" s="294"/>
      <c r="I644" s="294"/>
      <c r="J644" s="294"/>
      <c r="K644" s="294"/>
      <c r="L644" s="294"/>
      <c r="M644" s="294"/>
      <c r="N644" s="294"/>
      <c r="O644" s="294"/>
      <c r="P644" s="294">
        <f>VLOOKUP(A644,'Base de Dados sem ASI_Relatório'!N:AD,17,0)</f>
        <v>238</v>
      </c>
    </row>
    <row r="645" spans="1:16" ht="39.75" customHeight="1" x14ac:dyDescent="0.2">
      <c r="A645" s="283" t="s">
        <v>4271</v>
      </c>
      <c r="B645" s="311" t="s">
        <v>5196</v>
      </c>
      <c r="C645" s="311" t="s">
        <v>5197</v>
      </c>
      <c r="D645" s="311" t="s">
        <v>5198</v>
      </c>
      <c r="E645" s="311" t="s">
        <v>5199</v>
      </c>
      <c r="F645" s="311" t="s">
        <v>5200</v>
      </c>
      <c r="G645" s="311" t="s">
        <v>5201</v>
      </c>
      <c r="H645" s="311" t="s">
        <v>5202</v>
      </c>
      <c r="I645" s="311" t="s">
        <v>5203</v>
      </c>
      <c r="J645" s="311" t="s">
        <v>5204</v>
      </c>
      <c r="K645" s="311" t="s">
        <v>5205</v>
      </c>
      <c r="L645" s="311" t="s">
        <v>5206</v>
      </c>
      <c r="M645" s="311" t="s">
        <v>5207</v>
      </c>
      <c r="N645" s="311" t="s">
        <v>5208</v>
      </c>
      <c r="O645" s="311" t="s">
        <v>5209</v>
      </c>
      <c r="P645" s="311" t="s">
        <v>5210</v>
      </c>
    </row>
    <row r="646" spans="1:16" s="282" customFormat="1" x14ac:dyDescent="0.2">
      <c r="A646" s="285" t="s">
        <v>4875</v>
      </c>
      <c r="B646" s="294" t="str">
        <f>VLOOKUP(A646,'Base de Dados sem ASI_Relatório'!N:AD,2,0)</f>
        <v>Anual</v>
      </c>
      <c r="C646" s="298" t="str">
        <f>VLOOKUP(A646,'Base de Dados sem ASI_Relatório'!N:AD,4,0)</f>
        <v>-</v>
      </c>
      <c r="D646" s="298" t="str">
        <f>VLOOKUP(A646,'Base de Dados sem ASI_Relatório'!N:AD,5,0)</f>
        <v>-</v>
      </c>
      <c r="E646" s="297"/>
      <c r="F646" s="298"/>
      <c r="G646" s="298"/>
      <c r="H646" s="298"/>
      <c r="I646" s="297"/>
      <c r="J646" s="297"/>
      <c r="K646" s="297"/>
      <c r="L646" s="298"/>
      <c r="M646" s="297"/>
      <c r="N646" s="297"/>
      <c r="O646" s="297"/>
      <c r="P646" s="297" t="str">
        <f>VLOOKUP(A646,'Base de Dados sem ASI_Relatório'!N:AD,17,0)</f>
        <v>-</v>
      </c>
    </row>
    <row r="647" spans="1:16" s="280" customFormat="1" ht="45.75" customHeight="1" x14ac:dyDescent="0.3">
      <c r="A647" s="312" t="s">
        <v>3994</v>
      </c>
      <c r="E647" s="296"/>
      <c r="F647" s="296"/>
      <c r="G647" s="296"/>
      <c r="H647" s="296"/>
      <c r="I647" s="296"/>
      <c r="J647" s="296"/>
      <c r="K647" s="296"/>
      <c r="L647" s="296"/>
      <c r="M647" s="296"/>
      <c r="N647" s="296"/>
      <c r="O647" s="296"/>
      <c r="P647" s="296"/>
    </row>
    <row r="648" spans="1:16" ht="39.75" customHeight="1" x14ac:dyDescent="0.2">
      <c r="A648" s="283" t="s">
        <v>4272</v>
      </c>
      <c r="B648" s="311" t="s">
        <v>5196</v>
      </c>
      <c r="C648" s="311" t="s">
        <v>5197</v>
      </c>
      <c r="D648" s="311" t="s">
        <v>5198</v>
      </c>
      <c r="E648" s="311" t="s">
        <v>5199</v>
      </c>
      <c r="F648" s="311" t="s">
        <v>5200</v>
      </c>
      <c r="G648" s="311" t="s">
        <v>5201</v>
      </c>
      <c r="H648" s="311" t="s">
        <v>5202</v>
      </c>
      <c r="I648" s="311" t="s">
        <v>5203</v>
      </c>
      <c r="J648" s="311" t="s">
        <v>5204</v>
      </c>
      <c r="K648" s="311" t="s">
        <v>5205</v>
      </c>
      <c r="L648" s="311" t="s">
        <v>5206</v>
      </c>
      <c r="M648" s="311" t="s">
        <v>5207</v>
      </c>
      <c r="N648" s="311" t="s">
        <v>5208</v>
      </c>
      <c r="O648" s="311" t="s">
        <v>5209</v>
      </c>
      <c r="P648" s="311" t="s">
        <v>5210</v>
      </c>
    </row>
    <row r="649" spans="1:16" s="282" customFormat="1" ht="25.5" x14ac:dyDescent="0.2">
      <c r="A649" s="285" t="s">
        <v>4876</v>
      </c>
      <c r="B649" s="294" t="str">
        <f>VLOOKUP(A649,'Base de Dados sem ASI_Relatório'!N:AD,2,0)</f>
        <v>Semestral</v>
      </c>
      <c r="C649" s="298">
        <f>VLOOKUP(A649,'Base de Dados sem ASI_Relatório'!N:AD,4,0)</f>
        <v>0</v>
      </c>
      <c r="D649" s="298">
        <f>VLOOKUP(A649,'Base de Dados sem ASI_Relatório'!N:AD,5,0)</f>
        <v>0.25</v>
      </c>
      <c r="E649" s="297"/>
      <c r="F649" s="298"/>
      <c r="G649" s="298"/>
      <c r="H649" s="298"/>
      <c r="I649" s="297"/>
      <c r="J649" s="297">
        <f>VLOOKUP(A649,'Base de Dados sem ASI_Relatório'!N:AD,11,0)</f>
        <v>0</v>
      </c>
      <c r="K649" s="297"/>
      <c r="L649" s="298"/>
      <c r="M649" s="297"/>
      <c r="N649" s="297"/>
      <c r="O649" s="297"/>
      <c r="P649" s="297">
        <f>VLOOKUP(A649,'Base de Dados sem ASI_Relatório'!N:AD,17,0)</f>
        <v>0</v>
      </c>
    </row>
    <row r="650" spans="1:16" ht="39.75" customHeight="1" x14ac:dyDescent="0.2">
      <c r="A650" s="283" t="s">
        <v>4273</v>
      </c>
      <c r="B650" s="311" t="s">
        <v>5196</v>
      </c>
      <c r="C650" s="311" t="s">
        <v>5197</v>
      </c>
      <c r="D650" s="311" t="s">
        <v>5198</v>
      </c>
      <c r="E650" s="311" t="s">
        <v>5199</v>
      </c>
      <c r="F650" s="311" t="s">
        <v>5200</v>
      </c>
      <c r="G650" s="311" t="s">
        <v>5201</v>
      </c>
      <c r="H650" s="311" t="s">
        <v>5202</v>
      </c>
      <c r="I650" s="311" t="s">
        <v>5203</v>
      </c>
      <c r="J650" s="311" t="s">
        <v>5204</v>
      </c>
      <c r="K650" s="311" t="s">
        <v>5205</v>
      </c>
      <c r="L650" s="311" t="s">
        <v>5206</v>
      </c>
      <c r="M650" s="311" t="s">
        <v>5207</v>
      </c>
      <c r="N650" s="311" t="s">
        <v>5208</v>
      </c>
      <c r="O650" s="311" t="s">
        <v>5209</v>
      </c>
      <c r="P650" s="311" t="s">
        <v>5210</v>
      </c>
    </row>
    <row r="651" spans="1:16" s="282" customFormat="1" x14ac:dyDescent="0.2">
      <c r="A651" s="285" t="s">
        <v>4877</v>
      </c>
      <c r="B651" s="294" t="str">
        <f>VLOOKUP(A651,'Base de Dados sem ASI_Relatório'!N:AD,2,0)</f>
        <v>Quadrimestral</v>
      </c>
      <c r="C651" s="298">
        <f>VLOOKUP(A651,'Base de Dados sem ASI_Relatório'!N:AD,4,0)</f>
        <v>0.05</v>
      </c>
      <c r="D651" s="298">
        <f>VLOOKUP(A651,'Base de Dados sem ASI_Relatório'!N:AD,5,0)</f>
        <v>0.1</v>
      </c>
      <c r="E651" s="297"/>
      <c r="F651" s="298"/>
      <c r="G651" s="298"/>
      <c r="H651" s="298">
        <f>VLOOKUP(A651,'Base de Dados sem ASI_Relatório'!N:AD,9,0)</f>
        <v>8.3000000000000004E-2</v>
      </c>
      <c r="I651" s="297"/>
      <c r="J651" s="297"/>
      <c r="K651" s="297"/>
      <c r="L651" s="298">
        <f>VLOOKUP(A651,'Base de Dados sem ASI_Relatório'!N:AD,13,0)</f>
        <v>8.3000000000000004E-2</v>
      </c>
      <c r="M651" s="297"/>
      <c r="N651" s="297"/>
      <c r="O651" s="297"/>
      <c r="P651" s="298">
        <f>VLOOKUP(A651,'Base de Dados sem ASI_Relatório'!N:AD,17,0)</f>
        <v>0.16700000000000001</v>
      </c>
    </row>
    <row r="652" spans="1:16" ht="39.75" customHeight="1" x14ac:dyDescent="0.2">
      <c r="A652" s="283" t="s">
        <v>4274</v>
      </c>
      <c r="B652" s="311" t="s">
        <v>5196</v>
      </c>
      <c r="C652" s="311" t="s">
        <v>5197</v>
      </c>
      <c r="D652" s="311" t="s">
        <v>5198</v>
      </c>
      <c r="E652" s="311" t="s">
        <v>5199</v>
      </c>
      <c r="F652" s="311" t="s">
        <v>5200</v>
      </c>
      <c r="G652" s="311" t="s">
        <v>5201</v>
      </c>
      <c r="H652" s="311" t="s">
        <v>5202</v>
      </c>
      <c r="I652" s="311" t="s">
        <v>5203</v>
      </c>
      <c r="J652" s="311" t="s">
        <v>5204</v>
      </c>
      <c r="K652" s="311" t="s">
        <v>5205</v>
      </c>
      <c r="L652" s="311" t="s">
        <v>5206</v>
      </c>
      <c r="M652" s="311" t="s">
        <v>5207</v>
      </c>
      <c r="N652" s="311" t="s">
        <v>5208</v>
      </c>
      <c r="O652" s="311" t="s">
        <v>5209</v>
      </c>
      <c r="P652" s="311" t="s">
        <v>5210</v>
      </c>
    </row>
    <row r="653" spans="1:16" s="282" customFormat="1" ht="25.5" x14ac:dyDescent="0.2">
      <c r="A653" s="286" t="s">
        <v>4878</v>
      </c>
      <c r="B653" s="299" t="str">
        <f>VLOOKUP(A653,'Base de Dados sem ASI_Relatório'!N:AD,2,0)</f>
        <v>Quadrimestral</v>
      </c>
      <c r="C653" s="300">
        <f>VLOOKUP(A653,'Base de Dados sem ASI_Relatório'!N:AD,4,0)</f>
        <v>0.69</v>
      </c>
      <c r="D653" s="300">
        <f>VLOOKUP(A653,'Base de Dados sem ASI_Relatório'!N:AD,5,0)</f>
        <v>0.72</v>
      </c>
      <c r="E653" s="301"/>
      <c r="F653" s="300"/>
      <c r="G653" s="300"/>
      <c r="H653" s="300">
        <f>VLOOKUP(A653,'Base de Dados sem ASI_Relatório'!N:AD,9,0)</f>
        <v>0.77900000000000003</v>
      </c>
      <c r="I653" s="301"/>
      <c r="J653" s="301"/>
      <c r="K653" s="301"/>
      <c r="L653" s="300">
        <f>VLOOKUP(A653,'Base de Dados sem ASI_Relatório'!N:AD,13,0)</f>
        <v>0.78800000000000003</v>
      </c>
      <c r="M653" s="301"/>
      <c r="N653" s="301"/>
      <c r="O653" s="301"/>
      <c r="P653" s="300">
        <f>VLOOKUP(A653,'Base de Dados sem ASI_Relatório'!N:AD,17,0)</f>
        <v>0.78800000000000003</v>
      </c>
    </row>
    <row r="654" spans="1:16" s="282" customFormat="1" x14ac:dyDescent="0.2">
      <c r="A654" s="285" t="s">
        <v>4879</v>
      </c>
      <c r="B654" s="294" t="str">
        <f>VLOOKUP(A654,'Base de Dados sem ASI_Relatório'!N:AD,2,0)</f>
        <v>Quadrimestral</v>
      </c>
      <c r="C654" s="298">
        <f>VLOOKUP(A654,'Base de Dados sem ASI_Relatório'!N:AD,4,0)</f>
        <v>0.63</v>
      </c>
      <c r="D654" s="298">
        <f>VLOOKUP(A654,'Base de Dados sem ASI_Relatório'!N:AD,5,0)</f>
        <v>0.57499999999999996</v>
      </c>
      <c r="E654" s="297"/>
      <c r="F654" s="298"/>
      <c r="G654" s="298"/>
      <c r="H654" s="298">
        <f>VLOOKUP(A654,'Base de Dados sem ASI_Relatório'!N:AD,9,0)</f>
        <v>0.66500000000000004</v>
      </c>
      <c r="I654" s="297"/>
      <c r="J654" s="297"/>
      <c r="K654" s="297"/>
      <c r="L654" s="298">
        <f>VLOOKUP(A654,'Base de Dados sem ASI_Relatório'!N:AD,13,0)</f>
        <v>0.46400000000000002</v>
      </c>
      <c r="M654" s="297"/>
      <c r="N654" s="297"/>
      <c r="O654" s="297"/>
      <c r="P654" s="297">
        <f>VLOOKUP(A654,'Base de Dados sem ASI_Relatório'!N:AD,17,0)</f>
        <v>1.099</v>
      </c>
    </row>
    <row r="655" spans="1:16" ht="39.75" customHeight="1" x14ac:dyDescent="0.2">
      <c r="A655" s="283" t="s">
        <v>4275</v>
      </c>
      <c r="B655" s="311" t="s">
        <v>5196</v>
      </c>
      <c r="C655" s="311" t="s">
        <v>5197</v>
      </c>
      <c r="D655" s="311" t="s">
        <v>5198</v>
      </c>
      <c r="E655" s="311" t="s">
        <v>5199</v>
      </c>
      <c r="F655" s="311" t="s">
        <v>5200</v>
      </c>
      <c r="G655" s="311" t="s">
        <v>5201</v>
      </c>
      <c r="H655" s="311" t="s">
        <v>5202</v>
      </c>
      <c r="I655" s="311" t="s">
        <v>5203</v>
      </c>
      <c r="J655" s="311" t="s">
        <v>5204</v>
      </c>
      <c r="K655" s="311" t="s">
        <v>5205</v>
      </c>
      <c r="L655" s="311" t="s">
        <v>5206</v>
      </c>
      <c r="M655" s="311" t="s">
        <v>5207</v>
      </c>
      <c r="N655" s="311" t="s">
        <v>5208</v>
      </c>
      <c r="O655" s="311" t="s">
        <v>5209</v>
      </c>
      <c r="P655" s="311" t="s">
        <v>5210</v>
      </c>
    </row>
    <row r="656" spans="1:16" s="282" customFormat="1" ht="25.5" x14ac:dyDescent="0.2">
      <c r="A656" s="285" t="s">
        <v>4880</v>
      </c>
      <c r="B656" s="294" t="str">
        <f>VLOOKUP(A656,'Base de Dados sem ASI_Relatório'!N:AD,2,0)</f>
        <v>Quadrimestral</v>
      </c>
      <c r="C656" s="298">
        <f>VLOOKUP(A656,'Base de Dados sem ASI_Relatório'!N:AD,4,0)</f>
        <v>0.157</v>
      </c>
      <c r="D656" s="298">
        <f>VLOOKUP(A656,'Base de Dados sem ASI_Relatório'!N:AD,5,0)</f>
        <v>0.21099999999999999</v>
      </c>
      <c r="E656" s="297"/>
      <c r="F656" s="298"/>
      <c r="G656" s="298"/>
      <c r="H656" s="298">
        <f>VLOOKUP(A656,'Base de Dados sem ASI_Relatório'!N:AD,9,0)</f>
        <v>0.224</v>
      </c>
      <c r="I656" s="297"/>
      <c r="J656" s="297"/>
      <c r="K656" s="297"/>
      <c r="L656" s="298">
        <f>VLOOKUP(A656,'Base de Dados sem ASI_Relatório'!N:AD,13,0)</f>
        <v>0.23599999999999999</v>
      </c>
      <c r="M656" s="297"/>
      <c r="N656" s="297"/>
      <c r="O656" s="297"/>
      <c r="P656" s="298">
        <f>VLOOKUP(A656,'Base de Dados sem ASI_Relatório'!N:AD,17,0)</f>
        <v>0.27</v>
      </c>
    </row>
    <row r="657" spans="1:16" ht="39.75" customHeight="1" x14ac:dyDescent="0.2">
      <c r="A657" s="283" t="s">
        <v>4276</v>
      </c>
      <c r="B657" s="311" t="s">
        <v>5196</v>
      </c>
      <c r="C657" s="311" t="s">
        <v>5197</v>
      </c>
      <c r="D657" s="311" t="s">
        <v>5198</v>
      </c>
      <c r="E657" s="311" t="s">
        <v>5199</v>
      </c>
      <c r="F657" s="311" t="s">
        <v>5200</v>
      </c>
      <c r="G657" s="311" t="s">
        <v>5201</v>
      </c>
      <c r="H657" s="311" t="s">
        <v>5202</v>
      </c>
      <c r="I657" s="311" t="s">
        <v>5203</v>
      </c>
      <c r="J657" s="311" t="s">
        <v>5204</v>
      </c>
      <c r="K657" s="311" t="s">
        <v>5205</v>
      </c>
      <c r="L657" s="311" t="s">
        <v>5206</v>
      </c>
      <c r="M657" s="311" t="s">
        <v>5207</v>
      </c>
      <c r="N657" s="311" t="s">
        <v>5208</v>
      </c>
      <c r="O657" s="311" t="s">
        <v>5209</v>
      </c>
      <c r="P657" s="311" t="s">
        <v>5210</v>
      </c>
    </row>
    <row r="658" spans="1:16" s="282" customFormat="1" x14ac:dyDescent="0.2">
      <c r="A658" s="285" t="s">
        <v>4881</v>
      </c>
      <c r="B658" s="294" t="str">
        <f>VLOOKUP(A658,'Base de Dados sem ASI_Relatório'!N:AD,2,0)</f>
        <v>Anual</v>
      </c>
      <c r="C658" s="294">
        <f>VLOOKUP(A658,'Base de Dados sem ASI_Relatório'!N:AD,4,0)</f>
        <v>0</v>
      </c>
      <c r="D658" s="294">
        <f>VLOOKUP(A658,'Base de Dados sem ASI_Relatório'!N:AD,5,0)</f>
        <v>3</v>
      </c>
      <c r="E658" s="294"/>
      <c r="F658" s="294"/>
      <c r="G658" s="294"/>
      <c r="H658" s="294"/>
      <c r="I658" s="294"/>
      <c r="J658" s="294"/>
      <c r="K658" s="294"/>
      <c r="L658" s="294"/>
      <c r="M658" s="294"/>
      <c r="N658" s="294"/>
      <c r="O658" s="294"/>
      <c r="P658" s="294">
        <f>VLOOKUP(A658,'Base de Dados sem ASI_Relatório'!N:AD,17,0)</f>
        <v>13</v>
      </c>
    </row>
    <row r="659" spans="1:16" ht="39.75" customHeight="1" x14ac:dyDescent="0.2">
      <c r="A659" s="283" t="s">
        <v>4277</v>
      </c>
      <c r="B659" s="311" t="s">
        <v>5196</v>
      </c>
      <c r="C659" s="311" t="s">
        <v>5197</v>
      </c>
      <c r="D659" s="311" t="s">
        <v>5198</v>
      </c>
      <c r="E659" s="311" t="s">
        <v>5199</v>
      </c>
      <c r="F659" s="311" t="s">
        <v>5200</v>
      </c>
      <c r="G659" s="311" t="s">
        <v>5201</v>
      </c>
      <c r="H659" s="311" t="s">
        <v>5202</v>
      </c>
      <c r="I659" s="311" t="s">
        <v>5203</v>
      </c>
      <c r="J659" s="311" t="s">
        <v>5204</v>
      </c>
      <c r="K659" s="311" t="s">
        <v>5205</v>
      </c>
      <c r="L659" s="311" t="s">
        <v>5206</v>
      </c>
      <c r="M659" s="311" t="s">
        <v>5207</v>
      </c>
      <c r="N659" s="311" t="s">
        <v>5208</v>
      </c>
      <c r="O659" s="311" t="s">
        <v>5209</v>
      </c>
      <c r="P659" s="311" t="s">
        <v>5210</v>
      </c>
    </row>
    <row r="660" spans="1:16" s="282" customFormat="1" ht="25.5" x14ac:dyDescent="0.2">
      <c r="A660" s="285" t="s">
        <v>4882</v>
      </c>
      <c r="B660" s="294" t="str">
        <f>VLOOKUP(A660,'Base de Dados sem ASI_Relatório'!N:AD,2,0)</f>
        <v>Anual</v>
      </c>
      <c r="C660" s="294">
        <f>VLOOKUP(A660,'Base de Dados sem ASI_Relatório'!N:AD,4,0)</f>
        <v>99</v>
      </c>
      <c r="D660" s="294">
        <f>VLOOKUP(A660,'Base de Dados sem ASI_Relatório'!N:AD,5,0)</f>
        <v>300</v>
      </c>
      <c r="E660" s="294"/>
      <c r="F660" s="294"/>
      <c r="G660" s="294"/>
      <c r="H660" s="294"/>
      <c r="I660" s="294"/>
      <c r="J660" s="294"/>
      <c r="K660" s="294"/>
      <c r="L660" s="294"/>
      <c r="M660" s="294"/>
      <c r="N660" s="294"/>
      <c r="O660" s="294"/>
      <c r="P660" s="294">
        <f>VLOOKUP(A660,'Base de Dados sem ASI_Relatório'!N:AD,17,0)</f>
        <v>272</v>
      </c>
    </row>
    <row r="661" spans="1:16" ht="39.75" customHeight="1" x14ac:dyDescent="0.2">
      <c r="A661" s="283" t="s">
        <v>4278</v>
      </c>
      <c r="B661" s="311" t="s">
        <v>5196</v>
      </c>
      <c r="C661" s="311" t="s">
        <v>5197</v>
      </c>
      <c r="D661" s="311" t="s">
        <v>5198</v>
      </c>
      <c r="E661" s="311" t="s">
        <v>5199</v>
      </c>
      <c r="F661" s="311" t="s">
        <v>5200</v>
      </c>
      <c r="G661" s="311" t="s">
        <v>5201</v>
      </c>
      <c r="H661" s="311" t="s">
        <v>5202</v>
      </c>
      <c r="I661" s="311" t="s">
        <v>5203</v>
      </c>
      <c r="J661" s="311" t="s">
        <v>5204</v>
      </c>
      <c r="K661" s="311" t="s">
        <v>5205</v>
      </c>
      <c r="L661" s="311" t="s">
        <v>5206</v>
      </c>
      <c r="M661" s="311" t="s">
        <v>5207</v>
      </c>
      <c r="N661" s="311" t="s">
        <v>5208</v>
      </c>
      <c r="O661" s="311" t="s">
        <v>5209</v>
      </c>
      <c r="P661" s="311" t="s">
        <v>5210</v>
      </c>
    </row>
    <row r="662" spans="1:16" s="282" customFormat="1" x14ac:dyDescent="0.2">
      <c r="A662" s="285" t="s">
        <v>4883</v>
      </c>
      <c r="B662" s="294" t="str">
        <f>VLOOKUP(A662,'Base de Dados sem ASI_Relatório'!N:AD,2,0)</f>
        <v>Anual</v>
      </c>
      <c r="C662" s="294" t="str">
        <f>VLOOKUP(A662,'Base de Dados sem ASI_Relatório'!N:AD,4,0)</f>
        <v>-</v>
      </c>
      <c r="D662" s="294">
        <f>VLOOKUP(A662,'Base de Dados sem ASI_Relatório'!N:AD,5,0)</f>
        <v>1</v>
      </c>
      <c r="E662" s="294"/>
      <c r="F662" s="294"/>
      <c r="G662" s="294"/>
      <c r="H662" s="294"/>
      <c r="I662" s="294"/>
      <c r="J662" s="294"/>
      <c r="K662" s="294"/>
      <c r="L662" s="294"/>
      <c r="M662" s="294"/>
      <c r="N662" s="294"/>
      <c r="O662" s="294"/>
      <c r="P662" s="294">
        <f>VLOOKUP(A662,'Base de Dados sem ASI_Relatório'!N:AD,17,0)</f>
        <v>1</v>
      </c>
    </row>
    <row r="663" spans="1:16" ht="39.75" customHeight="1" x14ac:dyDescent="0.2">
      <c r="A663" s="283" t="s">
        <v>4279</v>
      </c>
      <c r="B663" s="311" t="s">
        <v>5196</v>
      </c>
      <c r="C663" s="311" t="s">
        <v>5197</v>
      </c>
      <c r="D663" s="311" t="s">
        <v>5198</v>
      </c>
      <c r="E663" s="311" t="s">
        <v>5199</v>
      </c>
      <c r="F663" s="311" t="s">
        <v>5200</v>
      </c>
      <c r="G663" s="311" t="s">
        <v>5201</v>
      </c>
      <c r="H663" s="311" t="s">
        <v>5202</v>
      </c>
      <c r="I663" s="311" t="s">
        <v>5203</v>
      </c>
      <c r="J663" s="311" t="s">
        <v>5204</v>
      </c>
      <c r="K663" s="311" t="s">
        <v>5205</v>
      </c>
      <c r="L663" s="311" t="s">
        <v>5206</v>
      </c>
      <c r="M663" s="311" t="s">
        <v>5207</v>
      </c>
      <c r="N663" s="311" t="s">
        <v>5208</v>
      </c>
      <c r="O663" s="311" t="s">
        <v>5209</v>
      </c>
      <c r="P663" s="311" t="s">
        <v>5210</v>
      </c>
    </row>
    <row r="664" spans="1:16" s="282" customFormat="1" ht="25.5" x14ac:dyDescent="0.2">
      <c r="A664" s="285" t="s">
        <v>4884</v>
      </c>
      <c r="B664" s="294" t="str">
        <f>VLOOKUP(A664,'Base de Dados sem ASI_Relatório'!N:AD,2,0)</f>
        <v>Anual</v>
      </c>
      <c r="C664" s="294" t="str">
        <f>VLOOKUP(A664,'Base de Dados sem ASI_Relatório'!N:AD,4,0)</f>
        <v>-</v>
      </c>
      <c r="D664" s="294">
        <f>VLOOKUP(A664,'Base de Dados sem ASI_Relatório'!N:AD,5,0)</f>
        <v>0</v>
      </c>
      <c r="E664" s="294"/>
      <c r="F664" s="294"/>
      <c r="G664" s="294"/>
      <c r="H664" s="294"/>
      <c r="I664" s="294"/>
      <c r="J664" s="294"/>
      <c r="K664" s="294"/>
      <c r="L664" s="294"/>
      <c r="M664" s="294"/>
      <c r="N664" s="294"/>
      <c r="O664" s="294"/>
      <c r="P664" s="294">
        <f>VLOOKUP(A664,'Base de Dados sem ASI_Relatório'!N:AD,17,0)</f>
        <v>0</v>
      </c>
    </row>
    <row r="665" spans="1:16" s="280" customFormat="1" ht="45.75" customHeight="1" x14ac:dyDescent="0.3">
      <c r="A665" s="312" t="s">
        <v>3995</v>
      </c>
      <c r="E665" s="296"/>
      <c r="F665" s="296"/>
      <c r="G665" s="296"/>
      <c r="H665" s="296"/>
      <c r="I665" s="296"/>
      <c r="J665" s="296"/>
      <c r="K665" s="296"/>
      <c r="L665" s="296"/>
      <c r="M665" s="296"/>
      <c r="N665" s="296"/>
      <c r="O665" s="296"/>
      <c r="P665" s="296"/>
    </row>
    <row r="666" spans="1:16" ht="39.75" customHeight="1" x14ac:dyDescent="0.2">
      <c r="A666" s="283" t="s">
        <v>4280</v>
      </c>
      <c r="B666" s="311" t="s">
        <v>5196</v>
      </c>
      <c r="C666" s="311" t="s">
        <v>5197</v>
      </c>
      <c r="D666" s="311" t="s">
        <v>5198</v>
      </c>
      <c r="E666" s="311" t="s">
        <v>5199</v>
      </c>
      <c r="F666" s="311" t="s">
        <v>5200</v>
      </c>
      <c r="G666" s="311" t="s">
        <v>5201</v>
      </c>
      <c r="H666" s="311" t="s">
        <v>5202</v>
      </c>
      <c r="I666" s="311" t="s">
        <v>5203</v>
      </c>
      <c r="J666" s="311" t="s">
        <v>5204</v>
      </c>
      <c r="K666" s="311" t="s">
        <v>5205</v>
      </c>
      <c r="L666" s="311" t="s">
        <v>5206</v>
      </c>
      <c r="M666" s="311" t="s">
        <v>5207</v>
      </c>
      <c r="N666" s="311" t="s">
        <v>5208</v>
      </c>
      <c r="O666" s="311" t="s">
        <v>5209</v>
      </c>
      <c r="P666" s="311" t="s">
        <v>5210</v>
      </c>
    </row>
    <row r="667" spans="1:16" s="282" customFormat="1" ht="25.5" x14ac:dyDescent="0.2">
      <c r="A667" s="285" t="s">
        <v>4885</v>
      </c>
      <c r="B667" s="294" t="str">
        <f>VLOOKUP(A667,'Base de Dados sem ASI_Relatório'!N:AD,2,0)</f>
        <v>Anual</v>
      </c>
      <c r="C667" s="298">
        <f>VLOOKUP(A667,'Base de Dados sem ASI_Relatório'!N:AD,4,0)</f>
        <v>6.6500000000000004E-2</v>
      </c>
      <c r="D667" s="298" t="str">
        <f>VLOOKUP(A667,'Base de Dados sem ASI_Relatório'!N:AD,5,0)</f>
        <v>-</v>
      </c>
      <c r="E667" s="297"/>
      <c r="F667" s="298"/>
      <c r="G667" s="298"/>
      <c r="H667" s="298"/>
      <c r="I667" s="297"/>
      <c r="J667" s="297"/>
      <c r="K667" s="297"/>
      <c r="L667" s="298"/>
      <c r="M667" s="297"/>
      <c r="N667" s="297"/>
      <c r="O667" s="297"/>
      <c r="P667" s="298">
        <f>VLOOKUP(A667,'Base de Dados sem ASI_Relatório'!N:AD,17,0)</f>
        <v>8.6400000000000005E-2</v>
      </c>
    </row>
    <row r="668" spans="1:16" ht="39.75" customHeight="1" x14ac:dyDescent="0.2">
      <c r="A668" s="283" t="s">
        <v>4281</v>
      </c>
      <c r="B668" s="311" t="s">
        <v>5196</v>
      </c>
      <c r="C668" s="311" t="s">
        <v>5197</v>
      </c>
      <c r="D668" s="311" t="s">
        <v>5198</v>
      </c>
      <c r="E668" s="311" t="s">
        <v>5199</v>
      </c>
      <c r="F668" s="311" t="s">
        <v>5200</v>
      </c>
      <c r="G668" s="311" t="s">
        <v>5201</v>
      </c>
      <c r="H668" s="311" t="s">
        <v>5202</v>
      </c>
      <c r="I668" s="311" t="s">
        <v>5203</v>
      </c>
      <c r="J668" s="311" t="s">
        <v>5204</v>
      </c>
      <c r="K668" s="311" t="s">
        <v>5205</v>
      </c>
      <c r="L668" s="311" t="s">
        <v>5206</v>
      </c>
      <c r="M668" s="311" t="s">
        <v>5207</v>
      </c>
      <c r="N668" s="311" t="s">
        <v>5208</v>
      </c>
      <c r="O668" s="311" t="s">
        <v>5209</v>
      </c>
      <c r="P668" s="311" t="s">
        <v>5210</v>
      </c>
    </row>
    <row r="669" spans="1:16" s="282" customFormat="1" x14ac:dyDescent="0.2">
      <c r="A669" s="285" t="s">
        <v>4886</v>
      </c>
      <c r="B669" s="294" t="str">
        <f>VLOOKUP(A669,'Base de Dados sem ASI_Relatório'!N:AD,2,0)</f>
        <v>Quadrimestral</v>
      </c>
      <c r="C669" s="298">
        <f>VLOOKUP(A669,'Base de Dados sem ASI_Relatório'!N:AD,4,0)</f>
        <v>0.54</v>
      </c>
      <c r="D669" s="298">
        <f>VLOOKUP(A669,'Base de Dados sem ASI_Relatório'!N:AD,5,0)</f>
        <v>0.56000000000000005</v>
      </c>
      <c r="E669" s="297"/>
      <c r="F669" s="298"/>
      <c r="G669" s="298"/>
      <c r="H669" s="298">
        <f>VLOOKUP(A669,'Base de Dados sem ASI_Relatório'!N:AD,9,0)</f>
        <v>0.61</v>
      </c>
      <c r="I669" s="297"/>
      <c r="J669" s="297"/>
      <c r="K669" s="297"/>
      <c r="L669" s="298">
        <f>VLOOKUP(A669,'Base de Dados sem ASI_Relatório'!N:AD,13,0)</f>
        <v>0.63</v>
      </c>
      <c r="M669" s="297"/>
      <c r="N669" s="297"/>
      <c r="O669" s="297"/>
      <c r="P669" s="298">
        <f>VLOOKUP(A669,'Base de Dados sem ASI_Relatório'!N:AD,17,0)</f>
        <v>0.67</v>
      </c>
    </row>
    <row r="670" spans="1:16" ht="39.75" customHeight="1" x14ac:dyDescent="0.2">
      <c r="A670" s="283" t="s">
        <v>4282</v>
      </c>
      <c r="B670" s="311" t="s">
        <v>5196</v>
      </c>
      <c r="C670" s="311" t="s">
        <v>5197</v>
      </c>
      <c r="D670" s="311" t="s">
        <v>5198</v>
      </c>
      <c r="E670" s="311" t="s">
        <v>5199</v>
      </c>
      <c r="F670" s="311" t="s">
        <v>5200</v>
      </c>
      <c r="G670" s="311" t="s">
        <v>5201</v>
      </c>
      <c r="H670" s="311" t="s">
        <v>5202</v>
      </c>
      <c r="I670" s="311" t="s">
        <v>5203</v>
      </c>
      <c r="J670" s="311" t="s">
        <v>5204</v>
      </c>
      <c r="K670" s="311" t="s">
        <v>5205</v>
      </c>
      <c r="L670" s="311" t="s">
        <v>5206</v>
      </c>
      <c r="M670" s="311" t="s">
        <v>5207</v>
      </c>
      <c r="N670" s="311" t="s">
        <v>5208</v>
      </c>
      <c r="O670" s="311" t="s">
        <v>5209</v>
      </c>
      <c r="P670" s="311" t="s">
        <v>5210</v>
      </c>
    </row>
    <row r="671" spans="1:16" s="282" customFormat="1" x14ac:dyDescent="0.2">
      <c r="A671" s="285" t="s">
        <v>4886</v>
      </c>
      <c r="B671" s="294" t="str">
        <f>VLOOKUP(A671,'Base de Dados sem ASI_Relatório'!N:AD,2,0)</f>
        <v>Quadrimestral</v>
      </c>
      <c r="C671" s="298">
        <f>VLOOKUP(A671,'Base de Dados sem ASI_Relatório'!N:AD,4,0)</f>
        <v>0.54</v>
      </c>
      <c r="D671" s="298">
        <f>VLOOKUP(A671,'Base de Dados sem ASI_Relatório'!N:AD,5,0)</f>
        <v>0.56000000000000005</v>
      </c>
      <c r="E671" s="297"/>
      <c r="F671" s="298"/>
      <c r="G671" s="298"/>
      <c r="H671" s="298">
        <f>VLOOKUP(A671,'Base de Dados sem ASI_Relatório'!N:AD,9,0)</f>
        <v>0.61</v>
      </c>
      <c r="I671" s="297"/>
      <c r="J671" s="297"/>
      <c r="K671" s="297"/>
      <c r="L671" s="298">
        <f>VLOOKUP(A671,'Base de Dados sem ASI_Relatório'!N:AD,13,0)</f>
        <v>0.63</v>
      </c>
      <c r="M671" s="297"/>
      <c r="N671" s="297"/>
      <c r="O671" s="297"/>
      <c r="P671" s="298">
        <f>VLOOKUP(A671,'Base de Dados sem ASI_Relatório'!N:AD,17,0)</f>
        <v>0.67</v>
      </c>
    </row>
    <row r="672" spans="1:16" ht="39.75" customHeight="1" x14ac:dyDescent="0.2">
      <c r="A672" s="283" t="s">
        <v>4283</v>
      </c>
      <c r="B672" s="311" t="s">
        <v>5196</v>
      </c>
      <c r="C672" s="311" t="s">
        <v>5197</v>
      </c>
      <c r="D672" s="311" t="s">
        <v>5198</v>
      </c>
      <c r="E672" s="311" t="s">
        <v>5199</v>
      </c>
      <c r="F672" s="311" t="s">
        <v>5200</v>
      </c>
      <c r="G672" s="311" t="s">
        <v>5201</v>
      </c>
      <c r="H672" s="311" t="s">
        <v>5202</v>
      </c>
      <c r="I672" s="311" t="s">
        <v>5203</v>
      </c>
      <c r="J672" s="311" t="s">
        <v>5204</v>
      </c>
      <c r="K672" s="311" t="s">
        <v>5205</v>
      </c>
      <c r="L672" s="311" t="s">
        <v>5206</v>
      </c>
      <c r="M672" s="311" t="s">
        <v>5207</v>
      </c>
      <c r="N672" s="311" t="s">
        <v>5208</v>
      </c>
      <c r="O672" s="311" t="s">
        <v>5209</v>
      </c>
      <c r="P672" s="311" t="s">
        <v>5210</v>
      </c>
    </row>
    <row r="673" spans="1:16" s="282" customFormat="1" ht="25.5" x14ac:dyDescent="0.2">
      <c r="A673" s="285" t="s">
        <v>4885</v>
      </c>
      <c r="B673" s="294" t="str">
        <f>VLOOKUP(A673,'Base de Dados sem ASI_Relatório'!N:AD,2,0)</f>
        <v>Anual</v>
      </c>
      <c r="C673" s="298">
        <f>VLOOKUP(A673,'Base de Dados sem ASI_Relatório'!N:AD,4,0)</f>
        <v>6.6500000000000004E-2</v>
      </c>
      <c r="D673" s="298" t="str">
        <f>VLOOKUP(A673,'Base de Dados sem ASI_Relatório'!N:AD,5,0)</f>
        <v>-</v>
      </c>
      <c r="E673" s="297"/>
      <c r="F673" s="298"/>
      <c r="G673" s="298"/>
      <c r="H673" s="298"/>
      <c r="I673" s="297"/>
      <c r="J673" s="297"/>
      <c r="K673" s="297"/>
      <c r="L673" s="298"/>
      <c r="M673" s="297"/>
      <c r="N673" s="297"/>
      <c r="O673" s="297"/>
      <c r="P673" s="298">
        <f>VLOOKUP(A673,'Base de Dados sem ASI_Relatório'!N:AD,17,0)</f>
        <v>8.6400000000000005E-2</v>
      </c>
    </row>
    <row r="674" spans="1:16" ht="39.75" customHeight="1" x14ac:dyDescent="0.2">
      <c r="A674" s="283" t="s">
        <v>4284</v>
      </c>
      <c r="B674" s="311" t="s">
        <v>5196</v>
      </c>
      <c r="C674" s="311" t="s">
        <v>5197</v>
      </c>
      <c r="D674" s="311" t="s">
        <v>5198</v>
      </c>
      <c r="E674" s="311" t="s">
        <v>5199</v>
      </c>
      <c r="F674" s="311" t="s">
        <v>5200</v>
      </c>
      <c r="G674" s="311" t="s">
        <v>5201</v>
      </c>
      <c r="H674" s="311" t="s">
        <v>5202</v>
      </c>
      <c r="I674" s="311" t="s">
        <v>5203</v>
      </c>
      <c r="J674" s="311" t="s">
        <v>5204</v>
      </c>
      <c r="K674" s="311" t="s">
        <v>5205</v>
      </c>
      <c r="L674" s="311" t="s">
        <v>5206</v>
      </c>
      <c r="M674" s="311" t="s">
        <v>5207</v>
      </c>
      <c r="N674" s="311" t="s">
        <v>5208</v>
      </c>
      <c r="O674" s="311" t="s">
        <v>5209</v>
      </c>
      <c r="P674" s="311" t="s">
        <v>5210</v>
      </c>
    </row>
    <row r="675" spans="1:16" s="282" customFormat="1" ht="25.5" x14ac:dyDescent="0.2">
      <c r="A675" s="286" t="s">
        <v>4887</v>
      </c>
      <c r="B675" s="299" t="str">
        <f>VLOOKUP(A675,'Base de Dados sem ASI_Relatório'!N:AD,2,0)</f>
        <v>Quadrimestral</v>
      </c>
      <c r="C675" s="300">
        <f>VLOOKUP(A675,'Base de Dados sem ASI_Relatório'!N:AD,4,0)</f>
        <v>0.1</v>
      </c>
      <c r="D675" s="300" t="str">
        <f>VLOOKUP(A675,'Base de Dados sem ASI_Relatório'!N:AD,5,0)</f>
        <v>&gt;=10%</v>
      </c>
      <c r="E675" s="301"/>
      <c r="F675" s="300"/>
      <c r="G675" s="300"/>
      <c r="H675" s="300">
        <f>VLOOKUP(A675,'Base de Dados sem ASI_Relatório'!N:AD,9,0)</f>
        <v>0.09</v>
      </c>
      <c r="I675" s="301"/>
      <c r="J675" s="301"/>
      <c r="K675" s="301"/>
      <c r="L675" s="300">
        <f>VLOOKUP(A675,'Base de Dados sem ASI_Relatório'!N:AD,13,0)</f>
        <v>0.08</v>
      </c>
      <c r="M675" s="301"/>
      <c r="N675" s="301"/>
      <c r="O675" s="301"/>
      <c r="P675" s="300">
        <f>VLOOKUP(A675,'Base de Dados sem ASI_Relatório'!N:AD,17,0)</f>
        <v>0.35</v>
      </c>
    </row>
    <row r="676" spans="1:16" s="282" customFormat="1" x14ac:dyDescent="0.2">
      <c r="A676" s="285" t="s">
        <v>4888</v>
      </c>
      <c r="B676" s="294" t="str">
        <f>VLOOKUP(A676,'Base de Dados sem ASI_Relatório'!N:AD,2,0)</f>
        <v>Semestral</v>
      </c>
      <c r="C676" s="298">
        <f>VLOOKUP(A676,'Base de Dados sem ASI_Relatório'!N:AD,4,0)</f>
        <v>0.63970000000000005</v>
      </c>
      <c r="D676" s="298">
        <f>VLOOKUP(A676,'Base de Dados sem ASI_Relatório'!N:AD,5,0)</f>
        <v>0.65</v>
      </c>
      <c r="E676" s="297"/>
      <c r="F676" s="298"/>
      <c r="G676" s="298"/>
      <c r="H676" s="298"/>
      <c r="I676" s="297"/>
      <c r="J676" s="297">
        <f>VLOOKUP(A676,'Base de Dados sem ASI_Relatório'!N:AD,11,0)</f>
        <v>0.83</v>
      </c>
      <c r="K676" s="297"/>
      <c r="L676" s="298"/>
      <c r="M676" s="297"/>
      <c r="N676" s="297"/>
      <c r="O676" s="297"/>
      <c r="P676" s="298">
        <f>VLOOKUP(A676,'Base de Dados sem ASI_Relatório'!N:AD,17,0)</f>
        <v>0.90249999999999997</v>
      </c>
    </row>
    <row r="677" spans="1:16" ht="39.75" customHeight="1" x14ac:dyDescent="0.2">
      <c r="A677" s="283" t="s">
        <v>4285</v>
      </c>
      <c r="B677" s="311" t="s">
        <v>5196</v>
      </c>
      <c r="C677" s="311" t="s">
        <v>5197</v>
      </c>
      <c r="D677" s="311" t="s">
        <v>5198</v>
      </c>
      <c r="E677" s="311" t="s">
        <v>5199</v>
      </c>
      <c r="F677" s="311" t="s">
        <v>5200</v>
      </c>
      <c r="G677" s="311" t="s">
        <v>5201</v>
      </c>
      <c r="H677" s="311" t="s">
        <v>5202</v>
      </c>
      <c r="I677" s="311" t="s">
        <v>5203</v>
      </c>
      <c r="J677" s="311" t="s">
        <v>5204</v>
      </c>
      <c r="K677" s="311" t="s">
        <v>5205</v>
      </c>
      <c r="L677" s="311" t="s">
        <v>5206</v>
      </c>
      <c r="M677" s="311" t="s">
        <v>5207</v>
      </c>
      <c r="N677" s="311" t="s">
        <v>5208</v>
      </c>
      <c r="O677" s="311" t="s">
        <v>5209</v>
      </c>
      <c r="P677" s="311" t="s">
        <v>5210</v>
      </c>
    </row>
    <row r="678" spans="1:16" s="282" customFormat="1" x14ac:dyDescent="0.2">
      <c r="A678" s="285" t="s">
        <v>4889</v>
      </c>
      <c r="B678" s="294" t="str">
        <f>VLOOKUP(A678,'Base de Dados sem ASI_Relatório'!N:AD,2,0)</f>
        <v>Anual</v>
      </c>
      <c r="C678" s="294" t="str">
        <f>VLOOKUP(A678,'Base de Dados sem ASI_Relatório'!N:AD,4,0)</f>
        <v>-</v>
      </c>
      <c r="D678" s="294">
        <f>VLOOKUP(A678,'Base de Dados sem ASI_Relatório'!N:AD,5,0)</f>
        <v>500</v>
      </c>
      <c r="E678" s="294"/>
      <c r="F678" s="294"/>
      <c r="G678" s="294"/>
      <c r="H678" s="294"/>
      <c r="I678" s="294"/>
      <c r="J678" s="294"/>
      <c r="K678" s="294"/>
      <c r="L678" s="294"/>
      <c r="M678" s="294"/>
      <c r="N678" s="294"/>
      <c r="O678" s="294"/>
      <c r="P678" s="294">
        <f>VLOOKUP(A678,'Base de Dados sem ASI_Relatório'!N:AD,17,0)</f>
        <v>56</v>
      </c>
    </row>
    <row r="679" spans="1:16" ht="39.75" customHeight="1" x14ac:dyDescent="0.2">
      <c r="A679" s="283" t="s">
        <v>4286</v>
      </c>
      <c r="B679" s="311" t="s">
        <v>5196</v>
      </c>
      <c r="C679" s="311" t="s">
        <v>5197</v>
      </c>
      <c r="D679" s="311" t="s">
        <v>5198</v>
      </c>
      <c r="E679" s="311" t="s">
        <v>5199</v>
      </c>
      <c r="F679" s="311" t="s">
        <v>5200</v>
      </c>
      <c r="G679" s="311" t="s">
        <v>5201</v>
      </c>
      <c r="H679" s="311" t="s">
        <v>5202</v>
      </c>
      <c r="I679" s="311" t="s">
        <v>5203</v>
      </c>
      <c r="J679" s="311" t="s">
        <v>5204</v>
      </c>
      <c r="K679" s="311" t="s">
        <v>5205</v>
      </c>
      <c r="L679" s="311" t="s">
        <v>5206</v>
      </c>
      <c r="M679" s="311" t="s">
        <v>5207</v>
      </c>
      <c r="N679" s="311" t="s">
        <v>5208</v>
      </c>
      <c r="O679" s="311" t="s">
        <v>5209</v>
      </c>
      <c r="P679" s="311" t="s">
        <v>5210</v>
      </c>
    </row>
    <row r="680" spans="1:16" s="282" customFormat="1" x14ac:dyDescent="0.2">
      <c r="A680" s="285" t="s">
        <v>4890</v>
      </c>
      <c r="B680" s="294" t="str">
        <f>VLOOKUP(A680,'Base de Dados sem ASI_Relatório'!N:AD,2,0)</f>
        <v>Anual</v>
      </c>
      <c r="C680" s="294">
        <f>VLOOKUP(A680,'Base de Dados sem ASI_Relatório'!N:AD,4,0)</f>
        <v>200</v>
      </c>
      <c r="D680" s="294">
        <f>VLOOKUP(A680,'Base de Dados sem ASI_Relatório'!N:AD,5,0)</f>
        <v>400</v>
      </c>
      <c r="E680" s="294"/>
      <c r="F680" s="294"/>
      <c r="G680" s="294"/>
      <c r="H680" s="294"/>
      <c r="I680" s="294"/>
      <c r="J680" s="294"/>
      <c r="K680" s="294"/>
      <c r="L680" s="294"/>
      <c r="M680" s="294"/>
      <c r="N680" s="294"/>
      <c r="O680" s="294"/>
      <c r="P680" s="294">
        <f>VLOOKUP(A680,'Base de Dados sem ASI_Relatório'!N:AD,17,0)</f>
        <v>75</v>
      </c>
    </row>
    <row r="681" spans="1:16" ht="39.75" customHeight="1" x14ac:dyDescent="0.2">
      <c r="A681" s="283" t="s">
        <v>4287</v>
      </c>
      <c r="B681" s="311" t="s">
        <v>5196</v>
      </c>
      <c r="C681" s="311" t="s">
        <v>5197</v>
      </c>
      <c r="D681" s="311" t="s">
        <v>5198</v>
      </c>
      <c r="E681" s="311" t="s">
        <v>5199</v>
      </c>
      <c r="F681" s="311" t="s">
        <v>5200</v>
      </c>
      <c r="G681" s="311" t="s">
        <v>5201</v>
      </c>
      <c r="H681" s="311" t="s">
        <v>5202</v>
      </c>
      <c r="I681" s="311" t="s">
        <v>5203</v>
      </c>
      <c r="J681" s="311" t="s">
        <v>5204</v>
      </c>
      <c r="K681" s="311" t="s">
        <v>5205</v>
      </c>
      <c r="L681" s="311" t="s">
        <v>5206</v>
      </c>
      <c r="M681" s="311" t="s">
        <v>5207</v>
      </c>
      <c r="N681" s="311" t="s">
        <v>5208</v>
      </c>
      <c r="O681" s="311" t="s">
        <v>5209</v>
      </c>
      <c r="P681" s="311" t="s">
        <v>5210</v>
      </c>
    </row>
    <row r="682" spans="1:16" s="282" customFormat="1" x14ac:dyDescent="0.2">
      <c r="A682" s="285" t="s">
        <v>4891</v>
      </c>
      <c r="B682" s="294" t="str">
        <f>VLOOKUP(A682,'Base de Dados sem ASI_Relatório'!N:AD,2,0)</f>
        <v>Anual</v>
      </c>
      <c r="C682" s="294">
        <f>VLOOKUP(A682,'Base de Dados sem ASI_Relatório'!N:AD,4,0)</f>
        <v>1000</v>
      </c>
      <c r="D682" s="294">
        <f>VLOOKUP(A682,'Base de Dados sem ASI_Relatório'!N:AD,5,0)</f>
        <v>400</v>
      </c>
      <c r="E682" s="294"/>
      <c r="F682" s="294"/>
      <c r="G682" s="294"/>
      <c r="H682" s="294"/>
      <c r="I682" s="294"/>
      <c r="J682" s="294"/>
      <c r="K682" s="294"/>
      <c r="L682" s="294"/>
      <c r="M682" s="294"/>
      <c r="N682" s="294"/>
      <c r="O682" s="294"/>
      <c r="P682" s="294">
        <f>VLOOKUP(A682,'Base de Dados sem ASI_Relatório'!N:AD,17,0)</f>
        <v>72</v>
      </c>
    </row>
    <row r="683" spans="1:16" ht="39.75" customHeight="1" x14ac:dyDescent="0.2">
      <c r="A683" s="283" t="s">
        <v>4288</v>
      </c>
      <c r="B683" s="311" t="s">
        <v>5196</v>
      </c>
      <c r="C683" s="311" t="s">
        <v>5197</v>
      </c>
      <c r="D683" s="311" t="s">
        <v>5198</v>
      </c>
      <c r="E683" s="311" t="s">
        <v>5199</v>
      </c>
      <c r="F683" s="311" t="s">
        <v>5200</v>
      </c>
      <c r="G683" s="311" t="s">
        <v>5201</v>
      </c>
      <c r="H683" s="311" t="s">
        <v>5202</v>
      </c>
      <c r="I683" s="311" t="s">
        <v>5203</v>
      </c>
      <c r="J683" s="311" t="s">
        <v>5204</v>
      </c>
      <c r="K683" s="311" t="s">
        <v>5205</v>
      </c>
      <c r="L683" s="311" t="s">
        <v>5206</v>
      </c>
      <c r="M683" s="311" t="s">
        <v>5207</v>
      </c>
      <c r="N683" s="311" t="s">
        <v>5208</v>
      </c>
      <c r="O683" s="311" t="s">
        <v>5209</v>
      </c>
      <c r="P683" s="311" t="s">
        <v>5210</v>
      </c>
    </row>
    <row r="684" spans="1:16" s="282" customFormat="1" ht="25.5" x14ac:dyDescent="0.2">
      <c r="A684" s="285" t="s">
        <v>4892</v>
      </c>
      <c r="B684" s="294" t="str">
        <f>VLOOKUP(A684,'Base de Dados sem ASI_Relatório'!N:AD,2,0)</f>
        <v>Anual</v>
      </c>
      <c r="C684" s="298" t="str">
        <f>VLOOKUP(A684,'Base de Dados sem ASI_Relatório'!N:AD,4,0)</f>
        <v>-</v>
      </c>
      <c r="D684" s="298">
        <f>VLOOKUP(A684,'Base de Dados sem ASI_Relatório'!N:AD,5,0)</f>
        <v>-0.2</v>
      </c>
      <c r="E684" s="297"/>
      <c r="F684" s="298"/>
      <c r="G684" s="298"/>
      <c r="H684" s="298"/>
      <c r="I684" s="297"/>
      <c r="J684" s="297"/>
      <c r="K684" s="297"/>
      <c r="L684" s="298"/>
      <c r="M684" s="297"/>
      <c r="N684" s="297"/>
      <c r="O684" s="297"/>
      <c r="P684" s="297" t="str">
        <f>VLOOKUP(A684,'Base de Dados sem ASI_Relatório'!N:AD,17,0)</f>
        <v>-</v>
      </c>
    </row>
    <row r="685" spans="1:16" ht="39.75" customHeight="1" x14ac:dyDescent="0.2">
      <c r="A685" s="283" t="s">
        <v>4289</v>
      </c>
      <c r="B685" s="311" t="s">
        <v>5196</v>
      </c>
      <c r="C685" s="311" t="s">
        <v>5197</v>
      </c>
      <c r="D685" s="311" t="s">
        <v>5198</v>
      </c>
      <c r="E685" s="311" t="s">
        <v>5199</v>
      </c>
      <c r="F685" s="311" t="s">
        <v>5200</v>
      </c>
      <c r="G685" s="311" t="s">
        <v>5201</v>
      </c>
      <c r="H685" s="311" t="s">
        <v>5202</v>
      </c>
      <c r="I685" s="311" t="s">
        <v>5203</v>
      </c>
      <c r="J685" s="311" t="s">
        <v>5204</v>
      </c>
      <c r="K685" s="311" t="s">
        <v>5205</v>
      </c>
      <c r="L685" s="311" t="s">
        <v>5206</v>
      </c>
      <c r="M685" s="311" t="s">
        <v>5207</v>
      </c>
      <c r="N685" s="311" t="s">
        <v>5208</v>
      </c>
      <c r="O685" s="311" t="s">
        <v>5209</v>
      </c>
      <c r="P685" s="311" t="s">
        <v>5210</v>
      </c>
    </row>
    <row r="686" spans="1:16" s="282" customFormat="1" ht="25.5" x14ac:dyDescent="0.2">
      <c r="A686" s="286" t="s">
        <v>4893</v>
      </c>
      <c r="B686" s="299" t="str">
        <f>VLOOKUP(A686,'Base de Dados sem ASI_Relatório'!N:AD,2,0)</f>
        <v>Anual</v>
      </c>
      <c r="C686" s="300" t="str">
        <f>VLOOKUP(A686,'Base de Dados sem ASI_Relatório'!N:AD,4,0)</f>
        <v>-</v>
      </c>
      <c r="D686" s="300" t="str">
        <f>VLOOKUP(A686,'Base de Dados sem ASI_Relatório'!N:AD,5,0)</f>
        <v>´+70%</v>
      </c>
      <c r="E686" s="301"/>
      <c r="F686" s="300"/>
      <c r="G686" s="300"/>
      <c r="H686" s="300"/>
      <c r="I686" s="301"/>
      <c r="J686" s="301"/>
      <c r="K686" s="301"/>
      <c r="L686" s="300"/>
      <c r="M686" s="301"/>
      <c r="N686" s="301"/>
      <c r="O686" s="301"/>
      <c r="P686" s="310">
        <f>VLOOKUP(A686,'Base de Dados sem ASI_Relatório'!N:AD,17,0)</f>
        <v>3360</v>
      </c>
    </row>
    <row r="687" spans="1:16" s="282" customFormat="1" x14ac:dyDescent="0.2">
      <c r="A687" s="285" t="s">
        <v>4894</v>
      </c>
      <c r="B687" s="294" t="str">
        <f>VLOOKUP(A687,'Base de Dados sem ASI_Relatório'!N:AD,2,0)</f>
        <v>Anual</v>
      </c>
      <c r="C687" s="308">
        <f>VLOOKUP(A687,'Base de Dados sem ASI_Relatório'!N:AD,4,0)</f>
        <v>1500</v>
      </c>
      <c r="D687" s="298" t="str">
        <f>VLOOKUP(A687,'Base de Dados sem ASI_Relatório'!N:AD,5,0)</f>
        <v>´+70%</v>
      </c>
      <c r="E687" s="297"/>
      <c r="F687" s="298"/>
      <c r="G687" s="298"/>
      <c r="H687" s="298"/>
      <c r="I687" s="297"/>
      <c r="J687" s="297"/>
      <c r="K687" s="297"/>
      <c r="L687" s="298"/>
      <c r="M687" s="297"/>
      <c r="N687" s="297"/>
      <c r="O687" s="297"/>
      <c r="P687" s="297" t="str">
        <f>VLOOKUP(A687,'Base de Dados sem ASI_Relatório'!N:AD,17,0)</f>
        <v>-</v>
      </c>
    </row>
    <row r="688" spans="1:16" ht="39.75" customHeight="1" x14ac:dyDescent="0.2">
      <c r="A688" s="283" t="s">
        <v>4290</v>
      </c>
      <c r="B688" s="311" t="s">
        <v>5196</v>
      </c>
      <c r="C688" s="311" t="s">
        <v>5197</v>
      </c>
      <c r="D688" s="311" t="s">
        <v>5198</v>
      </c>
      <c r="E688" s="311" t="s">
        <v>5199</v>
      </c>
      <c r="F688" s="311" t="s">
        <v>5200</v>
      </c>
      <c r="G688" s="311" t="s">
        <v>5201</v>
      </c>
      <c r="H688" s="311" t="s">
        <v>5202</v>
      </c>
      <c r="I688" s="311" t="s">
        <v>5203</v>
      </c>
      <c r="J688" s="311" t="s">
        <v>5204</v>
      </c>
      <c r="K688" s="311" t="s">
        <v>5205</v>
      </c>
      <c r="L688" s="311" t="s">
        <v>5206</v>
      </c>
      <c r="M688" s="311" t="s">
        <v>5207</v>
      </c>
      <c r="N688" s="311" t="s">
        <v>5208</v>
      </c>
      <c r="O688" s="311" t="s">
        <v>5209</v>
      </c>
      <c r="P688" s="311" t="s">
        <v>5210</v>
      </c>
    </row>
    <row r="689" spans="1:16" s="282" customFormat="1" ht="25.5" x14ac:dyDescent="0.2">
      <c r="A689" s="285" t="s">
        <v>4895</v>
      </c>
      <c r="B689" s="294" t="str">
        <f>VLOOKUP(A689,'Base de Dados sem ASI_Relatório'!N:AD,2,0)</f>
        <v>Anual</v>
      </c>
      <c r="C689" s="294" t="str">
        <f>VLOOKUP(A689,'Base de Dados sem ASI_Relatório'!N:AD,4,0)</f>
        <v>-</v>
      </c>
      <c r="D689" s="294">
        <f>VLOOKUP(A689,'Base de Dados sem ASI_Relatório'!N:AD,5,0)</f>
        <v>25</v>
      </c>
      <c r="E689" s="294"/>
      <c r="F689" s="294"/>
      <c r="G689" s="294"/>
      <c r="H689" s="294"/>
      <c r="I689" s="294"/>
      <c r="J689" s="294"/>
      <c r="K689" s="294"/>
      <c r="L689" s="294"/>
      <c r="M689" s="294"/>
      <c r="N689" s="294"/>
      <c r="O689" s="294"/>
      <c r="P689" s="294">
        <f>VLOOKUP(A689,'Base de Dados sem ASI_Relatório'!N:AD,17,0)</f>
        <v>0</v>
      </c>
    </row>
    <row r="690" spans="1:16" s="280" customFormat="1" ht="45.75" customHeight="1" x14ac:dyDescent="0.3">
      <c r="A690" s="312" t="s">
        <v>3996</v>
      </c>
      <c r="E690" s="296"/>
      <c r="F690" s="296"/>
      <c r="G690" s="296"/>
      <c r="H690" s="296"/>
      <c r="I690" s="296"/>
      <c r="J690" s="296"/>
      <c r="K690" s="296"/>
      <c r="L690" s="296"/>
      <c r="M690" s="296"/>
      <c r="N690" s="296"/>
      <c r="O690" s="296"/>
      <c r="P690" s="296"/>
    </row>
    <row r="691" spans="1:16" ht="39.75" customHeight="1" x14ac:dyDescent="0.2">
      <c r="A691" s="283" t="s">
        <v>4291</v>
      </c>
      <c r="B691" s="311" t="s">
        <v>5196</v>
      </c>
      <c r="C691" s="311" t="s">
        <v>5197</v>
      </c>
      <c r="D691" s="311" t="s">
        <v>5198</v>
      </c>
      <c r="E691" s="311" t="s">
        <v>5199</v>
      </c>
      <c r="F691" s="311" t="s">
        <v>5200</v>
      </c>
      <c r="G691" s="311" t="s">
        <v>5201</v>
      </c>
      <c r="H691" s="311" t="s">
        <v>5202</v>
      </c>
      <c r="I691" s="311" t="s">
        <v>5203</v>
      </c>
      <c r="J691" s="311" t="s">
        <v>5204</v>
      </c>
      <c r="K691" s="311" t="s">
        <v>5205</v>
      </c>
      <c r="L691" s="311" t="s">
        <v>5206</v>
      </c>
      <c r="M691" s="311" t="s">
        <v>5207</v>
      </c>
      <c r="N691" s="311" t="s">
        <v>5208</v>
      </c>
      <c r="O691" s="311" t="s">
        <v>5209</v>
      </c>
      <c r="P691" s="311" t="s">
        <v>5210</v>
      </c>
    </row>
    <row r="692" spans="1:16" s="282" customFormat="1" x14ac:dyDescent="0.2">
      <c r="A692" s="285" t="s">
        <v>4896</v>
      </c>
      <c r="B692" s="294" t="str">
        <f>VLOOKUP(A692,'Base de Dados sem ASI_Relatório'!N:AD,2,0)</f>
        <v>Anual</v>
      </c>
      <c r="C692" s="294">
        <f>VLOOKUP(A692,'Base de Dados sem ASI_Relatório'!N:AD,4,0)</f>
        <v>6600</v>
      </c>
      <c r="D692" s="294">
        <f>VLOOKUP(A692,'Base de Dados sem ASI_Relatório'!N:AD,5,0)</f>
        <v>6600</v>
      </c>
      <c r="E692" s="294"/>
      <c r="F692" s="294"/>
      <c r="G692" s="294"/>
      <c r="H692" s="294"/>
      <c r="I692" s="294"/>
      <c r="J692" s="294"/>
      <c r="K692" s="294"/>
      <c r="L692" s="294"/>
      <c r="M692" s="294"/>
      <c r="N692" s="294"/>
      <c r="O692" s="294"/>
      <c r="P692" s="294">
        <f>VLOOKUP(A692,'Base de Dados sem ASI_Relatório'!N:AD,17,0)</f>
        <v>6014</v>
      </c>
    </row>
    <row r="693" spans="1:16" ht="39.75" customHeight="1" x14ac:dyDescent="0.2">
      <c r="A693" s="283" t="s">
        <v>4292</v>
      </c>
      <c r="B693" s="311" t="s">
        <v>5196</v>
      </c>
      <c r="C693" s="311" t="s">
        <v>5197</v>
      </c>
      <c r="D693" s="311" t="s">
        <v>5198</v>
      </c>
      <c r="E693" s="311" t="s">
        <v>5199</v>
      </c>
      <c r="F693" s="311" t="s">
        <v>5200</v>
      </c>
      <c r="G693" s="311" t="s">
        <v>5201</v>
      </c>
      <c r="H693" s="311" t="s">
        <v>5202</v>
      </c>
      <c r="I693" s="311" t="s">
        <v>5203</v>
      </c>
      <c r="J693" s="311" t="s">
        <v>5204</v>
      </c>
      <c r="K693" s="311" t="s">
        <v>5205</v>
      </c>
      <c r="L693" s="311" t="s">
        <v>5206</v>
      </c>
      <c r="M693" s="311" t="s">
        <v>5207</v>
      </c>
      <c r="N693" s="311" t="s">
        <v>5208</v>
      </c>
      <c r="O693" s="311" t="s">
        <v>5209</v>
      </c>
      <c r="P693" s="311" t="s">
        <v>5210</v>
      </c>
    </row>
    <row r="694" spans="1:16" s="282" customFormat="1" ht="25.5" x14ac:dyDescent="0.2">
      <c r="A694" s="286" t="s">
        <v>4897</v>
      </c>
      <c r="B694" s="299" t="str">
        <f>VLOOKUP(A694,'Base de Dados sem ASI_Relatório'!N:AD,2,0)</f>
        <v>Anual</v>
      </c>
      <c r="C694" s="300" t="str">
        <f>VLOOKUP(A694,'Base de Dados sem ASI_Relatório'!N:AD,4,0)</f>
        <v>-</v>
      </c>
      <c r="D694" s="300">
        <f>VLOOKUP(A694,'Base de Dados sem ASI_Relatório'!N:AD,5,0)</f>
        <v>0.1</v>
      </c>
      <c r="E694" s="301"/>
      <c r="F694" s="300"/>
      <c r="G694" s="300"/>
      <c r="H694" s="300"/>
      <c r="I694" s="301"/>
      <c r="J694" s="301"/>
      <c r="K694" s="301"/>
      <c r="L694" s="300"/>
      <c r="M694" s="301"/>
      <c r="N694" s="301"/>
      <c r="O694" s="301"/>
      <c r="P694" s="301">
        <f>VLOOKUP(A694,'Base de Dados sem ASI_Relatório'!N:AD,17,0)</f>
        <v>0</v>
      </c>
    </row>
    <row r="695" spans="1:16" s="282" customFormat="1" ht="25.5" x14ac:dyDescent="0.2">
      <c r="A695" s="285" t="s">
        <v>4898</v>
      </c>
      <c r="B695" s="294" t="str">
        <f>VLOOKUP(A695,'Base de Dados sem ASI_Relatório'!N:AD,2,0)</f>
        <v>Anual</v>
      </c>
      <c r="C695" s="298" t="str">
        <f>VLOOKUP(A695,'Base de Dados sem ASI_Relatório'!N:AD,4,0)</f>
        <v>-</v>
      </c>
      <c r="D695" s="298">
        <f>VLOOKUP(A695,'Base de Dados sem ASI_Relatório'!N:AD,5,0)</f>
        <v>0.2</v>
      </c>
      <c r="E695" s="297"/>
      <c r="F695" s="298"/>
      <c r="G695" s="298"/>
      <c r="H695" s="298"/>
      <c r="I695" s="297"/>
      <c r="J695" s="297"/>
      <c r="K695" s="297"/>
      <c r="L695" s="298"/>
      <c r="M695" s="297"/>
      <c r="N695" s="297"/>
      <c r="O695" s="297"/>
      <c r="P695" s="297">
        <f>VLOOKUP(A695,'Base de Dados sem ASI_Relatório'!N:AD,17,0)</f>
        <v>0</v>
      </c>
    </row>
    <row r="696" spans="1:16" s="282" customFormat="1" ht="25.5" x14ac:dyDescent="0.2">
      <c r="A696" s="287" t="s">
        <v>4899</v>
      </c>
      <c r="B696" s="302" t="str">
        <f>VLOOKUP(A696,'Base de Dados sem ASI_Relatório'!N:AD,2,0)</f>
        <v>Trimestral</v>
      </c>
      <c r="C696" s="306" t="str">
        <f>VLOOKUP(A696,'Base de Dados sem ASI_Relatório'!N:AD,4,0)</f>
        <v>-</v>
      </c>
      <c r="D696" s="306">
        <f>VLOOKUP(A696,'Base de Dados sem ASI_Relatório'!N:AD,5,0)</f>
        <v>0.95</v>
      </c>
      <c r="E696" s="307"/>
      <c r="F696" s="306"/>
      <c r="G696" s="306">
        <f>VLOOKUP(A696,'Base de Dados sem ASI_Relatório'!N:AD,8,0)</f>
        <v>0</v>
      </c>
      <c r="H696" s="306"/>
      <c r="I696" s="307"/>
      <c r="J696" s="307">
        <f>VLOOKUP(A696,'Base de Dados sem ASI_Relatório'!N:AD,11,0)</f>
        <v>0</v>
      </c>
      <c r="K696" s="307"/>
      <c r="L696" s="306"/>
      <c r="M696" s="307">
        <f>VLOOKUP(A696,'Base de Dados sem ASI_Relatório'!N:AD,14,0)</f>
        <v>0</v>
      </c>
      <c r="N696" s="307"/>
      <c r="O696" s="307"/>
      <c r="P696" s="307">
        <f>VLOOKUP(A696,'Base de Dados sem ASI_Relatório'!N:AD,17,0)</f>
        <v>0</v>
      </c>
    </row>
    <row r="697" spans="1:16" ht="39.75" customHeight="1" x14ac:dyDescent="0.2">
      <c r="A697" s="283" t="s">
        <v>4293</v>
      </c>
      <c r="B697" s="311" t="s">
        <v>5196</v>
      </c>
      <c r="C697" s="311" t="s">
        <v>5197</v>
      </c>
      <c r="D697" s="311" t="s">
        <v>5198</v>
      </c>
      <c r="E697" s="311" t="s">
        <v>5199</v>
      </c>
      <c r="F697" s="311" t="s">
        <v>5200</v>
      </c>
      <c r="G697" s="311" t="s">
        <v>5201</v>
      </c>
      <c r="H697" s="311" t="s">
        <v>5202</v>
      </c>
      <c r="I697" s="311" t="s">
        <v>5203</v>
      </c>
      <c r="J697" s="311" t="s">
        <v>5204</v>
      </c>
      <c r="K697" s="311" t="s">
        <v>5205</v>
      </c>
      <c r="L697" s="311" t="s">
        <v>5206</v>
      </c>
      <c r="M697" s="311" t="s">
        <v>5207</v>
      </c>
      <c r="N697" s="311" t="s">
        <v>5208</v>
      </c>
      <c r="O697" s="311" t="s">
        <v>5209</v>
      </c>
      <c r="P697" s="311" t="s">
        <v>5210</v>
      </c>
    </row>
    <row r="698" spans="1:16" s="282" customFormat="1" x14ac:dyDescent="0.2">
      <c r="A698" s="285" t="s">
        <v>4900</v>
      </c>
      <c r="B698" s="294" t="str">
        <f>VLOOKUP(A698,'Base de Dados sem ASI_Relatório'!N:AD,2,0)</f>
        <v>Trimestral</v>
      </c>
      <c r="C698" s="294">
        <f>VLOOKUP(A698,'Base de Dados sem ASI_Relatório'!N:AD,4,0)</f>
        <v>40</v>
      </c>
      <c r="D698" s="294">
        <f>VLOOKUP(A698,'Base de Dados sem ASI_Relatório'!N:AD,5,0)</f>
        <v>30</v>
      </c>
      <c r="E698" s="294">
        <f>VLOOKUP(A698,'Base de Dados sem ASI_Relatório'!N:AD,6,0)</f>
        <v>40</v>
      </c>
      <c r="F698" s="294">
        <f>VLOOKUP(A698,'Base de Dados sem ASI_Relatório'!N:AD,7,0)</f>
        <v>40</v>
      </c>
      <c r="G698" s="294">
        <f>VLOOKUP(A698,'Base de Dados sem ASI_Relatório'!N:AD,8,0)</f>
        <v>30</v>
      </c>
      <c r="H698" s="294">
        <f>VLOOKUP(A698,'Base de Dados sem ASI_Relatório'!N:AD,9,0)</f>
        <v>35</v>
      </c>
      <c r="I698" s="294">
        <f>VLOOKUP(A698,'Base de Dados sem ASI_Relatório'!N:AD,10,0)</f>
        <v>34.979999999999997</v>
      </c>
      <c r="J698" s="294">
        <f>VLOOKUP(A698,'Base de Dados sem ASI_Relatório'!N:AD,11,0)</f>
        <v>35</v>
      </c>
      <c r="K698" s="294">
        <f>VLOOKUP(A698,'Base de Dados sem ASI_Relatório'!N:AD,12,0)</f>
        <v>35</v>
      </c>
      <c r="L698" s="294">
        <f>VLOOKUP(A698,'Base de Dados sem ASI_Relatório'!N:AD,13,0)</f>
        <v>35</v>
      </c>
      <c r="M698" s="294" t="str">
        <f>VLOOKUP(A698,'Base de Dados sem ASI_Relatório'!N:AD,14,0)</f>
        <v>-</v>
      </c>
      <c r="N698" s="294"/>
      <c r="O698" s="294"/>
      <c r="P698" s="294">
        <f>VLOOKUP(A698,'Base de Dados sem ASI_Relatório'!N:AD,17,0)</f>
        <v>60</v>
      </c>
    </row>
    <row r="699" spans="1:16" ht="39.75" customHeight="1" x14ac:dyDescent="0.2">
      <c r="A699" s="283" t="s">
        <v>4294</v>
      </c>
      <c r="B699" s="311" t="s">
        <v>5196</v>
      </c>
      <c r="C699" s="311" t="s">
        <v>5197</v>
      </c>
      <c r="D699" s="311" t="s">
        <v>5198</v>
      </c>
      <c r="E699" s="311" t="s">
        <v>5199</v>
      </c>
      <c r="F699" s="311" t="s">
        <v>5200</v>
      </c>
      <c r="G699" s="311" t="s">
        <v>5201</v>
      </c>
      <c r="H699" s="311" t="s">
        <v>5202</v>
      </c>
      <c r="I699" s="311" t="s">
        <v>5203</v>
      </c>
      <c r="J699" s="311" t="s">
        <v>5204</v>
      </c>
      <c r="K699" s="311" t="s">
        <v>5205</v>
      </c>
      <c r="L699" s="311" t="s">
        <v>5206</v>
      </c>
      <c r="M699" s="311" t="s">
        <v>5207</v>
      </c>
      <c r="N699" s="311" t="s">
        <v>5208</v>
      </c>
      <c r="O699" s="311" t="s">
        <v>5209</v>
      </c>
      <c r="P699" s="311" t="s">
        <v>5210</v>
      </c>
    </row>
    <row r="700" spans="1:16" s="282" customFormat="1" ht="25.5" x14ac:dyDescent="0.2">
      <c r="A700" s="285" t="s">
        <v>4901</v>
      </c>
      <c r="B700" s="294" t="str">
        <f>VLOOKUP(A700,'Base de Dados sem ASI_Relatório'!N:AD,2,0)</f>
        <v>Quadrimestral</v>
      </c>
      <c r="C700" s="298">
        <f>VLOOKUP(A700,'Base de Dados sem ASI_Relatório'!N:AD,4,0)</f>
        <v>0</v>
      </c>
      <c r="D700" s="298">
        <f>VLOOKUP(A700,'Base de Dados sem ASI_Relatório'!N:AD,5,0)</f>
        <v>0</v>
      </c>
      <c r="E700" s="297"/>
      <c r="F700" s="298"/>
      <c r="G700" s="298"/>
      <c r="H700" s="298">
        <f>VLOOKUP(A700,'Base de Dados sem ASI_Relatório'!N:AD,9,0)</f>
        <v>-0.7112695</v>
      </c>
      <c r="I700" s="297"/>
      <c r="J700" s="297"/>
      <c r="K700" s="297"/>
      <c r="L700" s="298">
        <f>VLOOKUP(A700,'Base de Dados sem ASI_Relatório'!N:AD,13,0)</f>
        <v>-0.37969999999999998</v>
      </c>
      <c r="M700" s="297"/>
      <c r="N700" s="297"/>
      <c r="O700" s="297"/>
      <c r="P700" s="298">
        <f>VLOOKUP(A700,'Base de Dados sem ASI_Relatório'!N:AD,17,0)</f>
        <v>-0.76490000000000002</v>
      </c>
    </row>
    <row r="701" spans="1:16" ht="39.75" customHeight="1" x14ac:dyDescent="0.2">
      <c r="A701" s="283" t="s">
        <v>4295</v>
      </c>
      <c r="B701" s="311" t="s">
        <v>5196</v>
      </c>
      <c r="C701" s="311" t="s">
        <v>5197</v>
      </c>
      <c r="D701" s="311" t="s">
        <v>5198</v>
      </c>
      <c r="E701" s="311" t="s">
        <v>5199</v>
      </c>
      <c r="F701" s="311" t="s">
        <v>5200</v>
      </c>
      <c r="G701" s="311" t="s">
        <v>5201</v>
      </c>
      <c r="H701" s="311" t="s">
        <v>5202</v>
      </c>
      <c r="I701" s="311" t="s">
        <v>5203</v>
      </c>
      <c r="J701" s="311" t="s">
        <v>5204</v>
      </c>
      <c r="K701" s="311" t="s">
        <v>5205</v>
      </c>
      <c r="L701" s="311" t="s">
        <v>5206</v>
      </c>
      <c r="M701" s="311" t="s">
        <v>5207</v>
      </c>
      <c r="N701" s="311" t="s">
        <v>5208</v>
      </c>
      <c r="O701" s="311" t="s">
        <v>5209</v>
      </c>
      <c r="P701" s="311" t="s">
        <v>5210</v>
      </c>
    </row>
    <row r="702" spans="1:16" s="282" customFormat="1" ht="38.25" x14ac:dyDescent="0.2">
      <c r="A702" s="285" t="s">
        <v>4902</v>
      </c>
      <c r="B702" s="294" t="str">
        <f>VLOOKUP(A702,'Base de Dados sem ASI_Relatório'!N:AD,2,0)</f>
        <v>Anual</v>
      </c>
      <c r="C702" s="294" t="str">
        <f>VLOOKUP(A702,'Base de Dados sem ASI_Relatório'!N:AD,4,0)</f>
        <v>-</v>
      </c>
      <c r="D702" s="294">
        <f>VLOOKUP(A702,'Base de Dados sem ASI_Relatório'!N:AD,5,0)</f>
        <v>1376</v>
      </c>
      <c r="E702" s="294"/>
      <c r="F702" s="294"/>
      <c r="G702" s="294"/>
      <c r="H702" s="294"/>
      <c r="I702" s="294"/>
      <c r="J702" s="294"/>
      <c r="K702" s="294"/>
      <c r="L702" s="294"/>
      <c r="M702" s="294"/>
      <c r="N702" s="294"/>
      <c r="O702" s="294"/>
      <c r="P702" s="294">
        <f>VLOOKUP(A702,'Base de Dados sem ASI_Relatório'!N:AD,17,0)</f>
        <v>1376</v>
      </c>
    </row>
    <row r="703" spans="1:16" ht="39.75" customHeight="1" x14ac:dyDescent="0.2">
      <c r="A703" s="283" t="s">
        <v>4296</v>
      </c>
      <c r="B703" s="311" t="s">
        <v>5196</v>
      </c>
      <c r="C703" s="311" t="s">
        <v>5197</v>
      </c>
      <c r="D703" s="311" t="s">
        <v>5198</v>
      </c>
      <c r="E703" s="311" t="s">
        <v>5199</v>
      </c>
      <c r="F703" s="311" t="s">
        <v>5200</v>
      </c>
      <c r="G703" s="311" t="s">
        <v>5201</v>
      </c>
      <c r="H703" s="311" t="s">
        <v>5202</v>
      </c>
      <c r="I703" s="311" t="s">
        <v>5203</v>
      </c>
      <c r="J703" s="311" t="s">
        <v>5204</v>
      </c>
      <c r="K703" s="311" t="s">
        <v>5205</v>
      </c>
      <c r="L703" s="311" t="s">
        <v>5206</v>
      </c>
      <c r="M703" s="311" t="s">
        <v>5207</v>
      </c>
      <c r="N703" s="311" t="s">
        <v>5208</v>
      </c>
      <c r="O703" s="311" t="s">
        <v>5209</v>
      </c>
      <c r="P703" s="311" t="s">
        <v>5210</v>
      </c>
    </row>
    <row r="704" spans="1:16" s="282" customFormat="1" ht="25.5" x14ac:dyDescent="0.2">
      <c r="A704" s="285" t="s">
        <v>4903</v>
      </c>
      <c r="B704" s="294" t="str">
        <f>VLOOKUP(A704,'Base de Dados sem ASI_Relatório'!N:AD,2,0)</f>
        <v>Anual</v>
      </c>
      <c r="C704" s="298">
        <f>VLOOKUP(A704,'Base de Dados sem ASI_Relatório'!N:AD,4,0)</f>
        <v>0</v>
      </c>
      <c r="D704" s="298">
        <f>VLOOKUP(A704,'Base de Dados sem ASI_Relatório'!N:AD,5,0)</f>
        <v>0.8</v>
      </c>
      <c r="E704" s="297"/>
      <c r="F704" s="298"/>
      <c r="G704" s="298"/>
      <c r="H704" s="298"/>
      <c r="I704" s="297"/>
      <c r="J704" s="297"/>
      <c r="K704" s="297"/>
      <c r="L704" s="298"/>
      <c r="M704" s="297"/>
      <c r="N704" s="297"/>
      <c r="O704" s="297"/>
      <c r="P704" s="298">
        <f>VLOOKUP(A704,'Base de Dados sem ASI_Relatório'!N:AD,17,0)</f>
        <v>0.62</v>
      </c>
    </row>
    <row r="705" spans="1:16" ht="39.75" customHeight="1" x14ac:dyDescent="0.2">
      <c r="A705" s="283" t="s">
        <v>4297</v>
      </c>
      <c r="B705" s="311" t="s">
        <v>5196</v>
      </c>
      <c r="C705" s="311" t="s">
        <v>5197</v>
      </c>
      <c r="D705" s="311" t="s">
        <v>5198</v>
      </c>
      <c r="E705" s="311" t="s">
        <v>5199</v>
      </c>
      <c r="F705" s="311" t="s">
        <v>5200</v>
      </c>
      <c r="G705" s="311" t="s">
        <v>5201</v>
      </c>
      <c r="H705" s="311" t="s">
        <v>5202</v>
      </c>
      <c r="I705" s="311" t="s">
        <v>5203</v>
      </c>
      <c r="J705" s="311" t="s">
        <v>5204</v>
      </c>
      <c r="K705" s="311" t="s">
        <v>5205</v>
      </c>
      <c r="L705" s="311" t="s">
        <v>5206</v>
      </c>
      <c r="M705" s="311" t="s">
        <v>5207</v>
      </c>
      <c r="N705" s="311" t="s">
        <v>5208</v>
      </c>
      <c r="O705" s="311" t="s">
        <v>5209</v>
      </c>
      <c r="P705" s="311" t="s">
        <v>5210</v>
      </c>
    </row>
    <row r="706" spans="1:16" s="282" customFormat="1" ht="38.25" x14ac:dyDescent="0.2">
      <c r="A706" s="285" t="s">
        <v>4904</v>
      </c>
      <c r="B706" s="294" t="str">
        <f>VLOOKUP(A706,'Base de Dados sem ASI_Relatório'!N:AD,2,0)</f>
        <v>Anual</v>
      </c>
      <c r="C706" s="298" t="str">
        <f>VLOOKUP(A706,'Base de Dados sem ASI_Relatório'!N:AD,4,0)</f>
        <v>-</v>
      </c>
      <c r="D706" s="298">
        <f>VLOOKUP(A706,'Base de Dados sem ASI_Relatório'!N:AD,5,0)</f>
        <v>0.2</v>
      </c>
      <c r="E706" s="297"/>
      <c r="F706" s="298"/>
      <c r="G706" s="298"/>
      <c r="H706" s="298"/>
      <c r="I706" s="297"/>
      <c r="J706" s="297"/>
      <c r="K706" s="297"/>
      <c r="L706" s="298"/>
      <c r="M706" s="297"/>
      <c r="N706" s="297"/>
      <c r="O706" s="297"/>
      <c r="P706" s="297">
        <f>VLOOKUP(A706,'Base de Dados sem ASI_Relatório'!N:AD,17,0)</f>
        <v>0</v>
      </c>
    </row>
    <row r="707" spans="1:16" ht="39.75" customHeight="1" x14ac:dyDescent="0.2">
      <c r="A707" s="283" t="s">
        <v>4298</v>
      </c>
      <c r="B707" s="311" t="s">
        <v>5196</v>
      </c>
      <c r="C707" s="311" t="s">
        <v>5197</v>
      </c>
      <c r="D707" s="311" t="s">
        <v>5198</v>
      </c>
      <c r="E707" s="311" t="s">
        <v>5199</v>
      </c>
      <c r="F707" s="311" t="s">
        <v>5200</v>
      </c>
      <c r="G707" s="311" t="s">
        <v>5201</v>
      </c>
      <c r="H707" s="311" t="s">
        <v>5202</v>
      </c>
      <c r="I707" s="311" t="s">
        <v>5203</v>
      </c>
      <c r="J707" s="311" t="s">
        <v>5204</v>
      </c>
      <c r="K707" s="311" t="s">
        <v>5205</v>
      </c>
      <c r="L707" s="311" t="s">
        <v>5206</v>
      </c>
      <c r="M707" s="311" t="s">
        <v>5207</v>
      </c>
      <c r="N707" s="311" t="s">
        <v>5208</v>
      </c>
      <c r="O707" s="311" t="s">
        <v>5209</v>
      </c>
      <c r="P707" s="311" t="s">
        <v>5210</v>
      </c>
    </row>
    <row r="708" spans="1:16" s="282" customFormat="1" ht="25.5" x14ac:dyDescent="0.2">
      <c r="A708" s="285" t="s">
        <v>4905</v>
      </c>
      <c r="B708" s="294" t="str">
        <f>VLOOKUP(A708,'Base de Dados sem ASI_Relatório'!N:AD,2,0)</f>
        <v>Anual</v>
      </c>
      <c r="C708" s="294">
        <f>VLOOKUP(A708,'Base de Dados sem ASI_Relatório'!N:AD,4,0)</f>
        <v>0.6</v>
      </c>
      <c r="D708" s="294">
        <f>VLOOKUP(A708,'Base de Dados sem ASI_Relatório'!N:AD,5,0)</f>
        <v>0.6</v>
      </c>
      <c r="E708" s="294"/>
      <c r="F708" s="294"/>
      <c r="G708" s="294"/>
      <c r="H708" s="294"/>
      <c r="I708" s="294"/>
      <c r="J708" s="294"/>
      <c r="K708" s="294"/>
      <c r="L708" s="294"/>
      <c r="M708" s="294"/>
      <c r="N708" s="294"/>
      <c r="O708" s="294"/>
      <c r="P708" s="294">
        <f>VLOOKUP(A708,'Base de Dados sem ASI_Relatório'!N:AD,17,0)</f>
        <v>0.79</v>
      </c>
    </row>
    <row r="709" spans="1:16" ht="39.75" customHeight="1" x14ac:dyDescent="0.2">
      <c r="A709" s="283" t="s">
        <v>4299</v>
      </c>
      <c r="B709" s="311" t="s">
        <v>5196</v>
      </c>
      <c r="C709" s="311" t="s">
        <v>5197</v>
      </c>
      <c r="D709" s="311" t="s">
        <v>5198</v>
      </c>
      <c r="E709" s="311" t="s">
        <v>5199</v>
      </c>
      <c r="F709" s="311" t="s">
        <v>5200</v>
      </c>
      <c r="G709" s="311" t="s">
        <v>5201</v>
      </c>
      <c r="H709" s="311" t="s">
        <v>5202</v>
      </c>
      <c r="I709" s="311" t="s">
        <v>5203</v>
      </c>
      <c r="J709" s="311" t="s">
        <v>5204</v>
      </c>
      <c r="K709" s="311" t="s">
        <v>5205</v>
      </c>
      <c r="L709" s="311" t="s">
        <v>5206</v>
      </c>
      <c r="M709" s="311" t="s">
        <v>5207</v>
      </c>
      <c r="N709" s="311" t="s">
        <v>5208</v>
      </c>
      <c r="O709" s="311" t="s">
        <v>5209</v>
      </c>
      <c r="P709" s="311" t="s">
        <v>5210</v>
      </c>
    </row>
    <row r="710" spans="1:16" s="282" customFormat="1" ht="25.5" x14ac:dyDescent="0.2">
      <c r="A710" s="285" t="s">
        <v>4906</v>
      </c>
      <c r="B710" s="294" t="str">
        <f>VLOOKUP(A710,'Base de Dados sem ASI_Relatório'!N:AD,2,0)</f>
        <v>Anual</v>
      </c>
      <c r="C710" s="294">
        <f>VLOOKUP(A710,'Base de Dados sem ASI_Relatório'!N:AD,4,0)</f>
        <v>0.7</v>
      </c>
      <c r="D710" s="294">
        <f>VLOOKUP(A710,'Base de Dados sem ASI_Relatório'!N:AD,5,0)</f>
        <v>0.7</v>
      </c>
      <c r="E710" s="294"/>
      <c r="F710" s="294"/>
      <c r="G710" s="294"/>
      <c r="H710" s="294"/>
      <c r="I710" s="294"/>
      <c r="J710" s="294"/>
      <c r="K710" s="294"/>
      <c r="L710" s="294"/>
      <c r="M710" s="294"/>
      <c r="N710" s="294"/>
      <c r="O710" s="294"/>
      <c r="P710" s="294">
        <f>VLOOKUP(A710,'Base de Dados sem ASI_Relatório'!N:AD,17,0)</f>
        <v>0.7</v>
      </c>
    </row>
    <row r="711" spans="1:16" ht="39.75" customHeight="1" x14ac:dyDescent="0.2">
      <c r="A711" s="283" t="s">
        <v>4300</v>
      </c>
      <c r="B711" s="311" t="s">
        <v>5196</v>
      </c>
      <c r="C711" s="311" t="s">
        <v>5197</v>
      </c>
      <c r="D711" s="311" t="s">
        <v>5198</v>
      </c>
      <c r="E711" s="311" t="s">
        <v>5199</v>
      </c>
      <c r="F711" s="311" t="s">
        <v>5200</v>
      </c>
      <c r="G711" s="311" t="s">
        <v>5201</v>
      </c>
      <c r="H711" s="311" t="s">
        <v>5202</v>
      </c>
      <c r="I711" s="311" t="s">
        <v>5203</v>
      </c>
      <c r="J711" s="311" t="s">
        <v>5204</v>
      </c>
      <c r="K711" s="311" t="s">
        <v>5205</v>
      </c>
      <c r="L711" s="311" t="s">
        <v>5206</v>
      </c>
      <c r="M711" s="311" t="s">
        <v>5207</v>
      </c>
      <c r="N711" s="311" t="s">
        <v>5208</v>
      </c>
      <c r="O711" s="311" t="s">
        <v>5209</v>
      </c>
      <c r="P711" s="311" t="s">
        <v>5210</v>
      </c>
    </row>
    <row r="712" spans="1:16" s="282" customFormat="1" x14ac:dyDescent="0.2">
      <c r="A712" s="285" t="s">
        <v>4907</v>
      </c>
      <c r="B712" s="294" t="str">
        <f>VLOOKUP(A712,'Base de Dados sem ASI_Relatório'!N:AD,2,0)</f>
        <v>Anual</v>
      </c>
      <c r="C712" s="294">
        <f>VLOOKUP(A712,'Base de Dados sem ASI_Relatório'!N:AD,4,0)</f>
        <v>3.05</v>
      </c>
      <c r="D712" s="294">
        <f>VLOOKUP(A712,'Base de Dados sem ASI_Relatório'!N:AD,5,0)</f>
        <v>3.05</v>
      </c>
      <c r="E712" s="294"/>
      <c r="F712" s="294"/>
      <c r="G712" s="294"/>
      <c r="H712" s="294"/>
      <c r="I712" s="294"/>
      <c r="J712" s="294"/>
      <c r="K712" s="294"/>
      <c r="L712" s="294"/>
      <c r="M712" s="294"/>
      <c r="N712" s="294"/>
      <c r="O712" s="294"/>
      <c r="P712" s="294">
        <f>VLOOKUP(A712,'Base de Dados sem ASI_Relatório'!N:AD,17,0)</f>
        <v>3.05</v>
      </c>
    </row>
    <row r="713" spans="1:16" ht="39.75" customHeight="1" x14ac:dyDescent="0.2">
      <c r="A713" s="283" t="s">
        <v>4301</v>
      </c>
      <c r="B713" s="311" t="s">
        <v>5196</v>
      </c>
      <c r="C713" s="311" t="s">
        <v>5197</v>
      </c>
      <c r="D713" s="311" t="s">
        <v>5198</v>
      </c>
      <c r="E713" s="311" t="s">
        <v>5199</v>
      </c>
      <c r="F713" s="311" t="s">
        <v>5200</v>
      </c>
      <c r="G713" s="311" t="s">
        <v>5201</v>
      </c>
      <c r="H713" s="311" t="s">
        <v>5202</v>
      </c>
      <c r="I713" s="311" t="s">
        <v>5203</v>
      </c>
      <c r="J713" s="311" t="s">
        <v>5204</v>
      </c>
      <c r="K713" s="311" t="s">
        <v>5205</v>
      </c>
      <c r="L713" s="311" t="s">
        <v>5206</v>
      </c>
      <c r="M713" s="311" t="s">
        <v>5207</v>
      </c>
      <c r="N713" s="311" t="s">
        <v>5208</v>
      </c>
      <c r="O713" s="311" t="s">
        <v>5209</v>
      </c>
      <c r="P713" s="311" t="s">
        <v>5210</v>
      </c>
    </row>
    <row r="714" spans="1:16" s="282" customFormat="1" ht="25.5" x14ac:dyDescent="0.2">
      <c r="A714" s="285" t="s">
        <v>4908</v>
      </c>
      <c r="B714" s="294" t="str">
        <f>VLOOKUP(A714,'Base de Dados sem ASI_Relatório'!N:AD,2,0)</f>
        <v>Mensal</v>
      </c>
      <c r="C714" s="294">
        <f>VLOOKUP(A714,'Base de Dados sem ASI_Relatório'!N:AD,4,0)</f>
        <v>0.77</v>
      </c>
      <c r="D714" s="294">
        <f>VLOOKUP(A714,'Base de Dados sem ASI_Relatório'!N:AD,5,0)</f>
        <v>0.77</v>
      </c>
      <c r="E714" s="294" t="str">
        <f>VLOOKUP(A714,'Base de Dados sem ASI_Relatório'!N:AD,6,0)</f>
        <v>-</v>
      </c>
      <c r="F714" s="294" t="str">
        <f>VLOOKUP(A714,'Base de Dados sem ASI_Relatório'!N:AD,7,0)</f>
        <v>-</v>
      </c>
      <c r="G714" s="294" t="str">
        <f>VLOOKUP(A714,'Base de Dados sem ASI_Relatório'!N:AD,8,0)</f>
        <v>-</v>
      </c>
      <c r="H714" s="294" t="str">
        <f>VLOOKUP(A714,'Base de Dados sem ASI_Relatório'!N:AD,9,0)</f>
        <v>-</v>
      </c>
      <c r="I714" s="294" t="str">
        <f>VLOOKUP(A714,'Base de Dados sem ASI_Relatório'!N:AD,10,0)</f>
        <v>-</v>
      </c>
      <c r="J714" s="294" t="str">
        <f>VLOOKUP(A714,'Base de Dados sem ASI_Relatório'!N:AD,11,0)</f>
        <v>-</v>
      </c>
      <c r="K714" s="294" t="str">
        <f>VLOOKUP(A714,'Base de Dados sem ASI_Relatório'!N:AD,12,0)</f>
        <v>-</v>
      </c>
      <c r="L714" s="294" t="str">
        <f>VLOOKUP(A714,'Base de Dados sem ASI_Relatório'!N:AD,13,0)</f>
        <v>-</v>
      </c>
      <c r="M714" s="294"/>
      <c r="N714" s="294"/>
      <c r="O714" s="294"/>
      <c r="P714" s="294">
        <f>VLOOKUP(A714,'Base de Dados sem ASI_Relatório'!N:AD,17,0)</f>
        <v>0.81</v>
      </c>
    </row>
    <row r="715" spans="1:16" ht="39.75" customHeight="1" x14ac:dyDescent="0.2">
      <c r="A715" s="283" t="s">
        <v>4302</v>
      </c>
      <c r="B715" s="311" t="s">
        <v>5196</v>
      </c>
      <c r="C715" s="311" t="s">
        <v>5197</v>
      </c>
      <c r="D715" s="311" t="s">
        <v>5198</v>
      </c>
      <c r="E715" s="311" t="s">
        <v>5199</v>
      </c>
      <c r="F715" s="311" t="s">
        <v>5200</v>
      </c>
      <c r="G715" s="311" t="s">
        <v>5201</v>
      </c>
      <c r="H715" s="311" t="s">
        <v>5202</v>
      </c>
      <c r="I715" s="311" t="s">
        <v>5203</v>
      </c>
      <c r="J715" s="311" t="s">
        <v>5204</v>
      </c>
      <c r="K715" s="311" t="s">
        <v>5205</v>
      </c>
      <c r="L715" s="311" t="s">
        <v>5206</v>
      </c>
      <c r="M715" s="311" t="s">
        <v>5207</v>
      </c>
      <c r="N715" s="311" t="s">
        <v>5208</v>
      </c>
      <c r="O715" s="311" t="s">
        <v>5209</v>
      </c>
      <c r="P715" s="311" t="s">
        <v>5210</v>
      </c>
    </row>
    <row r="716" spans="1:16" s="282" customFormat="1" ht="25.5" x14ac:dyDescent="0.2">
      <c r="A716" s="285" t="s">
        <v>4909</v>
      </c>
      <c r="B716" s="294" t="str">
        <f>VLOOKUP(A716,'Base de Dados sem ASI_Relatório'!N:AD,2,0)</f>
        <v>Anual</v>
      </c>
      <c r="C716" s="308">
        <f>VLOOKUP(A716,'Base de Dados sem ASI_Relatório'!N:AD,4,0)</f>
        <v>37216</v>
      </c>
      <c r="D716" s="298" t="str">
        <f>VLOOKUP(A716,'Base de Dados sem ASI_Relatório'!N:AD,5,0)</f>
        <v>´+ 20%</v>
      </c>
      <c r="E716" s="297"/>
      <c r="F716" s="298"/>
      <c r="G716" s="298"/>
      <c r="H716" s="298"/>
      <c r="I716" s="297"/>
      <c r="J716" s="297"/>
      <c r="K716" s="297"/>
      <c r="L716" s="298"/>
      <c r="M716" s="297"/>
      <c r="N716" s="297"/>
      <c r="O716" s="297"/>
      <c r="P716" s="298">
        <f>VLOOKUP(A716,'Base de Dados sem ASI_Relatório'!N:AD,17,0)</f>
        <v>3.6400000000000002E-2</v>
      </c>
    </row>
    <row r="717" spans="1:16" ht="39.75" customHeight="1" x14ac:dyDescent="0.2">
      <c r="A717" s="283" t="s">
        <v>4303</v>
      </c>
      <c r="B717" s="311" t="s">
        <v>5196</v>
      </c>
      <c r="C717" s="311" t="s">
        <v>5197</v>
      </c>
      <c r="D717" s="311" t="s">
        <v>5198</v>
      </c>
      <c r="E717" s="311" t="s">
        <v>5199</v>
      </c>
      <c r="F717" s="311" t="s">
        <v>5200</v>
      </c>
      <c r="G717" s="311" t="s">
        <v>5201</v>
      </c>
      <c r="H717" s="311" t="s">
        <v>5202</v>
      </c>
      <c r="I717" s="311" t="s">
        <v>5203</v>
      </c>
      <c r="J717" s="311" t="s">
        <v>5204</v>
      </c>
      <c r="K717" s="311" t="s">
        <v>5205</v>
      </c>
      <c r="L717" s="311" t="s">
        <v>5206</v>
      </c>
      <c r="M717" s="311" t="s">
        <v>5207</v>
      </c>
      <c r="N717" s="311" t="s">
        <v>5208</v>
      </c>
      <c r="O717" s="311" t="s">
        <v>5209</v>
      </c>
      <c r="P717" s="311" t="s">
        <v>5210</v>
      </c>
    </row>
    <row r="718" spans="1:16" s="282" customFormat="1" ht="25.5" x14ac:dyDescent="0.2">
      <c r="A718" s="285" t="s">
        <v>4910</v>
      </c>
      <c r="B718" s="294" t="str">
        <f>VLOOKUP(A718,'Base de Dados sem ASI_Relatório'!N:AD,2,0)</f>
        <v>Anual</v>
      </c>
      <c r="C718" s="298">
        <f>VLOOKUP(A718,'Base de Dados sem ASI_Relatório'!N:AD,4,0)</f>
        <v>0</v>
      </c>
      <c r="D718" s="298">
        <f>VLOOKUP(A718,'Base de Dados sem ASI_Relatório'!N:AD,5,0)</f>
        <v>0.25</v>
      </c>
      <c r="E718" s="297"/>
      <c r="F718" s="298"/>
      <c r="G718" s="298"/>
      <c r="H718" s="298"/>
      <c r="I718" s="297"/>
      <c r="J718" s="297"/>
      <c r="K718" s="297"/>
      <c r="L718" s="298"/>
      <c r="M718" s="297"/>
      <c r="N718" s="297"/>
      <c r="O718" s="297"/>
      <c r="P718" s="297">
        <f>VLOOKUP(A718,'Base de Dados sem ASI_Relatório'!N:AD,17,0)</f>
        <v>0</v>
      </c>
    </row>
    <row r="719" spans="1:16" ht="39.75" customHeight="1" x14ac:dyDescent="0.2">
      <c r="A719" s="283" t="s">
        <v>4304</v>
      </c>
      <c r="B719" s="311" t="s">
        <v>5196</v>
      </c>
      <c r="C719" s="311" t="s">
        <v>5197</v>
      </c>
      <c r="D719" s="311" t="s">
        <v>5198</v>
      </c>
      <c r="E719" s="311" t="s">
        <v>5199</v>
      </c>
      <c r="F719" s="311" t="s">
        <v>5200</v>
      </c>
      <c r="G719" s="311" t="s">
        <v>5201</v>
      </c>
      <c r="H719" s="311" t="s">
        <v>5202</v>
      </c>
      <c r="I719" s="311" t="s">
        <v>5203</v>
      </c>
      <c r="J719" s="311" t="s">
        <v>5204</v>
      </c>
      <c r="K719" s="311" t="s">
        <v>5205</v>
      </c>
      <c r="L719" s="311" t="s">
        <v>5206</v>
      </c>
      <c r="M719" s="311" t="s">
        <v>5207</v>
      </c>
      <c r="N719" s="311" t="s">
        <v>5208</v>
      </c>
      <c r="O719" s="311" t="s">
        <v>5209</v>
      </c>
      <c r="P719" s="311" t="s">
        <v>5210</v>
      </c>
    </row>
    <row r="720" spans="1:16" s="282" customFormat="1" x14ac:dyDescent="0.2">
      <c r="A720" s="285" t="s">
        <v>4911</v>
      </c>
      <c r="B720" s="294" t="str">
        <f>VLOOKUP(A720,'Base de Dados sem ASI_Relatório'!N:AD,2,0)</f>
        <v>Anual</v>
      </c>
      <c r="C720" s="294">
        <f>VLOOKUP(A720,'Base de Dados sem ASI_Relatório'!N:AD,4,0)</f>
        <v>16</v>
      </c>
      <c r="D720" s="294">
        <f>VLOOKUP(A720,'Base de Dados sem ASI_Relatório'!N:AD,5,0)</f>
        <v>18</v>
      </c>
      <c r="E720" s="294"/>
      <c r="F720" s="294"/>
      <c r="G720" s="294"/>
      <c r="H720" s="294"/>
      <c r="I720" s="294"/>
      <c r="J720" s="294"/>
      <c r="K720" s="294"/>
      <c r="L720" s="294"/>
      <c r="M720" s="294"/>
      <c r="N720" s="294"/>
      <c r="O720" s="294"/>
      <c r="P720" s="294">
        <f>VLOOKUP(A720,'Base de Dados sem ASI_Relatório'!N:AD,17,0)</f>
        <v>17</v>
      </c>
    </row>
    <row r="721" spans="1:16" ht="39.75" customHeight="1" x14ac:dyDescent="0.2">
      <c r="A721" s="283" t="s">
        <v>4305</v>
      </c>
      <c r="B721" s="311" t="s">
        <v>5196</v>
      </c>
      <c r="C721" s="311" t="s">
        <v>5197</v>
      </c>
      <c r="D721" s="311" t="s">
        <v>5198</v>
      </c>
      <c r="E721" s="311" t="s">
        <v>5199</v>
      </c>
      <c r="F721" s="311" t="s">
        <v>5200</v>
      </c>
      <c r="G721" s="311" t="s">
        <v>5201</v>
      </c>
      <c r="H721" s="311" t="s">
        <v>5202</v>
      </c>
      <c r="I721" s="311" t="s">
        <v>5203</v>
      </c>
      <c r="J721" s="311" t="s">
        <v>5204</v>
      </c>
      <c r="K721" s="311" t="s">
        <v>5205</v>
      </c>
      <c r="L721" s="311" t="s">
        <v>5206</v>
      </c>
      <c r="M721" s="311" t="s">
        <v>5207</v>
      </c>
      <c r="N721" s="311" t="s">
        <v>5208</v>
      </c>
      <c r="O721" s="311" t="s">
        <v>5209</v>
      </c>
      <c r="P721" s="311" t="s">
        <v>5210</v>
      </c>
    </row>
    <row r="722" spans="1:16" s="282" customFormat="1" ht="25.5" x14ac:dyDescent="0.2">
      <c r="A722" s="285" t="s">
        <v>4912</v>
      </c>
      <c r="B722" s="294" t="str">
        <f>VLOOKUP(A722,'Base de Dados sem ASI_Relatório'!N:AD,2,0)</f>
        <v>Anual</v>
      </c>
      <c r="C722" s="294">
        <f>VLOOKUP(A722,'Base de Dados sem ASI_Relatório'!N:AD,4,0)</f>
        <v>2500</v>
      </c>
      <c r="D722" s="294">
        <f>VLOOKUP(A722,'Base de Dados sem ASI_Relatório'!N:AD,5,0)</f>
        <v>2500</v>
      </c>
      <c r="E722" s="294"/>
      <c r="F722" s="294"/>
      <c r="G722" s="294"/>
      <c r="H722" s="294"/>
      <c r="I722" s="294"/>
      <c r="J722" s="294"/>
      <c r="K722" s="294"/>
      <c r="L722" s="294"/>
      <c r="M722" s="294"/>
      <c r="N722" s="294"/>
      <c r="O722" s="294"/>
      <c r="P722" s="294">
        <f>VLOOKUP(A722,'Base de Dados sem ASI_Relatório'!N:AD,17,0)</f>
        <v>2500</v>
      </c>
    </row>
    <row r="723" spans="1:16" ht="39.75" customHeight="1" x14ac:dyDescent="0.2">
      <c r="A723" s="283" t="s">
        <v>4306</v>
      </c>
      <c r="B723" s="311" t="s">
        <v>5196</v>
      </c>
      <c r="C723" s="311" t="s">
        <v>5197</v>
      </c>
      <c r="D723" s="311" t="s">
        <v>5198</v>
      </c>
      <c r="E723" s="311" t="s">
        <v>5199</v>
      </c>
      <c r="F723" s="311" t="s">
        <v>5200</v>
      </c>
      <c r="G723" s="311" t="s">
        <v>5201</v>
      </c>
      <c r="H723" s="311" t="s">
        <v>5202</v>
      </c>
      <c r="I723" s="311" t="s">
        <v>5203</v>
      </c>
      <c r="J723" s="311" t="s">
        <v>5204</v>
      </c>
      <c r="K723" s="311" t="s">
        <v>5205</v>
      </c>
      <c r="L723" s="311" t="s">
        <v>5206</v>
      </c>
      <c r="M723" s="311" t="s">
        <v>5207</v>
      </c>
      <c r="N723" s="311" t="s">
        <v>5208</v>
      </c>
      <c r="O723" s="311" t="s">
        <v>5209</v>
      </c>
      <c r="P723" s="311" t="s">
        <v>5210</v>
      </c>
    </row>
    <row r="724" spans="1:16" s="282" customFormat="1" x14ac:dyDescent="0.2">
      <c r="A724" s="285" t="s">
        <v>4913</v>
      </c>
      <c r="B724" s="294" t="str">
        <f>VLOOKUP(A724,'Base de Dados sem ASI_Relatório'!N:AD,2,0)</f>
        <v>Anual</v>
      </c>
      <c r="C724" s="294">
        <f>VLOOKUP(A724,'Base de Dados sem ASI_Relatório'!N:AD,4,0)</f>
        <v>3.18</v>
      </c>
      <c r="D724" s="294">
        <f>VLOOKUP(A724,'Base de Dados sem ASI_Relatório'!N:AD,5,0)</f>
        <v>3.18</v>
      </c>
      <c r="E724" s="294"/>
      <c r="F724" s="294"/>
      <c r="G724" s="294"/>
      <c r="H724" s="294"/>
      <c r="I724" s="294"/>
      <c r="J724" s="294"/>
      <c r="K724" s="294"/>
      <c r="L724" s="294"/>
      <c r="M724" s="294"/>
      <c r="N724" s="294"/>
      <c r="O724" s="294"/>
      <c r="P724" s="294">
        <f>VLOOKUP(A724,'Base de Dados sem ASI_Relatório'!N:AD,17,0)</f>
        <v>3.39</v>
      </c>
    </row>
    <row r="725" spans="1:16" ht="39.75" customHeight="1" x14ac:dyDescent="0.2">
      <c r="A725" s="283" t="s">
        <v>4307</v>
      </c>
      <c r="B725" s="311" t="s">
        <v>5196</v>
      </c>
      <c r="C725" s="311" t="s">
        <v>5197</v>
      </c>
      <c r="D725" s="311" t="s">
        <v>5198</v>
      </c>
      <c r="E725" s="311" t="s">
        <v>5199</v>
      </c>
      <c r="F725" s="311" t="s">
        <v>5200</v>
      </c>
      <c r="G725" s="311" t="s">
        <v>5201</v>
      </c>
      <c r="H725" s="311" t="s">
        <v>5202</v>
      </c>
      <c r="I725" s="311" t="s">
        <v>5203</v>
      </c>
      <c r="J725" s="311" t="s">
        <v>5204</v>
      </c>
      <c r="K725" s="311" t="s">
        <v>5205</v>
      </c>
      <c r="L725" s="311" t="s">
        <v>5206</v>
      </c>
      <c r="M725" s="311" t="s">
        <v>5207</v>
      </c>
      <c r="N725" s="311" t="s">
        <v>5208</v>
      </c>
      <c r="O725" s="311" t="s">
        <v>5209</v>
      </c>
      <c r="P725" s="311" t="s">
        <v>5210</v>
      </c>
    </row>
    <row r="726" spans="1:16" s="282" customFormat="1" ht="38.25" x14ac:dyDescent="0.2">
      <c r="A726" s="285" t="s">
        <v>4914</v>
      </c>
      <c r="B726" s="294" t="str">
        <f>VLOOKUP(A726,'Base de Dados sem ASI_Relatório'!N:AD,2,0)</f>
        <v>Bienal</v>
      </c>
      <c r="C726" s="294">
        <f>VLOOKUP(A726,'Base de Dados sem ASI_Relatório'!N:AD,4,0)</f>
        <v>512</v>
      </c>
      <c r="D726" s="294">
        <f>VLOOKUP(A726,'Base de Dados sem ASI_Relatório'!N:AD,5,0)</f>
        <v>512</v>
      </c>
      <c r="E726" s="294"/>
      <c r="F726" s="294"/>
      <c r="G726" s="294"/>
      <c r="H726" s="294"/>
      <c r="I726" s="294"/>
      <c r="J726" s="294"/>
      <c r="K726" s="294"/>
      <c r="L726" s="294"/>
      <c r="M726" s="294"/>
      <c r="N726" s="294"/>
      <c r="O726" s="294"/>
      <c r="P726" s="294" t="str">
        <f>VLOOKUP(A726,'Base de Dados sem ASI_Relatório'!N:AD,17,0)</f>
        <v>-</v>
      </c>
    </row>
    <row r="727" spans="1:16" ht="39.75" customHeight="1" x14ac:dyDescent="0.2">
      <c r="A727" s="283" t="s">
        <v>4308</v>
      </c>
      <c r="B727" s="311" t="s">
        <v>5196</v>
      </c>
      <c r="C727" s="311" t="s">
        <v>5197</v>
      </c>
      <c r="D727" s="311" t="s">
        <v>5198</v>
      </c>
      <c r="E727" s="311" t="s">
        <v>5199</v>
      </c>
      <c r="F727" s="311" t="s">
        <v>5200</v>
      </c>
      <c r="G727" s="311" t="s">
        <v>5201</v>
      </c>
      <c r="H727" s="311" t="s">
        <v>5202</v>
      </c>
      <c r="I727" s="311" t="s">
        <v>5203</v>
      </c>
      <c r="J727" s="311" t="s">
        <v>5204</v>
      </c>
      <c r="K727" s="311" t="s">
        <v>5205</v>
      </c>
      <c r="L727" s="311" t="s">
        <v>5206</v>
      </c>
      <c r="M727" s="311" t="s">
        <v>5207</v>
      </c>
      <c r="N727" s="311" t="s">
        <v>5208</v>
      </c>
      <c r="O727" s="311" t="s">
        <v>5209</v>
      </c>
      <c r="P727" s="311" t="s">
        <v>5210</v>
      </c>
    </row>
    <row r="728" spans="1:16" s="282" customFormat="1" ht="25.5" x14ac:dyDescent="0.2">
      <c r="A728" s="285" t="s">
        <v>4915</v>
      </c>
      <c r="B728" s="294" t="str">
        <f>VLOOKUP(A728,'Base de Dados sem ASI_Relatório'!N:AD,2,0)</f>
        <v>Anual</v>
      </c>
      <c r="C728" s="294" t="str">
        <f>VLOOKUP(A728,'Base de Dados sem ASI_Relatório'!N:AD,4,0)</f>
        <v>-</v>
      </c>
      <c r="D728" s="294">
        <f>VLOOKUP(A728,'Base de Dados sem ASI_Relatório'!N:AD,5,0)</f>
        <v>345</v>
      </c>
      <c r="E728" s="294"/>
      <c r="F728" s="294"/>
      <c r="G728" s="294"/>
      <c r="H728" s="294"/>
      <c r="I728" s="294"/>
      <c r="J728" s="294"/>
      <c r="K728" s="294"/>
      <c r="L728" s="294"/>
      <c r="M728" s="294"/>
      <c r="N728" s="294"/>
      <c r="O728" s="294"/>
      <c r="P728" s="294">
        <f>VLOOKUP(A728,'Base de Dados sem ASI_Relatório'!N:AD,17,0)</f>
        <v>2</v>
      </c>
    </row>
    <row r="729" spans="1:16" ht="39.75" customHeight="1" x14ac:dyDescent="0.2">
      <c r="A729" s="283" t="s">
        <v>4309</v>
      </c>
      <c r="B729" s="311" t="s">
        <v>5196</v>
      </c>
      <c r="C729" s="311" t="s">
        <v>5197</v>
      </c>
      <c r="D729" s="311" t="s">
        <v>5198</v>
      </c>
      <c r="E729" s="311" t="s">
        <v>5199</v>
      </c>
      <c r="F729" s="311" t="s">
        <v>5200</v>
      </c>
      <c r="G729" s="311" t="s">
        <v>5201</v>
      </c>
      <c r="H729" s="311" t="s">
        <v>5202</v>
      </c>
      <c r="I729" s="311" t="s">
        <v>5203</v>
      </c>
      <c r="J729" s="311" t="s">
        <v>5204</v>
      </c>
      <c r="K729" s="311" t="s">
        <v>5205</v>
      </c>
      <c r="L729" s="311" t="s">
        <v>5206</v>
      </c>
      <c r="M729" s="311" t="s">
        <v>5207</v>
      </c>
      <c r="N729" s="311" t="s">
        <v>5208</v>
      </c>
      <c r="O729" s="311" t="s">
        <v>5209</v>
      </c>
      <c r="P729" s="311" t="s">
        <v>5210</v>
      </c>
    </row>
    <row r="730" spans="1:16" s="282" customFormat="1" ht="25.5" x14ac:dyDescent="0.2">
      <c r="A730" s="285" t="s">
        <v>4916</v>
      </c>
      <c r="B730" s="294" t="str">
        <f>VLOOKUP(A730,'Base de Dados sem ASI_Relatório'!N:AD,2,0)</f>
        <v>Anual</v>
      </c>
      <c r="C730" s="294" t="str">
        <f>VLOOKUP(A730,'Base de Dados sem ASI_Relatório'!N:AD,4,0)</f>
        <v>-</v>
      </c>
      <c r="D730" s="294">
        <f>VLOOKUP(A730,'Base de Dados sem ASI_Relatório'!N:AD,5,0)</f>
        <v>0</v>
      </c>
      <c r="E730" s="294"/>
      <c r="F730" s="294"/>
      <c r="G730" s="294"/>
      <c r="H730" s="294"/>
      <c r="I730" s="294"/>
      <c r="J730" s="294"/>
      <c r="K730" s="294"/>
      <c r="L730" s="294"/>
      <c r="M730" s="294"/>
      <c r="N730" s="294"/>
      <c r="O730" s="294"/>
      <c r="P730" s="294">
        <f>VLOOKUP(A730,'Base de Dados sem ASI_Relatório'!N:AD,17,0)</f>
        <v>0</v>
      </c>
    </row>
    <row r="731" spans="1:16" ht="39.75" customHeight="1" x14ac:dyDescent="0.2">
      <c r="A731" s="283" t="s">
        <v>4310</v>
      </c>
      <c r="B731" s="311" t="s">
        <v>5196</v>
      </c>
      <c r="C731" s="311" t="s">
        <v>5197</v>
      </c>
      <c r="D731" s="311" t="s">
        <v>5198</v>
      </c>
      <c r="E731" s="311" t="s">
        <v>5199</v>
      </c>
      <c r="F731" s="311" t="s">
        <v>5200</v>
      </c>
      <c r="G731" s="311" t="s">
        <v>5201</v>
      </c>
      <c r="H731" s="311" t="s">
        <v>5202</v>
      </c>
      <c r="I731" s="311" t="s">
        <v>5203</v>
      </c>
      <c r="J731" s="311" t="s">
        <v>5204</v>
      </c>
      <c r="K731" s="311" t="s">
        <v>5205</v>
      </c>
      <c r="L731" s="311" t="s">
        <v>5206</v>
      </c>
      <c r="M731" s="311" t="s">
        <v>5207</v>
      </c>
      <c r="N731" s="311" t="s">
        <v>5208</v>
      </c>
      <c r="O731" s="311" t="s">
        <v>5209</v>
      </c>
      <c r="P731" s="311" t="s">
        <v>5210</v>
      </c>
    </row>
    <row r="732" spans="1:16" s="282" customFormat="1" ht="25.5" x14ac:dyDescent="0.2">
      <c r="A732" s="285" t="s">
        <v>4917</v>
      </c>
      <c r="B732" s="294" t="str">
        <f>VLOOKUP(A732,'Base de Dados sem ASI_Relatório'!N:AD,2,0)</f>
        <v>Anual</v>
      </c>
      <c r="C732" s="298">
        <f>VLOOKUP(A732,'Base de Dados sem ASI_Relatório'!N:AD,4,0)</f>
        <v>0.38</v>
      </c>
      <c r="D732" s="298">
        <f>VLOOKUP(A732,'Base de Dados sem ASI_Relatório'!N:AD,5,0)</f>
        <v>0.38</v>
      </c>
      <c r="E732" s="297"/>
      <c r="F732" s="298"/>
      <c r="G732" s="298"/>
      <c r="H732" s="298"/>
      <c r="I732" s="297"/>
      <c r="J732" s="297"/>
      <c r="K732" s="297"/>
      <c r="L732" s="298"/>
      <c r="M732" s="297"/>
      <c r="N732" s="297"/>
      <c r="O732" s="297"/>
      <c r="P732" s="297" t="str">
        <f>VLOOKUP(A732,'Base de Dados sem ASI_Relatório'!N:AD,17,0)</f>
        <v>-</v>
      </c>
    </row>
    <row r="733" spans="1:16" s="280" customFormat="1" ht="45.75" customHeight="1" x14ac:dyDescent="0.3">
      <c r="A733" s="312" t="s">
        <v>3997</v>
      </c>
      <c r="E733" s="296"/>
      <c r="F733" s="296"/>
      <c r="G733" s="296"/>
      <c r="H733" s="296"/>
      <c r="I733" s="296"/>
      <c r="J733" s="296"/>
      <c r="K733" s="296"/>
      <c r="L733" s="296"/>
      <c r="M733" s="296"/>
      <c r="N733" s="296"/>
      <c r="O733" s="296"/>
      <c r="P733" s="296"/>
    </row>
    <row r="734" spans="1:16" ht="39.75" customHeight="1" x14ac:dyDescent="0.2">
      <c r="A734" s="283" t="s">
        <v>4311</v>
      </c>
      <c r="B734" s="311" t="s">
        <v>5196</v>
      </c>
      <c r="C734" s="311" t="s">
        <v>5197</v>
      </c>
      <c r="D734" s="311" t="s">
        <v>5198</v>
      </c>
      <c r="E734" s="311" t="s">
        <v>5199</v>
      </c>
      <c r="F734" s="311" t="s">
        <v>5200</v>
      </c>
      <c r="G734" s="311" t="s">
        <v>5201</v>
      </c>
      <c r="H734" s="311" t="s">
        <v>5202</v>
      </c>
      <c r="I734" s="311" t="s">
        <v>5203</v>
      </c>
      <c r="J734" s="311" t="s">
        <v>5204</v>
      </c>
      <c r="K734" s="311" t="s">
        <v>5205</v>
      </c>
      <c r="L734" s="311" t="s">
        <v>5206</v>
      </c>
      <c r="M734" s="311" t="s">
        <v>5207</v>
      </c>
      <c r="N734" s="311" t="s">
        <v>5208</v>
      </c>
      <c r="O734" s="311" t="s">
        <v>5209</v>
      </c>
      <c r="P734" s="311" t="s">
        <v>5210</v>
      </c>
    </row>
    <row r="735" spans="1:16" s="282" customFormat="1" ht="25.5" x14ac:dyDescent="0.2">
      <c r="A735" s="285" t="s">
        <v>4918</v>
      </c>
      <c r="B735" s="294" t="str">
        <f>VLOOKUP(A735,'Base de Dados sem ASI_Relatório'!N:AD,2,0)</f>
        <v>Anual</v>
      </c>
      <c r="C735" s="298" t="str">
        <f>VLOOKUP(A735,'Base de Dados sem ASI_Relatório'!N:AD,4,0)</f>
        <v>-</v>
      </c>
      <c r="D735" s="298" t="str">
        <f>VLOOKUP(A735,'Base de Dados sem ASI_Relatório'!N:AD,5,0)</f>
        <v>-</v>
      </c>
      <c r="E735" s="297"/>
      <c r="F735" s="298"/>
      <c r="G735" s="298"/>
      <c r="H735" s="298"/>
      <c r="I735" s="297"/>
      <c r="J735" s="297"/>
      <c r="K735" s="297"/>
      <c r="L735" s="298"/>
      <c r="M735" s="297"/>
      <c r="N735" s="297"/>
      <c r="O735" s="297"/>
      <c r="P735" s="297">
        <f>VLOOKUP(A735,'Base de Dados sem ASI_Relatório'!N:AD,17,0)</f>
        <v>0</v>
      </c>
    </row>
    <row r="736" spans="1:16" ht="39.75" customHeight="1" x14ac:dyDescent="0.2">
      <c r="A736" s="283" t="s">
        <v>4312</v>
      </c>
      <c r="B736" s="311" t="s">
        <v>5196</v>
      </c>
      <c r="C736" s="311" t="s">
        <v>5197</v>
      </c>
      <c r="D736" s="311" t="s">
        <v>5198</v>
      </c>
      <c r="E736" s="311" t="s">
        <v>5199</v>
      </c>
      <c r="F736" s="311" t="s">
        <v>5200</v>
      </c>
      <c r="G736" s="311" t="s">
        <v>5201</v>
      </c>
      <c r="H736" s="311" t="s">
        <v>5202</v>
      </c>
      <c r="I736" s="311" t="s">
        <v>5203</v>
      </c>
      <c r="J736" s="311" t="s">
        <v>5204</v>
      </c>
      <c r="K736" s="311" t="s">
        <v>5205</v>
      </c>
      <c r="L736" s="311" t="s">
        <v>5206</v>
      </c>
      <c r="M736" s="311" t="s">
        <v>5207</v>
      </c>
      <c r="N736" s="311" t="s">
        <v>5208</v>
      </c>
      <c r="O736" s="311" t="s">
        <v>5209</v>
      </c>
      <c r="P736" s="311" t="s">
        <v>5210</v>
      </c>
    </row>
    <row r="737" spans="1:16" s="282" customFormat="1" ht="25.5" x14ac:dyDescent="0.2">
      <c r="A737" s="285" t="s">
        <v>4919</v>
      </c>
      <c r="B737" s="294" t="str">
        <f>VLOOKUP(A737,'Base de Dados sem ASI_Relatório'!N:AD,2,0)</f>
        <v>Quadrimestral</v>
      </c>
      <c r="C737" s="294">
        <f>VLOOKUP(A737,'Base de Dados sem ASI_Relatório'!N:AD,4,0)</f>
        <v>48000</v>
      </c>
      <c r="D737" s="294">
        <f>VLOOKUP(A737,'Base de Dados sem ASI_Relatório'!N:AD,5,0)</f>
        <v>52800</v>
      </c>
      <c r="E737" s="294"/>
      <c r="F737" s="294"/>
      <c r="G737" s="294"/>
      <c r="H737" s="294">
        <f>VLOOKUP(A737,'Base de Dados sem ASI_Relatório'!N:AD,9,0)</f>
        <v>0</v>
      </c>
      <c r="I737" s="294"/>
      <c r="J737" s="294"/>
      <c r="K737" s="294"/>
      <c r="L737" s="294">
        <f>VLOOKUP(A737,'Base de Dados sem ASI_Relatório'!N:AD,13,0)</f>
        <v>0</v>
      </c>
      <c r="M737" s="294"/>
      <c r="N737" s="294"/>
      <c r="O737" s="294"/>
      <c r="P737" s="294">
        <f>VLOOKUP(A737,'Base de Dados sem ASI_Relatório'!N:AD,17,0)</f>
        <v>0</v>
      </c>
    </row>
    <row r="738" spans="1:16" ht="39.75" customHeight="1" x14ac:dyDescent="0.2">
      <c r="A738" s="283" t="s">
        <v>4313</v>
      </c>
      <c r="B738" s="311" t="s">
        <v>5196</v>
      </c>
      <c r="C738" s="311" t="s">
        <v>5197</v>
      </c>
      <c r="D738" s="311" t="s">
        <v>5198</v>
      </c>
      <c r="E738" s="311" t="s">
        <v>5199</v>
      </c>
      <c r="F738" s="311" t="s">
        <v>5200</v>
      </c>
      <c r="G738" s="311" t="s">
        <v>5201</v>
      </c>
      <c r="H738" s="311" t="s">
        <v>5202</v>
      </c>
      <c r="I738" s="311" t="s">
        <v>5203</v>
      </c>
      <c r="J738" s="311" t="s">
        <v>5204</v>
      </c>
      <c r="K738" s="311" t="s">
        <v>5205</v>
      </c>
      <c r="L738" s="311" t="s">
        <v>5206</v>
      </c>
      <c r="M738" s="311" t="s">
        <v>5207</v>
      </c>
      <c r="N738" s="311" t="s">
        <v>5208</v>
      </c>
      <c r="O738" s="311" t="s">
        <v>5209</v>
      </c>
      <c r="P738" s="311" t="s">
        <v>5210</v>
      </c>
    </row>
    <row r="739" spans="1:16" s="282" customFormat="1" ht="25.5" x14ac:dyDescent="0.2">
      <c r="A739" s="285" t="s">
        <v>4920</v>
      </c>
      <c r="B739" s="294" t="str">
        <f>VLOOKUP(A739,'Base de Dados sem ASI_Relatório'!N:AD,2,0)</f>
        <v>Quadrimestral</v>
      </c>
      <c r="C739" s="308">
        <f>VLOOKUP(A739,'Base de Dados sem ASI_Relatório'!N:AD,4,0)</f>
        <v>70000</v>
      </c>
      <c r="D739" s="298" t="str">
        <f>VLOOKUP(A739,'Base de Dados sem ASI_Relatório'!N:AD,5,0)</f>
        <v>´+10%</v>
      </c>
      <c r="E739" s="297"/>
      <c r="F739" s="298"/>
      <c r="G739" s="298"/>
      <c r="H739" s="298" t="str">
        <f>VLOOKUP(A739,'Base de Dados sem ASI_Relatório'!N:AD,9,0)</f>
        <v>-</v>
      </c>
      <c r="I739" s="297"/>
      <c r="J739" s="297"/>
      <c r="K739" s="297"/>
      <c r="L739" s="298">
        <f>VLOOKUP(A739,'Base de Dados sem ASI_Relatório'!N:AD,13,0)</f>
        <v>0</v>
      </c>
      <c r="M739" s="297"/>
      <c r="N739" s="297"/>
      <c r="O739" s="297"/>
      <c r="P739" s="297">
        <f>VLOOKUP(A739,'Base de Dados sem ASI_Relatório'!N:AD,17,0)</f>
        <v>0</v>
      </c>
    </row>
    <row r="740" spans="1:16" ht="39.75" customHeight="1" x14ac:dyDescent="0.2">
      <c r="A740" s="283" t="s">
        <v>4314</v>
      </c>
      <c r="B740" s="311" t="s">
        <v>5196</v>
      </c>
      <c r="C740" s="311" t="s">
        <v>5197</v>
      </c>
      <c r="D740" s="311" t="s">
        <v>5198</v>
      </c>
      <c r="E740" s="311" t="s">
        <v>5199</v>
      </c>
      <c r="F740" s="311" t="s">
        <v>5200</v>
      </c>
      <c r="G740" s="311" t="s">
        <v>5201</v>
      </c>
      <c r="H740" s="311" t="s">
        <v>5202</v>
      </c>
      <c r="I740" s="311" t="s">
        <v>5203</v>
      </c>
      <c r="J740" s="311" t="s">
        <v>5204</v>
      </c>
      <c r="K740" s="311" t="s">
        <v>5205</v>
      </c>
      <c r="L740" s="311" t="s">
        <v>5206</v>
      </c>
      <c r="M740" s="311" t="s">
        <v>5207</v>
      </c>
      <c r="N740" s="311" t="s">
        <v>5208</v>
      </c>
      <c r="O740" s="311" t="s">
        <v>5209</v>
      </c>
      <c r="P740" s="311" t="s">
        <v>5210</v>
      </c>
    </row>
    <row r="741" spans="1:16" s="282" customFormat="1" x14ac:dyDescent="0.2">
      <c r="A741" s="286" t="s">
        <v>4921</v>
      </c>
      <c r="B741" s="299" t="str">
        <f>VLOOKUP(A741,'Base de Dados sem ASI_Relatório'!N:AD,2,0)</f>
        <v>Anual</v>
      </c>
      <c r="C741" s="300">
        <f>VLOOKUP(A741,'Base de Dados sem ASI_Relatório'!N:AD,4,0)</f>
        <v>7.0000000000000007E-2</v>
      </c>
      <c r="D741" s="300">
        <f>VLOOKUP(A741,'Base de Dados sem ASI_Relatório'!N:AD,5,0)</f>
        <v>0.5</v>
      </c>
      <c r="E741" s="301"/>
      <c r="F741" s="300"/>
      <c r="G741" s="300"/>
      <c r="H741" s="300"/>
      <c r="I741" s="301"/>
      <c r="J741" s="301"/>
      <c r="K741" s="301"/>
      <c r="L741" s="300"/>
      <c r="M741" s="301"/>
      <c r="N741" s="301"/>
      <c r="O741" s="301"/>
      <c r="P741" s="301">
        <f>VLOOKUP(A741,'Base de Dados sem ASI_Relatório'!N:AD,17,0)</f>
        <v>0</v>
      </c>
    </row>
    <row r="742" spans="1:16" s="282" customFormat="1" ht="25.5" x14ac:dyDescent="0.2">
      <c r="A742" s="285" t="s">
        <v>4922</v>
      </c>
      <c r="B742" s="294" t="str">
        <f>VLOOKUP(A742,'Base de Dados sem ASI_Relatório'!N:AD,2,0)</f>
        <v>Anual</v>
      </c>
      <c r="C742" s="294">
        <f>VLOOKUP(A742,'Base de Dados sem ASI_Relatório'!N:AD,4,0)</f>
        <v>8340</v>
      </c>
      <c r="D742" s="294">
        <f>VLOOKUP(A742,'Base de Dados sem ASI_Relatório'!N:AD,5,0)</f>
        <v>10000</v>
      </c>
      <c r="E742" s="294"/>
      <c r="F742" s="294"/>
      <c r="G742" s="294"/>
      <c r="H742" s="294"/>
      <c r="I742" s="294"/>
      <c r="J742" s="294"/>
      <c r="K742" s="294"/>
      <c r="L742" s="294"/>
      <c r="M742" s="294"/>
      <c r="N742" s="294"/>
      <c r="O742" s="294"/>
      <c r="P742" s="294">
        <f>VLOOKUP(A742,'Base de Dados sem ASI_Relatório'!N:AD,17,0)</f>
        <v>0</v>
      </c>
    </row>
    <row r="743" spans="1:16" ht="39.75" customHeight="1" x14ac:dyDescent="0.2">
      <c r="A743" s="283" t="s">
        <v>4315</v>
      </c>
      <c r="B743" s="311" t="s">
        <v>5196</v>
      </c>
      <c r="C743" s="311" t="s">
        <v>5197</v>
      </c>
      <c r="D743" s="311" t="s">
        <v>5198</v>
      </c>
      <c r="E743" s="311" t="s">
        <v>5199</v>
      </c>
      <c r="F743" s="311" t="s">
        <v>5200</v>
      </c>
      <c r="G743" s="311" t="s">
        <v>5201</v>
      </c>
      <c r="H743" s="311" t="s">
        <v>5202</v>
      </c>
      <c r="I743" s="311" t="s">
        <v>5203</v>
      </c>
      <c r="J743" s="311" t="s">
        <v>5204</v>
      </c>
      <c r="K743" s="311" t="s">
        <v>5205</v>
      </c>
      <c r="L743" s="311" t="s">
        <v>5206</v>
      </c>
      <c r="M743" s="311" t="s">
        <v>5207</v>
      </c>
      <c r="N743" s="311" t="s">
        <v>5208</v>
      </c>
      <c r="O743" s="311" t="s">
        <v>5209</v>
      </c>
      <c r="P743" s="311" t="s">
        <v>5210</v>
      </c>
    </row>
    <row r="744" spans="1:16" s="282" customFormat="1" x14ac:dyDescent="0.2">
      <c r="A744" s="285" t="s">
        <v>4923</v>
      </c>
      <c r="B744" s="294" t="str">
        <f>VLOOKUP(A744,'Base de Dados sem ASI_Relatório'!N:AD,2,0)</f>
        <v>Quadrimestral</v>
      </c>
      <c r="C744" s="294" t="str">
        <f>VLOOKUP(A744,'Base de Dados sem ASI_Relatório'!N:AD,4,0)</f>
        <v>-</v>
      </c>
      <c r="D744" s="294">
        <f>VLOOKUP(A744,'Base de Dados sem ASI_Relatório'!N:AD,5,0)</f>
        <v>1700</v>
      </c>
      <c r="E744" s="294"/>
      <c r="F744" s="294"/>
      <c r="G744" s="294"/>
      <c r="H744" s="294">
        <f>VLOOKUP(A744,'Base de Dados sem ASI_Relatório'!N:AD,9,0)</f>
        <v>760</v>
      </c>
      <c r="I744" s="294"/>
      <c r="J744" s="294"/>
      <c r="K744" s="294"/>
      <c r="L744" s="294">
        <f>VLOOKUP(A744,'Base de Dados sem ASI_Relatório'!N:AD,13,0)</f>
        <v>0</v>
      </c>
      <c r="M744" s="294"/>
      <c r="N744" s="294"/>
      <c r="O744" s="294"/>
      <c r="P744" s="294" t="str">
        <f>VLOOKUP(A744,'Base de Dados sem ASI_Relatório'!N:AD,17,0)</f>
        <v>-</v>
      </c>
    </row>
    <row r="745" spans="1:16" ht="39.75" customHeight="1" x14ac:dyDescent="0.2">
      <c r="A745" s="283" t="s">
        <v>4316</v>
      </c>
      <c r="B745" s="311" t="s">
        <v>5196</v>
      </c>
      <c r="C745" s="311" t="s">
        <v>5197</v>
      </c>
      <c r="D745" s="311" t="s">
        <v>5198</v>
      </c>
      <c r="E745" s="311" t="s">
        <v>5199</v>
      </c>
      <c r="F745" s="311" t="s">
        <v>5200</v>
      </c>
      <c r="G745" s="311" t="s">
        <v>5201</v>
      </c>
      <c r="H745" s="311" t="s">
        <v>5202</v>
      </c>
      <c r="I745" s="311" t="s">
        <v>5203</v>
      </c>
      <c r="J745" s="311" t="s">
        <v>5204</v>
      </c>
      <c r="K745" s="311" t="s">
        <v>5205</v>
      </c>
      <c r="L745" s="311" t="s">
        <v>5206</v>
      </c>
      <c r="M745" s="311" t="s">
        <v>5207</v>
      </c>
      <c r="N745" s="311" t="s">
        <v>5208</v>
      </c>
      <c r="O745" s="311" t="s">
        <v>5209</v>
      </c>
      <c r="P745" s="311" t="s">
        <v>5210</v>
      </c>
    </row>
    <row r="746" spans="1:16" s="282" customFormat="1" x14ac:dyDescent="0.2">
      <c r="A746" s="285" t="s">
        <v>4924</v>
      </c>
      <c r="B746" s="294" t="str">
        <f>VLOOKUP(A746,'Base de Dados sem ASI_Relatório'!N:AD,2,0)</f>
        <v>Quadrimestral</v>
      </c>
      <c r="C746" s="294">
        <f>VLOOKUP(A746,'Base de Dados sem ASI_Relatório'!N:AD,4,0)</f>
        <v>140000</v>
      </c>
      <c r="D746" s="294">
        <f>VLOOKUP(A746,'Base de Dados sem ASI_Relatório'!N:AD,5,0)</f>
        <v>140000</v>
      </c>
      <c r="E746" s="294"/>
      <c r="F746" s="294"/>
      <c r="G746" s="294"/>
      <c r="H746" s="294">
        <f>VLOOKUP(A746,'Base de Dados sem ASI_Relatório'!N:AD,9,0)</f>
        <v>16224</v>
      </c>
      <c r="I746" s="294"/>
      <c r="J746" s="294"/>
      <c r="K746" s="294"/>
      <c r="L746" s="294">
        <f>VLOOKUP(A746,'Base de Dados sem ASI_Relatório'!N:AD,13,0)</f>
        <v>0</v>
      </c>
      <c r="M746" s="294"/>
      <c r="N746" s="294"/>
      <c r="O746" s="294"/>
      <c r="P746" s="294">
        <f>VLOOKUP(A746,'Base de Dados sem ASI_Relatório'!N:AD,17,0)</f>
        <v>0</v>
      </c>
    </row>
    <row r="747" spans="1:16" ht="39.75" customHeight="1" x14ac:dyDescent="0.2">
      <c r="A747" s="283" t="s">
        <v>4317</v>
      </c>
      <c r="B747" s="311" t="s">
        <v>5196</v>
      </c>
      <c r="C747" s="311" t="s">
        <v>5197</v>
      </c>
      <c r="D747" s="311" t="s">
        <v>5198</v>
      </c>
      <c r="E747" s="311" t="s">
        <v>5199</v>
      </c>
      <c r="F747" s="311" t="s">
        <v>5200</v>
      </c>
      <c r="G747" s="311" t="s">
        <v>5201</v>
      </c>
      <c r="H747" s="311" t="s">
        <v>5202</v>
      </c>
      <c r="I747" s="311" t="s">
        <v>5203</v>
      </c>
      <c r="J747" s="311" t="s">
        <v>5204</v>
      </c>
      <c r="K747" s="311" t="s">
        <v>5205</v>
      </c>
      <c r="L747" s="311" t="s">
        <v>5206</v>
      </c>
      <c r="M747" s="311" t="s">
        <v>5207</v>
      </c>
      <c r="N747" s="311" t="s">
        <v>5208</v>
      </c>
      <c r="O747" s="311" t="s">
        <v>5209</v>
      </c>
      <c r="P747" s="311" t="s">
        <v>5210</v>
      </c>
    </row>
    <row r="748" spans="1:16" s="282" customFormat="1" x14ac:dyDescent="0.2">
      <c r="A748" s="285" t="s">
        <v>4925</v>
      </c>
      <c r="B748" s="294" t="str">
        <f>VLOOKUP(A748,'Base de Dados sem ASI_Relatório'!N:AD,2,0)</f>
        <v>Quadrimestral</v>
      </c>
      <c r="C748" s="294" t="str">
        <f>VLOOKUP(A748,'Base de Dados sem ASI_Relatório'!N:AD,4,0)</f>
        <v>-</v>
      </c>
      <c r="D748" s="294">
        <f>VLOOKUP(A748,'Base de Dados sem ASI_Relatório'!N:AD,5,0)</f>
        <v>160000</v>
      </c>
      <c r="E748" s="294"/>
      <c r="F748" s="294"/>
      <c r="G748" s="294"/>
      <c r="H748" s="294" t="str">
        <f>VLOOKUP(A748,'Base de Dados sem ASI_Relatório'!N:AD,9,0)</f>
        <v>-</v>
      </c>
      <c r="I748" s="294"/>
      <c r="J748" s="294"/>
      <c r="K748" s="294"/>
      <c r="L748" s="294">
        <f>VLOOKUP(A748,'Base de Dados sem ASI_Relatório'!N:AD,13,0)</f>
        <v>0</v>
      </c>
      <c r="M748" s="294"/>
      <c r="N748" s="294"/>
      <c r="O748" s="294"/>
      <c r="P748" s="294">
        <f>VLOOKUP(A748,'Base de Dados sem ASI_Relatório'!N:AD,17,0)</f>
        <v>0</v>
      </c>
    </row>
    <row r="749" spans="1:16" ht="39.75" customHeight="1" x14ac:dyDescent="0.2">
      <c r="A749" s="283" t="s">
        <v>4318</v>
      </c>
      <c r="B749" s="311" t="s">
        <v>5196</v>
      </c>
      <c r="C749" s="311" t="s">
        <v>5197</v>
      </c>
      <c r="D749" s="311" t="s">
        <v>5198</v>
      </c>
      <c r="E749" s="311" t="s">
        <v>5199</v>
      </c>
      <c r="F749" s="311" t="s">
        <v>5200</v>
      </c>
      <c r="G749" s="311" t="s">
        <v>5201</v>
      </c>
      <c r="H749" s="311" t="s">
        <v>5202</v>
      </c>
      <c r="I749" s="311" t="s">
        <v>5203</v>
      </c>
      <c r="J749" s="311" t="s">
        <v>5204</v>
      </c>
      <c r="K749" s="311" t="s">
        <v>5205</v>
      </c>
      <c r="L749" s="311" t="s">
        <v>5206</v>
      </c>
      <c r="M749" s="311" t="s">
        <v>5207</v>
      </c>
      <c r="N749" s="311" t="s">
        <v>5208</v>
      </c>
      <c r="O749" s="311" t="s">
        <v>5209</v>
      </c>
      <c r="P749" s="311" t="s">
        <v>5210</v>
      </c>
    </row>
    <row r="750" spans="1:16" s="282" customFormat="1" ht="25.5" x14ac:dyDescent="0.2">
      <c r="A750" s="285" t="s">
        <v>4926</v>
      </c>
      <c r="B750" s="294" t="str">
        <f>VLOOKUP(A750,'Base de Dados sem ASI_Relatório'!N:AD,2,0)</f>
        <v>Quadrimestral</v>
      </c>
      <c r="C750" s="294" t="str">
        <f>VLOOKUP(A750,'Base de Dados sem ASI_Relatório'!N:AD,4,0)</f>
        <v>-</v>
      </c>
      <c r="D750" s="294">
        <f>VLOOKUP(A750,'Base de Dados sem ASI_Relatório'!N:AD,5,0)</f>
        <v>8</v>
      </c>
      <c r="E750" s="294"/>
      <c r="F750" s="294"/>
      <c r="G750" s="294"/>
      <c r="H750" s="294" t="str">
        <f>VLOOKUP(A750,'Base de Dados sem ASI_Relatório'!N:AD,9,0)</f>
        <v>-</v>
      </c>
      <c r="I750" s="294"/>
      <c r="J750" s="294"/>
      <c r="K750" s="294"/>
      <c r="L750" s="294">
        <f>VLOOKUP(A750,'Base de Dados sem ASI_Relatório'!N:AD,13,0)</f>
        <v>0</v>
      </c>
      <c r="M750" s="294"/>
      <c r="N750" s="294"/>
      <c r="O750" s="294"/>
      <c r="P750" s="294">
        <f>VLOOKUP(A750,'Base de Dados sem ASI_Relatório'!N:AD,17,0)</f>
        <v>0</v>
      </c>
    </row>
    <row r="751" spans="1:16" ht="39.75" customHeight="1" x14ac:dyDescent="0.2">
      <c r="A751" s="283" t="s">
        <v>4319</v>
      </c>
      <c r="B751" s="311" t="s">
        <v>5196</v>
      </c>
      <c r="C751" s="311" t="s">
        <v>5197</v>
      </c>
      <c r="D751" s="311" t="s">
        <v>5198</v>
      </c>
      <c r="E751" s="311" t="s">
        <v>5199</v>
      </c>
      <c r="F751" s="311" t="s">
        <v>5200</v>
      </c>
      <c r="G751" s="311" t="s">
        <v>5201</v>
      </c>
      <c r="H751" s="311" t="s">
        <v>5202</v>
      </c>
      <c r="I751" s="311" t="s">
        <v>5203</v>
      </c>
      <c r="J751" s="311" t="s">
        <v>5204</v>
      </c>
      <c r="K751" s="311" t="s">
        <v>5205</v>
      </c>
      <c r="L751" s="311" t="s">
        <v>5206</v>
      </c>
      <c r="M751" s="311" t="s">
        <v>5207</v>
      </c>
      <c r="N751" s="311" t="s">
        <v>5208</v>
      </c>
      <c r="O751" s="311" t="s">
        <v>5209</v>
      </c>
      <c r="P751" s="311" t="s">
        <v>5210</v>
      </c>
    </row>
    <row r="752" spans="1:16" s="282" customFormat="1" x14ac:dyDescent="0.2">
      <c r="A752" s="285" t="s">
        <v>4927</v>
      </c>
      <c r="B752" s="294" t="str">
        <f>VLOOKUP(A752,'Base de Dados sem ASI_Relatório'!N:AD,2,0)</f>
        <v>Anual</v>
      </c>
      <c r="C752" s="298" t="str">
        <f>VLOOKUP(A752,'Base de Dados sem ASI_Relatório'!N:AD,4,0)</f>
        <v>-</v>
      </c>
      <c r="D752" s="298" t="str">
        <f>VLOOKUP(A752,'Base de Dados sem ASI_Relatório'!N:AD,5,0)</f>
        <v>-</v>
      </c>
      <c r="E752" s="297"/>
      <c r="F752" s="298"/>
      <c r="G752" s="298"/>
      <c r="H752" s="298"/>
      <c r="I752" s="297"/>
      <c r="J752" s="297"/>
      <c r="K752" s="297"/>
      <c r="L752" s="298"/>
      <c r="M752" s="297"/>
      <c r="N752" s="297"/>
      <c r="O752" s="297"/>
      <c r="P752" s="297">
        <f>VLOOKUP(A752,'Base de Dados sem ASI_Relatório'!N:AD,17,0)</f>
        <v>0</v>
      </c>
    </row>
    <row r="753" spans="1:16" ht="39.75" customHeight="1" x14ac:dyDescent="0.2">
      <c r="A753" s="283" t="s">
        <v>4320</v>
      </c>
      <c r="B753" s="311" t="s">
        <v>5196</v>
      </c>
      <c r="C753" s="311" t="s">
        <v>5197</v>
      </c>
      <c r="D753" s="311" t="s">
        <v>5198</v>
      </c>
      <c r="E753" s="311" t="s">
        <v>5199</v>
      </c>
      <c r="F753" s="311" t="s">
        <v>5200</v>
      </c>
      <c r="G753" s="311" t="s">
        <v>5201</v>
      </c>
      <c r="H753" s="311" t="s">
        <v>5202</v>
      </c>
      <c r="I753" s="311" t="s">
        <v>5203</v>
      </c>
      <c r="J753" s="311" t="s">
        <v>5204</v>
      </c>
      <c r="K753" s="311" t="s">
        <v>5205</v>
      </c>
      <c r="L753" s="311" t="s">
        <v>5206</v>
      </c>
      <c r="M753" s="311" t="s">
        <v>5207</v>
      </c>
      <c r="N753" s="311" t="s">
        <v>5208</v>
      </c>
      <c r="O753" s="311" t="s">
        <v>5209</v>
      </c>
      <c r="P753" s="311" t="s">
        <v>5210</v>
      </c>
    </row>
    <row r="754" spans="1:16" s="282" customFormat="1" x14ac:dyDescent="0.2">
      <c r="A754" s="285" t="s">
        <v>4928</v>
      </c>
      <c r="B754" s="294" t="str">
        <f>VLOOKUP(A754,'Base de Dados sem ASI_Relatório'!N:AD,2,0)</f>
        <v>Anual</v>
      </c>
      <c r="C754" s="294" t="str">
        <f>VLOOKUP(A754,'Base de Dados sem ASI_Relatório'!N:AD,4,0)</f>
        <v>-</v>
      </c>
      <c r="D754" s="294" t="str">
        <f>VLOOKUP(A754,'Base de Dados sem ASI_Relatório'!N:AD,5,0)</f>
        <v>-</v>
      </c>
      <c r="E754" s="294"/>
      <c r="F754" s="294"/>
      <c r="G754" s="294"/>
      <c r="H754" s="294"/>
      <c r="I754" s="294"/>
      <c r="J754" s="294"/>
      <c r="K754" s="294"/>
      <c r="L754" s="294"/>
      <c r="M754" s="294"/>
      <c r="N754" s="294"/>
      <c r="O754" s="294"/>
      <c r="P754" s="294">
        <f>VLOOKUP(A754,'Base de Dados sem ASI_Relatório'!N:AD,17,0)</f>
        <v>0</v>
      </c>
    </row>
    <row r="755" spans="1:16" ht="39.75" customHeight="1" x14ac:dyDescent="0.2">
      <c r="A755" s="283" t="s">
        <v>4321</v>
      </c>
      <c r="B755" s="311" t="s">
        <v>5196</v>
      </c>
      <c r="C755" s="311" t="s">
        <v>5197</v>
      </c>
      <c r="D755" s="311" t="s">
        <v>5198</v>
      </c>
      <c r="E755" s="311" t="s">
        <v>5199</v>
      </c>
      <c r="F755" s="311" t="s">
        <v>5200</v>
      </c>
      <c r="G755" s="311" t="s">
        <v>5201</v>
      </c>
      <c r="H755" s="311" t="s">
        <v>5202</v>
      </c>
      <c r="I755" s="311" t="s">
        <v>5203</v>
      </c>
      <c r="J755" s="311" t="s">
        <v>5204</v>
      </c>
      <c r="K755" s="311" t="s">
        <v>5205</v>
      </c>
      <c r="L755" s="311" t="s">
        <v>5206</v>
      </c>
      <c r="M755" s="311" t="s">
        <v>5207</v>
      </c>
      <c r="N755" s="311" t="s">
        <v>5208</v>
      </c>
      <c r="O755" s="311" t="s">
        <v>5209</v>
      </c>
      <c r="P755" s="311" t="s">
        <v>5210</v>
      </c>
    </row>
    <row r="756" spans="1:16" s="282" customFormat="1" x14ac:dyDescent="0.2">
      <c r="A756" s="285" t="s">
        <v>4929</v>
      </c>
      <c r="B756" s="294" t="str">
        <f>VLOOKUP(A756,'Base de Dados sem ASI_Relatório'!N:AD,2,0)</f>
        <v>Anual</v>
      </c>
      <c r="C756" s="294" t="str">
        <f>VLOOKUP(A756,'Base de Dados sem ASI_Relatório'!N:AD,4,0)</f>
        <v>-</v>
      </c>
      <c r="D756" s="294" t="str">
        <f>VLOOKUP(A756,'Base de Dados sem ASI_Relatório'!N:AD,5,0)</f>
        <v>-</v>
      </c>
      <c r="E756" s="294"/>
      <c r="F756" s="294"/>
      <c r="G756" s="294"/>
      <c r="H756" s="294"/>
      <c r="I756" s="294"/>
      <c r="J756" s="294"/>
      <c r="K756" s="294"/>
      <c r="L756" s="294"/>
      <c r="M756" s="294"/>
      <c r="N756" s="294"/>
      <c r="O756" s="294"/>
      <c r="P756" s="294">
        <f>VLOOKUP(A756,'Base de Dados sem ASI_Relatório'!N:AD,17,0)</f>
        <v>0</v>
      </c>
    </row>
    <row r="757" spans="1:16" s="280" customFormat="1" ht="45.75" customHeight="1" x14ac:dyDescent="0.3">
      <c r="A757" s="312" t="s">
        <v>3998</v>
      </c>
      <c r="E757" s="296"/>
      <c r="F757" s="296"/>
      <c r="G757" s="296"/>
      <c r="H757" s="296"/>
      <c r="I757" s="296"/>
      <c r="J757" s="296"/>
      <c r="K757" s="296"/>
      <c r="L757" s="296"/>
      <c r="M757" s="296"/>
      <c r="N757" s="296"/>
      <c r="O757" s="296"/>
      <c r="P757" s="296"/>
    </row>
    <row r="758" spans="1:16" ht="39.75" customHeight="1" x14ac:dyDescent="0.2">
      <c r="A758" s="283" t="s">
        <v>4322</v>
      </c>
      <c r="B758" s="311" t="s">
        <v>5196</v>
      </c>
      <c r="C758" s="311" t="s">
        <v>5197</v>
      </c>
      <c r="D758" s="311" t="s">
        <v>5198</v>
      </c>
      <c r="E758" s="311" t="s">
        <v>5199</v>
      </c>
      <c r="F758" s="311" t="s">
        <v>5200</v>
      </c>
      <c r="G758" s="311" t="s">
        <v>5201</v>
      </c>
      <c r="H758" s="311" t="s">
        <v>5202</v>
      </c>
      <c r="I758" s="311" t="s">
        <v>5203</v>
      </c>
      <c r="J758" s="311" t="s">
        <v>5204</v>
      </c>
      <c r="K758" s="311" t="s">
        <v>5205</v>
      </c>
      <c r="L758" s="311" t="s">
        <v>5206</v>
      </c>
      <c r="M758" s="311" t="s">
        <v>5207</v>
      </c>
      <c r="N758" s="311" t="s">
        <v>5208</v>
      </c>
      <c r="O758" s="311" t="s">
        <v>5209</v>
      </c>
      <c r="P758" s="311" t="s">
        <v>5210</v>
      </c>
    </row>
    <row r="759" spans="1:16" s="282" customFormat="1" ht="25.5" x14ac:dyDescent="0.2">
      <c r="A759" s="285" t="s">
        <v>4930</v>
      </c>
      <c r="B759" s="294" t="str">
        <f>VLOOKUP(A759,'Base de Dados sem ASI_Relatório'!N:AD,2,0)</f>
        <v>Anual</v>
      </c>
      <c r="C759" s="294">
        <f>VLOOKUP(A759,'Base de Dados sem ASI_Relatório'!N:AD,4,0)</f>
        <v>0</v>
      </c>
      <c r="D759" s="294">
        <f>VLOOKUP(A759,'Base de Dados sem ASI_Relatório'!N:AD,5,0)</f>
        <v>0</v>
      </c>
      <c r="E759" s="294"/>
      <c r="F759" s="294"/>
      <c r="G759" s="294"/>
      <c r="H759" s="294"/>
      <c r="I759" s="294"/>
      <c r="J759" s="294"/>
      <c r="K759" s="294"/>
      <c r="L759" s="294"/>
      <c r="M759" s="294"/>
      <c r="N759" s="294"/>
      <c r="O759" s="294"/>
      <c r="P759" s="294">
        <f>VLOOKUP(A759,'Base de Dados sem ASI_Relatório'!N:AD,17,0)</f>
        <v>0</v>
      </c>
    </row>
    <row r="760" spans="1:16" ht="39.75" customHeight="1" x14ac:dyDescent="0.2">
      <c r="A760" s="283" t="s">
        <v>4323</v>
      </c>
      <c r="B760" s="311" t="s">
        <v>5196</v>
      </c>
      <c r="C760" s="311" t="s">
        <v>5197</v>
      </c>
      <c r="D760" s="311" t="s">
        <v>5198</v>
      </c>
      <c r="E760" s="311" t="s">
        <v>5199</v>
      </c>
      <c r="F760" s="311" t="s">
        <v>5200</v>
      </c>
      <c r="G760" s="311" t="s">
        <v>5201</v>
      </c>
      <c r="H760" s="311" t="s">
        <v>5202</v>
      </c>
      <c r="I760" s="311" t="s">
        <v>5203</v>
      </c>
      <c r="J760" s="311" t="s">
        <v>5204</v>
      </c>
      <c r="K760" s="311" t="s">
        <v>5205</v>
      </c>
      <c r="L760" s="311" t="s">
        <v>5206</v>
      </c>
      <c r="M760" s="311" t="s">
        <v>5207</v>
      </c>
      <c r="N760" s="311" t="s">
        <v>5208</v>
      </c>
      <c r="O760" s="311" t="s">
        <v>5209</v>
      </c>
      <c r="P760" s="311" t="s">
        <v>5210</v>
      </c>
    </row>
    <row r="761" spans="1:16" s="282" customFormat="1" ht="25.5" x14ac:dyDescent="0.2">
      <c r="A761" s="285" t="s">
        <v>4931</v>
      </c>
      <c r="B761" s="294" t="str">
        <f>VLOOKUP(A761,'Base de Dados sem ASI_Relatório'!N:AD,2,0)</f>
        <v>Anual</v>
      </c>
      <c r="C761" s="298">
        <f>VLOOKUP(A761,'Base de Dados sem ASI_Relatório'!N:AD,4,0)</f>
        <v>0</v>
      </c>
      <c r="D761" s="297">
        <f>VLOOKUP(A761,'Base de Dados sem ASI_Relatório'!N:AD,5,0)</f>
        <v>1</v>
      </c>
      <c r="E761" s="297"/>
      <c r="F761" s="298"/>
      <c r="G761" s="298"/>
      <c r="H761" s="298"/>
      <c r="I761" s="297"/>
      <c r="J761" s="297"/>
      <c r="K761" s="297"/>
      <c r="L761" s="298"/>
      <c r="M761" s="297"/>
      <c r="N761" s="297"/>
      <c r="O761" s="297"/>
      <c r="P761" s="298">
        <f>VLOOKUP(A761,'Base de Dados sem ASI_Relatório'!N:AD,17,0)</f>
        <v>6.0000000000000001E-3</v>
      </c>
    </row>
    <row r="762" spans="1:16" ht="39.75" customHeight="1" x14ac:dyDescent="0.2">
      <c r="A762" s="283" t="s">
        <v>4324</v>
      </c>
      <c r="B762" s="311" t="s">
        <v>5196</v>
      </c>
      <c r="C762" s="311" t="s">
        <v>5197</v>
      </c>
      <c r="D762" s="311" t="s">
        <v>5198</v>
      </c>
      <c r="E762" s="311" t="s">
        <v>5199</v>
      </c>
      <c r="F762" s="311" t="s">
        <v>5200</v>
      </c>
      <c r="G762" s="311" t="s">
        <v>5201</v>
      </c>
      <c r="H762" s="311" t="s">
        <v>5202</v>
      </c>
      <c r="I762" s="311" t="s">
        <v>5203</v>
      </c>
      <c r="J762" s="311" t="s">
        <v>5204</v>
      </c>
      <c r="K762" s="311" t="s">
        <v>5205</v>
      </c>
      <c r="L762" s="311" t="s">
        <v>5206</v>
      </c>
      <c r="M762" s="311" t="s">
        <v>5207</v>
      </c>
      <c r="N762" s="311" t="s">
        <v>5208</v>
      </c>
      <c r="O762" s="311" t="s">
        <v>5209</v>
      </c>
      <c r="P762" s="311" t="s">
        <v>5210</v>
      </c>
    </row>
    <row r="763" spans="1:16" s="282" customFormat="1" x14ac:dyDescent="0.2">
      <c r="A763" s="285" t="s">
        <v>4932</v>
      </c>
      <c r="B763" s="294" t="str">
        <f>VLOOKUP(A763,'Base de Dados sem ASI_Relatório'!N:AD,2,0)</f>
        <v>Anual</v>
      </c>
      <c r="C763" s="298" t="str">
        <f>VLOOKUP(A763,'Base de Dados sem ASI_Relatório'!N:AD,4,0)</f>
        <v>-</v>
      </c>
      <c r="D763" s="298" t="str">
        <f>VLOOKUP(A763,'Base de Dados sem ASI_Relatório'!N:AD,5,0)</f>
        <v>-</v>
      </c>
      <c r="E763" s="297"/>
      <c r="F763" s="298"/>
      <c r="G763" s="298"/>
      <c r="H763" s="298"/>
      <c r="I763" s="297"/>
      <c r="J763" s="297"/>
      <c r="K763" s="297"/>
      <c r="L763" s="298"/>
      <c r="M763" s="297"/>
      <c r="N763" s="297"/>
      <c r="O763" s="297"/>
      <c r="P763" s="308">
        <f>VLOOKUP(A763,'Base de Dados sem ASI_Relatório'!N:AD,17,0)</f>
        <v>319</v>
      </c>
    </row>
    <row r="764" spans="1:16" ht="39.75" customHeight="1" x14ac:dyDescent="0.2">
      <c r="A764" s="283" t="s">
        <v>4325</v>
      </c>
      <c r="B764" s="311" t="s">
        <v>5196</v>
      </c>
      <c r="C764" s="311" t="s">
        <v>5197</v>
      </c>
      <c r="D764" s="311" t="s">
        <v>5198</v>
      </c>
      <c r="E764" s="311" t="s">
        <v>5199</v>
      </c>
      <c r="F764" s="311" t="s">
        <v>5200</v>
      </c>
      <c r="G764" s="311" t="s">
        <v>5201</v>
      </c>
      <c r="H764" s="311" t="s">
        <v>5202</v>
      </c>
      <c r="I764" s="311" t="s">
        <v>5203</v>
      </c>
      <c r="J764" s="311" t="s">
        <v>5204</v>
      </c>
      <c r="K764" s="311" t="s">
        <v>5205</v>
      </c>
      <c r="L764" s="311" t="s">
        <v>5206</v>
      </c>
      <c r="M764" s="311" t="s">
        <v>5207</v>
      </c>
      <c r="N764" s="311" t="s">
        <v>5208</v>
      </c>
      <c r="O764" s="311" t="s">
        <v>5209</v>
      </c>
      <c r="P764" s="311" t="s">
        <v>5210</v>
      </c>
    </row>
    <row r="765" spans="1:16" s="282" customFormat="1" x14ac:dyDescent="0.2">
      <c r="A765" s="286" t="s">
        <v>4933</v>
      </c>
      <c r="B765" s="299" t="str">
        <f>VLOOKUP(A765,'Base de Dados sem ASI_Relatório'!N:AD,2,0)</f>
        <v>Anual</v>
      </c>
      <c r="C765" s="300">
        <f>VLOOKUP(A765,'Base de Dados sem ASI_Relatório'!N:AD,4,0)</f>
        <v>0.93710000000000004</v>
      </c>
      <c r="D765" s="301">
        <f>VLOOKUP(A765,'Base de Dados sem ASI_Relatório'!N:AD,5,0)</f>
        <v>0.99709999999999999</v>
      </c>
      <c r="E765" s="301"/>
      <c r="F765" s="300"/>
      <c r="G765" s="300"/>
      <c r="H765" s="300"/>
      <c r="I765" s="301"/>
      <c r="J765" s="301"/>
      <c r="K765" s="301"/>
      <c r="L765" s="300"/>
      <c r="M765" s="301"/>
      <c r="N765" s="301"/>
      <c r="O765" s="301"/>
      <c r="P765" s="301">
        <f>VLOOKUP(A765,'Base de Dados sem ASI_Relatório'!N:AD,17,0)</f>
        <v>0</v>
      </c>
    </row>
    <row r="766" spans="1:16" s="282" customFormat="1" ht="21" customHeight="1" x14ac:dyDescent="0.2">
      <c r="A766" s="285" t="s">
        <v>4934</v>
      </c>
      <c r="B766" s="294" t="str">
        <f>VLOOKUP(A766,'Base de Dados sem ASI_Relatório'!N:AD,2,0)</f>
        <v>Anual</v>
      </c>
      <c r="C766" s="289" t="str">
        <f>VLOOKUP(A766,'Base de Dados sem ASI_Relatório'!N:AD,4,0)</f>
        <v>RUIM -  50&gt;IQA ≥ 25</v>
      </c>
      <c r="D766" s="289" t="str">
        <f>VLOOKUP(A766,'Base de Dados sem ASI_Relatório'!N:AD,5,0)</f>
        <v>MÉDIA 70 &gt; IQA ≥ 50</v>
      </c>
      <c r="E766" s="294"/>
      <c r="F766" s="294"/>
      <c r="G766" s="294"/>
      <c r="H766" s="294"/>
      <c r="I766" s="294"/>
      <c r="J766" s="294"/>
      <c r="K766" s="294"/>
      <c r="L766" s="294"/>
      <c r="M766" s="294"/>
      <c r="N766" s="294"/>
      <c r="O766" s="294"/>
      <c r="P766" s="294">
        <f>VLOOKUP(A766,'Base de Dados sem ASI_Relatório'!N:AD,17,0)</f>
        <v>0</v>
      </c>
    </row>
    <row r="767" spans="1:16" s="280" customFormat="1" ht="45.75" customHeight="1" x14ac:dyDescent="0.3">
      <c r="A767" s="312" t="s">
        <v>3999</v>
      </c>
      <c r="E767" s="296"/>
      <c r="F767" s="296"/>
      <c r="G767" s="296"/>
      <c r="H767" s="296"/>
      <c r="I767" s="296"/>
      <c r="J767" s="296"/>
      <c r="K767" s="296"/>
      <c r="L767" s="296"/>
      <c r="M767" s="296"/>
      <c r="N767" s="296"/>
      <c r="O767" s="296"/>
      <c r="P767" s="296"/>
    </row>
    <row r="768" spans="1:16" ht="39.75" customHeight="1" x14ac:dyDescent="0.2">
      <c r="A768" s="283" t="s">
        <v>4326</v>
      </c>
      <c r="B768" s="311" t="s">
        <v>5196</v>
      </c>
      <c r="C768" s="311" t="s">
        <v>5197</v>
      </c>
      <c r="D768" s="311" t="s">
        <v>5198</v>
      </c>
      <c r="E768" s="311" t="s">
        <v>5199</v>
      </c>
      <c r="F768" s="311" t="s">
        <v>5200</v>
      </c>
      <c r="G768" s="311" t="s">
        <v>5201</v>
      </c>
      <c r="H768" s="311" t="s">
        <v>5202</v>
      </c>
      <c r="I768" s="311" t="s">
        <v>5203</v>
      </c>
      <c r="J768" s="311" t="s">
        <v>5204</v>
      </c>
      <c r="K768" s="311" t="s">
        <v>5205</v>
      </c>
      <c r="L768" s="311" t="s">
        <v>5206</v>
      </c>
      <c r="M768" s="311" t="s">
        <v>5207</v>
      </c>
      <c r="N768" s="311" t="s">
        <v>5208</v>
      </c>
      <c r="O768" s="311" t="s">
        <v>5209</v>
      </c>
      <c r="P768" s="311" t="s">
        <v>5210</v>
      </c>
    </row>
    <row r="769" spans="1:16" s="282" customFormat="1" ht="25.5" x14ac:dyDescent="0.2">
      <c r="A769" s="285" t="s">
        <v>4935</v>
      </c>
      <c r="B769" s="294" t="str">
        <f>VLOOKUP(A769,'Base de Dados sem ASI_Relatório'!N:AD,2,0)</f>
        <v>Anual</v>
      </c>
      <c r="C769" s="294">
        <f>VLOOKUP(A769,'Base de Dados sem ASI_Relatório'!N:AD,4,0)</f>
        <v>0</v>
      </c>
      <c r="D769" s="294">
        <f>VLOOKUP(A769,'Base de Dados sem ASI_Relatório'!N:AD,5,0)</f>
        <v>1</v>
      </c>
      <c r="E769" s="294"/>
      <c r="F769" s="294"/>
      <c r="G769" s="294"/>
      <c r="H769" s="294"/>
      <c r="I769" s="294"/>
      <c r="J769" s="294"/>
      <c r="K769" s="294"/>
      <c r="L769" s="294"/>
      <c r="M769" s="294"/>
      <c r="N769" s="294"/>
      <c r="O769" s="294"/>
      <c r="P769" s="294">
        <f>VLOOKUP(A769,'Base de Dados sem ASI_Relatório'!N:AD,17,0)</f>
        <v>0</v>
      </c>
    </row>
    <row r="770" spans="1:16" ht="39.75" customHeight="1" x14ac:dyDescent="0.2">
      <c r="A770" s="283" t="s">
        <v>4327</v>
      </c>
      <c r="B770" s="311" t="s">
        <v>5196</v>
      </c>
      <c r="C770" s="311" t="s">
        <v>5197</v>
      </c>
      <c r="D770" s="311" t="s">
        <v>5198</v>
      </c>
      <c r="E770" s="311" t="s">
        <v>5199</v>
      </c>
      <c r="F770" s="311" t="s">
        <v>5200</v>
      </c>
      <c r="G770" s="311" t="s">
        <v>5201</v>
      </c>
      <c r="H770" s="311" t="s">
        <v>5202</v>
      </c>
      <c r="I770" s="311" t="s">
        <v>5203</v>
      </c>
      <c r="J770" s="311" t="s">
        <v>5204</v>
      </c>
      <c r="K770" s="311" t="s">
        <v>5205</v>
      </c>
      <c r="L770" s="311" t="s">
        <v>5206</v>
      </c>
      <c r="M770" s="311" t="s">
        <v>5207</v>
      </c>
      <c r="N770" s="311" t="s">
        <v>5208</v>
      </c>
      <c r="O770" s="311" t="s">
        <v>5209</v>
      </c>
      <c r="P770" s="311" t="s">
        <v>5210</v>
      </c>
    </row>
    <row r="771" spans="1:16" s="282" customFormat="1" ht="25.5" x14ac:dyDescent="0.2">
      <c r="A771" s="285" t="s">
        <v>4936</v>
      </c>
      <c r="B771" s="294" t="str">
        <f>VLOOKUP(A771,'Base de Dados sem ASI_Relatório'!N:AD,2,0)</f>
        <v>Anual</v>
      </c>
      <c r="C771" s="294" t="str">
        <f>VLOOKUP(A771,'Base de Dados sem ASI_Relatório'!N:AD,4,0)</f>
        <v>-</v>
      </c>
      <c r="D771" s="294">
        <f>VLOOKUP(A771,'Base de Dados sem ASI_Relatório'!N:AD,5,0)</f>
        <v>200000</v>
      </c>
      <c r="E771" s="294"/>
      <c r="F771" s="294"/>
      <c r="G771" s="294"/>
      <c r="H771" s="294"/>
      <c r="I771" s="294"/>
      <c r="J771" s="294"/>
      <c r="K771" s="294"/>
      <c r="L771" s="294"/>
      <c r="M771" s="294"/>
      <c r="N771" s="294"/>
      <c r="O771" s="294"/>
      <c r="P771" s="294">
        <f>VLOOKUP(A771,'Base de Dados sem ASI_Relatório'!N:AD,17,0)</f>
        <v>0</v>
      </c>
    </row>
    <row r="772" spans="1:16" ht="39.75" customHeight="1" x14ac:dyDescent="0.2">
      <c r="A772" s="283" t="s">
        <v>4328</v>
      </c>
      <c r="B772" s="311" t="s">
        <v>5196</v>
      </c>
      <c r="C772" s="311" t="s">
        <v>5197</v>
      </c>
      <c r="D772" s="311" t="s">
        <v>5198</v>
      </c>
      <c r="E772" s="311" t="s">
        <v>5199</v>
      </c>
      <c r="F772" s="311" t="s">
        <v>5200</v>
      </c>
      <c r="G772" s="311" t="s">
        <v>5201</v>
      </c>
      <c r="H772" s="311" t="s">
        <v>5202</v>
      </c>
      <c r="I772" s="311" t="s">
        <v>5203</v>
      </c>
      <c r="J772" s="311" t="s">
        <v>5204</v>
      </c>
      <c r="K772" s="311" t="s">
        <v>5205</v>
      </c>
      <c r="L772" s="311" t="s">
        <v>5206</v>
      </c>
      <c r="M772" s="311" t="s">
        <v>5207</v>
      </c>
      <c r="N772" s="311" t="s">
        <v>5208</v>
      </c>
      <c r="O772" s="311" t="s">
        <v>5209</v>
      </c>
      <c r="P772" s="311" t="s">
        <v>5210</v>
      </c>
    </row>
    <row r="773" spans="1:16" s="282" customFormat="1" x14ac:dyDescent="0.2">
      <c r="A773" s="285" t="s">
        <v>4937</v>
      </c>
      <c r="B773" s="294" t="str">
        <f>VLOOKUP(A773,'Base de Dados sem ASI_Relatório'!N:AD,2,0)</f>
        <v>Anual</v>
      </c>
      <c r="C773" s="294">
        <f>VLOOKUP(A773,'Base de Dados sem ASI_Relatório'!N:AD,4,0)</f>
        <v>200573</v>
      </c>
      <c r="D773" s="294">
        <f>VLOOKUP(A773,'Base de Dados sem ASI_Relatório'!N:AD,5,0)</f>
        <v>80000</v>
      </c>
      <c r="E773" s="294"/>
      <c r="F773" s="294"/>
      <c r="G773" s="294"/>
      <c r="H773" s="294"/>
      <c r="I773" s="294"/>
      <c r="J773" s="294"/>
      <c r="K773" s="294"/>
      <c r="L773" s="294"/>
      <c r="M773" s="294"/>
      <c r="N773" s="294"/>
      <c r="O773" s="294"/>
      <c r="P773" s="294">
        <f>VLOOKUP(A773,'Base de Dados sem ASI_Relatório'!N:AD,17,0)</f>
        <v>44592</v>
      </c>
    </row>
    <row r="774" spans="1:16" s="280" customFormat="1" ht="45.75" customHeight="1" x14ac:dyDescent="0.3">
      <c r="A774" s="312" t="s">
        <v>4000</v>
      </c>
      <c r="E774" s="296"/>
      <c r="F774" s="296"/>
      <c r="G774" s="296"/>
      <c r="H774" s="296"/>
      <c r="I774" s="296"/>
      <c r="J774" s="296"/>
      <c r="K774" s="296"/>
      <c r="L774" s="296"/>
      <c r="M774" s="296"/>
      <c r="N774" s="296"/>
      <c r="O774" s="296"/>
      <c r="P774" s="296"/>
    </row>
    <row r="775" spans="1:16" ht="39.75" customHeight="1" x14ac:dyDescent="0.2">
      <c r="A775" s="283" t="s">
        <v>4329</v>
      </c>
      <c r="B775" s="311" t="s">
        <v>5196</v>
      </c>
      <c r="C775" s="311" t="s">
        <v>5197</v>
      </c>
      <c r="D775" s="311" t="s">
        <v>5198</v>
      </c>
      <c r="E775" s="311" t="s">
        <v>5199</v>
      </c>
      <c r="F775" s="311" t="s">
        <v>5200</v>
      </c>
      <c r="G775" s="311" t="s">
        <v>5201</v>
      </c>
      <c r="H775" s="311" t="s">
        <v>5202</v>
      </c>
      <c r="I775" s="311" t="s">
        <v>5203</v>
      </c>
      <c r="J775" s="311" t="s">
        <v>5204</v>
      </c>
      <c r="K775" s="311" t="s">
        <v>5205</v>
      </c>
      <c r="L775" s="311" t="s">
        <v>5206</v>
      </c>
      <c r="M775" s="311" t="s">
        <v>5207</v>
      </c>
      <c r="N775" s="311" t="s">
        <v>5208</v>
      </c>
      <c r="O775" s="311" t="s">
        <v>5209</v>
      </c>
      <c r="P775" s="311" t="s">
        <v>5210</v>
      </c>
    </row>
    <row r="776" spans="1:16" s="282" customFormat="1" x14ac:dyDescent="0.2">
      <c r="A776" s="286" t="s">
        <v>4938</v>
      </c>
      <c r="B776" s="299" t="str">
        <f>VLOOKUP(A776,'Base de Dados sem ASI_Relatório'!N:AD,2,0)</f>
        <v>Anual</v>
      </c>
      <c r="C776" s="300">
        <f>VLOOKUP(A776,'Base de Dados sem ASI_Relatório'!N:AD,4,0)</f>
        <v>0.01</v>
      </c>
      <c r="D776" s="300">
        <f>VLOOKUP(A776,'Base de Dados sem ASI_Relatório'!N:AD,5,0)</f>
        <v>0.05</v>
      </c>
      <c r="E776" s="301"/>
      <c r="F776" s="300"/>
      <c r="G776" s="300"/>
      <c r="H776" s="300"/>
      <c r="I776" s="301"/>
      <c r="J776" s="301"/>
      <c r="K776" s="301"/>
      <c r="L776" s="300"/>
      <c r="M776" s="301"/>
      <c r="N776" s="301"/>
      <c r="O776" s="301"/>
      <c r="P776" s="301">
        <f>VLOOKUP(A776,'Base de Dados sem ASI_Relatório'!N:AD,17,0)</f>
        <v>0</v>
      </c>
    </row>
    <row r="777" spans="1:16" s="282" customFormat="1" x14ac:dyDescent="0.2">
      <c r="A777" s="285" t="s">
        <v>4939</v>
      </c>
      <c r="B777" s="294" t="str">
        <f>VLOOKUP(A777,'Base de Dados sem ASI_Relatório'!N:AD,2,0)</f>
        <v>Anual</v>
      </c>
      <c r="C777" s="298">
        <f>VLOOKUP(A777,'Base de Dados sem ASI_Relatório'!N:AD,4,0)</f>
        <v>0</v>
      </c>
      <c r="D777" s="298">
        <f>VLOOKUP(A777,'Base de Dados sem ASI_Relatório'!N:AD,5,0)</f>
        <v>0.05</v>
      </c>
      <c r="E777" s="297"/>
      <c r="F777" s="298"/>
      <c r="G777" s="298"/>
      <c r="H777" s="298"/>
      <c r="I777" s="297"/>
      <c r="J777" s="297"/>
      <c r="K777" s="297"/>
      <c r="L777" s="298"/>
      <c r="M777" s="297"/>
      <c r="N777" s="297"/>
      <c r="O777" s="297"/>
      <c r="P777" s="297">
        <f>VLOOKUP(A777,'Base de Dados sem ASI_Relatório'!N:AD,17,0)</f>
        <v>0</v>
      </c>
    </row>
    <row r="778" spans="1:16" ht="39.75" customHeight="1" x14ac:dyDescent="0.2">
      <c r="A778" s="283" t="s">
        <v>4330</v>
      </c>
      <c r="B778" s="311" t="s">
        <v>5196</v>
      </c>
      <c r="C778" s="311" t="s">
        <v>5197</v>
      </c>
      <c r="D778" s="311" t="s">
        <v>5198</v>
      </c>
      <c r="E778" s="311" t="s">
        <v>5199</v>
      </c>
      <c r="F778" s="311" t="s">
        <v>5200</v>
      </c>
      <c r="G778" s="311" t="s">
        <v>5201</v>
      </c>
      <c r="H778" s="311" t="s">
        <v>5202</v>
      </c>
      <c r="I778" s="311" t="s">
        <v>5203</v>
      </c>
      <c r="J778" s="311" t="s">
        <v>5204</v>
      </c>
      <c r="K778" s="311" t="s">
        <v>5205</v>
      </c>
      <c r="L778" s="311" t="s">
        <v>5206</v>
      </c>
      <c r="M778" s="311" t="s">
        <v>5207</v>
      </c>
      <c r="N778" s="311" t="s">
        <v>5208</v>
      </c>
      <c r="O778" s="311" t="s">
        <v>5209</v>
      </c>
      <c r="P778" s="311" t="s">
        <v>5210</v>
      </c>
    </row>
    <row r="779" spans="1:16" s="282" customFormat="1" x14ac:dyDescent="0.2">
      <c r="A779" s="285" t="s">
        <v>4940</v>
      </c>
      <c r="B779" s="294" t="str">
        <f>VLOOKUP(A779,'Base de Dados sem ASI_Relatório'!N:AD,2,0)</f>
        <v>Anual</v>
      </c>
      <c r="C779" s="298">
        <f>VLOOKUP(A779,'Base de Dados sem ASI_Relatório'!N:AD,4,0)</f>
        <v>0.01</v>
      </c>
      <c r="D779" s="298">
        <f>VLOOKUP(A779,'Base de Dados sem ASI_Relatório'!N:AD,5,0)</f>
        <v>0.03</v>
      </c>
      <c r="E779" s="297"/>
      <c r="F779" s="298"/>
      <c r="G779" s="298"/>
      <c r="H779" s="298"/>
      <c r="I779" s="297"/>
      <c r="J779" s="297"/>
      <c r="K779" s="297"/>
      <c r="L779" s="298"/>
      <c r="M779" s="297"/>
      <c r="N779" s="297"/>
      <c r="O779" s="297"/>
      <c r="P779" s="297" t="str">
        <f>VLOOKUP(A779,'Base de Dados sem ASI_Relatório'!N:AD,17,0)</f>
        <v>-</v>
      </c>
    </row>
    <row r="780" spans="1:16" s="282" customFormat="1" ht="32.25" x14ac:dyDescent="0.2">
      <c r="A780" s="287" t="s">
        <v>4941</v>
      </c>
      <c r="B780" s="291" t="str">
        <f>VLOOKUP(A780,'Base de Dados sem ASI_Relatório'!N:AD,2,0)</f>
        <v>1 ano após a conclusão do projeto</v>
      </c>
      <c r="C780" s="306">
        <f>VLOOKUP(A780,'Base de Dados sem ASI_Relatório'!N:AD,4,0)</f>
        <v>0.01</v>
      </c>
      <c r="D780" s="306">
        <f>VLOOKUP(A780,'Base de Dados sem ASI_Relatório'!N:AD,5,0)</f>
        <v>0.03</v>
      </c>
      <c r="E780" s="307"/>
      <c r="F780" s="306"/>
      <c r="G780" s="306"/>
      <c r="H780" s="306"/>
      <c r="I780" s="307"/>
      <c r="J780" s="307"/>
      <c r="K780" s="307"/>
      <c r="L780" s="306"/>
      <c r="M780" s="307"/>
      <c r="N780" s="307"/>
      <c r="O780" s="307"/>
      <c r="P780" s="307" t="str">
        <f>VLOOKUP(A780,'Base de Dados sem ASI_Relatório'!N:AD,17,0)</f>
        <v>-</v>
      </c>
    </row>
    <row r="781" spans="1:16" ht="39.75" customHeight="1" x14ac:dyDescent="0.2">
      <c r="A781" s="283" t="s">
        <v>4331</v>
      </c>
      <c r="B781" s="311" t="s">
        <v>5196</v>
      </c>
      <c r="C781" s="311" t="s">
        <v>5197</v>
      </c>
      <c r="D781" s="311" t="s">
        <v>5198</v>
      </c>
      <c r="E781" s="311" t="s">
        <v>5199</v>
      </c>
      <c r="F781" s="311" t="s">
        <v>5200</v>
      </c>
      <c r="G781" s="311" t="s">
        <v>5201</v>
      </c>
      <c r="H781" s="311" t="s">
        <v>5202</v>
      </c>
      <c r="I781" s="311" t="s">
        <v>5203</v>
      </c>
      <c r="J781" s="311" t="s">
        <v>5204</v>
      </c>
      <c r="K781" s="311" t="s">
        <v>5205</v>
      </c>
      <c r="L781" s="311" t="s">
        <v>5206</v>
      </c>
      <c r="M781" s="311" t="s">
        <v>5207</v>
      </c>
      <c r="N781" s="311" t="s">
        <v>5208</v>
      </c>
      <c r="O781" s="311" t="s">
        <v>5209</v>
      </c>
      <c r="P781" s="311" t="s">
        <v>5210</v>
      </c>
    </row>
    <row r="782" spans="1:16" s="282" customFormat="1" ht="25.5" x14ac:dyDescent="0.2">
      <c r="A782" s="285" t="s">
        <v>4942</v>
      </c>
      <c r="B782" s="294" t="str">
        <f>VLOOKUP(A782,'Base de Dados sem ASI_Relatório'!N:AD,2,0)</f>
        <v>Quadrimestral</v>
      </c>
      <c r="C782" s="298" t="str">
        <f>VLOOKUP(A782,'Base de Dados sem ASI_Relatório'!N:AD,4,0)</f>
        <v>-</v>
      </c>
      <c r="D782" s="298" t="str">
        <f>VLOOKUP(A782,'Base de Dados sem ASI_Relatório'!N:AD,5,0)</f>
        <v>-</v>
      </c>
      <c r="E782" s="297"/>
      <c r="F782" s="298"/>
      <c r="G782" s="298"/>
      <c r="H782" s="298" t="str">
        <f>VLOOKUP(A782,'Base de Dados sem ASI_Relatório'!N:AD,9,0)</f>
        <v>-</v>
      </c>
      <c r="I782" s="297"/>
      <c r="J782" s="297"/>
      <c r="K782" s="297"/>
      <c r="L782" s="298" t="str">
        <f>VLOOKUP(A782,'Base de Dados sem ASI_Relatório'!N:AD,13,0)</f>
        <v>-</v>
      </c>
      <c r="M782" s="297"/>
      <c r="N782" s="297"/>
      <c r="O782" s="297"/>
      <c r="P782" s="297" t="str">
        <f>VLOOKUP(A782,'Base de Dados sem ASI_Relatório'!N:AD,17,0)</f>
        <v>-</v>
      </c>
    </row>
    <row r="783" spans="1:16" ht="39.75" customHeight="1" x14ac:dyDescent="0.2">
      <c r="A783" s="283" t="s">
        <v>4332</v>
      </c>
      <c r="B783" s="311" t="s">
        <v>5196</v>
      </c>
      <c r="C783" s="311" t="s">
        <v>5197</v>
      </c>
      <c r="D783" s="311" t="s">
        <v>5198</v>
      </c>
      <c r="E783" s="311" t="s">
        <v>5199</v>
      </c>
      <c r="F783" s="311" t="s">
        <v>5200</v>
      </c>
      <c r="G783" s="311" t="s">
        <v>5201</v>
      </c>
      <c r="H783" s="311" t="s">
        <v>5202</v>
      </c>
      <c r="I783" s="311" t="s">
        <v>5203</v>
      </c>
      <c r="J783" s="311" t="s">
        <v>5204</v>
      </c>
      <c r="K783" s="311" t="s">
        <v>5205</v>
      </c>
      <c r="L783" s="311" t="s">
        <v>5206</v>
      </c>
      <c r="M783" s="311" t="s">
        <v>5207</v>
      </c>
      <c r="N783" s="311" t="s">
        <v>5208</v>
      </c>
      <c r="O783" s="311" t="s">
        <v>5209</v>
      </c>
      <c r="P783" s="311" t="s">
        <v>5210</v>
      </c>
    </row>
    <row r="784" spans="1:16" s="282" customFormat="1" x14ac:dyDescent="0.2">
      <c r="A784" s="285" t="s">
        <v>4943</v>
      </c>
      <c r="B784" s="294" t="str">
        <f>VLOOKUP(A784,'Base de Dados sem ASI_Relatório'!N:AD,2,0)</f>
        <v>Anual</v>
      </c>
      <c r="C784" s="298">
        <f>VLOOKUP(A784,'Base de Dados sem ASI_Relatório'!N:AD,4,0)</f>
        <v>0.01</v>
      </c>
      <c r="D784" s="298">
        <f>VLOOKUP(A784,'Base de Dados sem ASI_Relatório'!N:AD,5,0)</f>
        <v>0.1</v>
      </c>
      <c r="E784" s="297"/>
      <c r="F784" s="298"/>
      <c r="G784" s="298"/>
      <c r="H784" s="298"/>
      <c r="I784" s="297"/>
      <c r="J784" s="297"/>
      <c r="K784" s="297"/>
      <c r="L784" s="298"/>
      <c r="M784" s="297"/>
      <c r="N784" s="297"/>
      <c r="O784" s="297"/>
      <c r="P784" s="297" t="str">
        <f>VLOOKUP(A784,'Base de Dados sem ASI_Relatório'!N:AD,17,0)</f>
        <v>-</v>
      </c>
    </row>
    <row r="785" spans="1:16" ht="39.75" customHeight="1" x14ac:dyDescent="0.2">
      <c r="A785" s="283" t="s">
        <v>4333</v>
      </c>
      <c r="B785" s="311" t="s">
        <v>5196</v>
      </c>
      <c r="C785" s="311" t="s">
        <v>5197</v>
      </c>
      <c r="D785" s="311" t="s">
        <v>5198</v>
      </c>
      <c r="E785" s="311" t="s">
        <v>5199</v>
      </c>
      <c r="F785" s="311" t="s">
        <v>5200</v>
      </c>
      <c r="G785" s="311" t="s">
        <v>5201</v>
      </c>
      <c r="H785" s="311" t="s">
        <v>5202</v>
      </c>
      <c r="I785" s="311" t="s">
        <v>5203</v>
      </c>
      <c r="J785" s="311" t="s">
        <v>5204</v>
      </c>
      <c r="K785" s="311" t="s">
        <v>5205</v>
      </c>
      <c r="L785" s="311" t="s">
        <v>5206</v>
      </c>
      <c r="M785" s="311" t="s">
        <v>5207</v>
      </c>
      <c r="N785" s="311" t="s">
        <v>5208</v>
      </c>
      <c r="O785" s="311" t="s">
        <v>5209</v>
      </c>
      <c r="P785" s="311" t="s">
        <v>5210</v>
      </c>
    </row>
    <row r="786" spans="1:16" s="282" customFormat="1" ht="32.25" x14ac:dyDescent="0.2">
      <c r="A786" s="285" t="s">
        <v>4944</v>
      </c>
      <c r="B786" s="293" t="str">
        <f>VLOOKUP(A786,'Base de Dados sem ASI_Relatório'!N:AD,2,0)</f>
        <v>1 ano após a conclusão do projeto</v>
      </c>
      <c r="C786" s="298">
        <f>VLOOKUP(A786,'Base de Dados sem ASI_Relatório'!N:AD,4,0)</f>
        <v>0.01</v>
      </c>
      <c r="D786" s="298">
        <f>VLOOKUP(A786,'Base de Dados sem ASI_Relatório'!N:AD,5,0)</f>
        <v>0.03</v>
      </c>
      <c r="E786" s="297"/>
      <c r="F786" s="298"/>
      <c r="G786" s="298"/>
      <c r="H786" s="298"/>
      <c r="I786" s="297"/>
      <c r="J786" s="297"/>
      <c r="K786" s="297"/>
      <c r="L786" s="298"/>
      <c r="M786" s="297"/>
      <c r="N786" s="297"/>
      <c r="O786" s="297"/>
      <c r="P786" s="297" t="s">
        <v>55</v>
      </c>
    </row>
    <row r="787" spans="1:16" ht="39.75" customHeight="1" x14ac:dyDescent="0.2">
      <c r="A787" s="283" t="s">
        <v>4334</v>
      </c>
      <c r="B787" s="311" t="s">
        <v>5196</v>
      </c>
      <c r="C787" s="311" t="s">
        <v>5197</v>
      </c>
      <c r="D787" s="311" t="s">
        <v>5198</v>
      </c>
      <c r="E787" s="311" t="s">
        <v>5199</v>
      </c>
      <c r="F787" s="311" t="s">
        <v>5200</v>
      </c>
      <c r="G787" s="311" t="s">
        <v>5201</v>
      </c>
      <c r="H787" s="311" t="s">
        <v>5202</v>
      </c>
      <c r="I787" s="311" t="s">
        <v>5203</v>
      </c>
      <c r="J787" s="311" t="s">
        <v>5204</v>
      </c>
      <c r="K787" s="311" t="s">
        <v>5205</v>
      </c>
      <c r="L787" s="311" t="s">
        <v>5206</v>
      </c>
      <c r="M787" s="311" t="s">
        <v>5207</v>
      </c>
      <c r="N787" s="311" t="s">
        <v>5208</v>
      </c>
      <c r="O787" s="311" t="s">
        <v>5209</v>
      </c>
      <c r="P787" s="311" t="s">
        <v>5210</v>
      </c>
    </row>
    <row r="788" spans="1:16" s="282" customFormat="1" ht="53.25" x14ac:dyDescent="0.2">
      <c r="A788" s="285" t="s">
        <v>4945</v>
      </c>
      <c r="B788" s="293" t="str">
        <f>VLOOKUP(A788,'Base de Dados sem ASI_Relatório'!N:AD,2,0)</f>
        <v>n/a (cada organização avaliadora tem cronograma específico)</v>
      </c>
      <c r="C788" s="294" t="str">
        <f>VLOOKUP(A788,'Base de Dados sem ASI_Relatório'!N:AD,4,0)</f>
        <v>15º</v>
      </c>
      <c r="D788" s="294" t="str">
        <f>VLOOKUP(A788,'Base de Dados sem ASI_Relatório'!N:AD,5,0)</f>
        <v>15º</v>
      </c>
      <c r="E788" s="294"/>
      <c r="F788" s="294"/>
      <c r="G788" s="294"/>
      <c r="H788" s="294"/>
      <c r="I788" s="294"/>
      <c r="J788" s="294"/>
      <c r="K788" s="294"/>
      <c r="L788" s="294"/>
      <c r="M788" s="294"/>
      <c r="N788" s="294"/>
      <c r="O788" s="294"/>
      <c r="P788" s="294" t="str">
        <f>VLOOKUP(A788,'Base de Dados sem ASI_Relatório'!N:AD,17,0)</f>
        <v>-</v>
      </c>
    </row>
    <row r="789" spans="1:16" s="280" customFormat="1" ht="45.75" customHeight="1" x14ac:dyDescent="0.3">
      <c r="A789" s="312" t="s">
        <v>4001</v>
      </c>
      <c r="E789" s="296"/>
      <c r="F789" s="296"/>
      <c r="G789" s="296"/>
      <c r="H789" s="296"/>
      <c r="I789" s="296"/>
      <c r="J789" s="296"/>
      <c r="K789" s="296"/>
      <c r="L789" s="296"/>
      <c r="M789" s="296"/>
      <c r="N789" s="296"/>
      <c r="O789" s="296"/>
      <c r="P789" s="296"/>
    </row>
    <row r="790" spans="1:16" ht="39.75" customHeight="1" x14ac:dyDescent="0.2">
      <c r="A790" s="283" t="s">
        <v>4335</v>
      </c>
      <c r="B790" s="311" t="s">
        <v>5196</v>
      </c>
      <c r="C790" s="311" t="s">
        <v>5197</v>
      </c>
      <c r="D790" s="311" t="s">
        <v>5198</v>
      </c>
      <c r="E790" s="311" t="s">
        <v>5199</v>
      </c>
      <c r="F790" s="311" t="s">
        <v>5200</v>
      </c>
      <c r="G790" s="311" t="s">
        <v>5201</v>
      </c>
      <c r="H790" s="311" t="s">
        <v>5202</v>
      </c>
      <c r="I790" s="311" t="s">
        <v>5203</v>
      </c>
      <c r="J790" s="311" t="s">
        <v>5204</v>
      </c>
      <c r="K790" s="311" t="s">
        <v>5205</v>
      </c>
      <c r="L790" s="311" t="s">
        <v>5206</v>
      </c>
      <c r="M790" s="311" t="s">
        <v>5207</v>
      </c>
      <c r="N790" s="311" t="s">
        <v>5208</v>
      </c>
      <c r="O790" s="311" t="s">
        <v>5209</v>
      </c>
      <c r="P790" s="311" t="s">
        <v>5210</v>
      </c>
    </row>
    <row r="791" spans="1:16" s="282" customFormat="1" x14ac:dyDescent="0.2">
      <c r="A791" s="285" t="s">
        <v>4946</v>
      </c>
      <c r="B791" s="294" t="str">
        <f>VLOOKUP(A791,'Base de Dados sem ASI_Relatório'!N:AD,2,0)</f>
        <v>Anual</v>
      </c>
      <c r="C791" s="298">
        <f>VLOOKUP(A791,'Base de Dados sem ASI_Relatório'!N:AD,4,0)</f>
        <v>5.3999999999999999E-2</v>
      </c>
      <c r="D791" s="298" t="str">
        <f>VLOOKUP(A791,'Base de Dados sem ASI_Relatório'!N:AD,5,0)</f>
        <v>-</v>
      </c>
      <c r="E791" s="297"/>
      <c r="F791" s="298"/>
      <c r="G791" s="298"/>
      <c r="H791" s="298"/>
      <c r="I791" s="297"/>
      <c r="J791" s="297"/>
      <c r="K791" s="297"/>
      <c r="L791" s="298"/>
      <c r="M791" s="297"/>
      <c r="N791" s="297"/>
      <c r="O791" s="297"/>
      <c r="P791" s="297">
        <f>VLOOKUP(A791,'Base de Dados sem ASI_Relatório'!N:AD,17,0)</f>
        <v>0</v>
      </c>
    </row>
    <row r="792" spans="1:16" ht="39.75" customHeight="1" x14ac:dyDescent="0.2">
      <c r="A792" s="283" t="s">
        <v>4336</v>
      </c>
      <c r="B792" s="311" t="s">
        <v>5196</v>
      </c>
      <c r="C792" s="311" t="s">
        <v>5197</v>
      </c>
      <c r="D792" s="311" t="s">
        <v>5198</v>
      </c>
      <c r="E792" s="311" t="s">
        <v>5199</v>
      </c>
      <c r="F792" s="311" t="s">
        <v>5200</v>
      </c>
      <c r="G792" s="311" t="s">
        <v>5201</v>
      </c>
      <c r="H792" s="311" t="s">
        <v>5202</v>
      </c>
      <c r="I792" s="311" t="s">
        <v>5203</v>
      </c>
      <c r="J792" s="311" t="s">
        <v>5204</v>
      </c>
      <c r="K792" s="311" t="s">
        <v>5205</v>
      </c>
      <c r="L792" s="311" t="s">
        <v>5206</v>
      </c>
      <c r="M792" s="311" t="s">
        <v>5207</v>
      </c>
      <c r="N792" s="311" t="s">
        <v>5208</v>
      </c>
      <c r="O792" s="311" t="s">
        <v>5209</v>
      </c>
      <c r="P792" s="311" t="s">
        <v>5210</v>
      </c>
    </row>
    <row r="793" spans="1:16" s="282" customFormat="1" ht="25.5" x14ac:dyDescent="0.2">
      <c r="A793" s="286" t="s">
        <v>4702</v>
      </c>
      <c r="B793" s="299" t="str">
        <f>VLOOKUP(A793,'Base de Dados sem ASI_Relatório'!N:AD,2,0)</f>
        <v>Bienal</v>
      </c>
      <c r="C793" s="299">
        <f>VLOOKUP(A793,'Base de Dados sem ASI_Relatório'!N:AD,4,0)</f>
        <v>3.3</v>
      </c>
      <c r="D793" s="299" t="str">
        <f>VLOOKUP(A793,'Base de Dados sem ASI_Relatório'!N:AD,5,0)</f>
        <v>-</v>
      </c>
      <c r="E793" s="299"/>
      <c r="F793" s="299"/>
      <c r="G793" s="299"/>
      <c r="H793" s="299"/>
      <c r="I793" s="299"/>
      <c r="J793" s="299"/>
      <c r="K793" s="299"/>
      <c r="L793" s="299"/>
      <c r="M793" s="299"/>
      <c r="N793" s="299"/>
      <c r="O793" s="299"/>
      <c r="P793" s="299" t="str">
        <f>VLOOKUP(A793,'Base de Dados sem ASI_Relatório'!N:AD,17,0)</f>
        <v>-</v>
      </c>
    </row>
    <row r="794" spans="1:16" s="282" customFormat="1" x14ac:dyDescent="0.2">
      <c r="A794" s="285" t="s">
        <v>4946</v>
      </c>
      <c r="B794" s="294" t="str">
        <f>VLOOKUP(A794,'Base de Dados sem ASI_Relatório'!N:AD,2,0)</f>
        <v>Anual</v>
      </c>
      <c r="C794" s="298">
        <f>VLOOKUP(A794,'Base de Dados sem ASI_Relatório'!N:AD,4,0)</f>
        <v>5.3999999999999999E-2</v>
      </c>
      <c r="D794" s="298" t="str">
        <f>VLOOKUP(A794,'Base de Dados sem ASI_Relatório'!N:AD,5,0)</f>
        <v>-</v>
      </c>
      <c r="E794" s="297"/>
      <c r="F794" s="298"/>
      <c r="G794" s="298"/>
      <c r="H794" s="298"/>
      <c r="I794" s="297"/>
      <c r="J794" s="297"/>
      <c r="K794" s="297"/>
      <c r="L794" s="298"/>
      <c r="M794" s="297"/>
      <c r="N794" s="297"/>
      <c r="O794" s="297"/>
      <c r="P794" s="297">
        <f>VLOOKUP(A794,'Base de Dados sem ASI_Relatório'!N:AD,17,0)</f>
        <v>0</v>
      </c>
    </row>
    <row r="795" spans="1:16" ht="39.75" customHeight="1" x14ac:dyDescent="0.2">
      <c r="A795" s="283" t="s">
        <v>4337</v>
      </c>
      <c r="B795" s="311" t="s">
        <v>5196</v>
      </c>
      <c r="C795" s="311" t="s">
        <v>5197</v>
      </c>
      <c r="D795" s="311" t="s">
        <v>5198</v>
      </c>
      <c r="E795" s="311" t="s">
        <v>5199</v>
      </c>
      <c r="F795" s="311" t="s">
        <v>5200</v>
      </c>
      <c r="G795" s="311" t="s">
        <v>5201</v>
      </c>
      <c r="H795" s="311" t="s">
        <v>5202</v>
      </c>
      <c r="I795" s="311" t="s">
        <v>5203</v>
      </c>
      <c r="J795" s="311" t="s">
        <v>5204</v>
      </c>
      <c r="K795" s="311" t="s">
        <v>5205</v>
      </c>
      <c r="L795" s="311" t="s">
        <v>5206</v>
      </c>
      <c r="M795" s="311" t="s">
        <v>5207</v>
      </c>
      <c r="N795" s="311" t="s">
        <v>5208</v>
      </c>
      <c r="O795" s="311" t="s">
        <v>5209</v>
      </c>
      <c r="P795" s="311" t="s">
        <v>5210</v>
      </c>
    </row>
    <row r="796" spans="1:16" s="282" customFormat="1" ht="25.5" x14ac:dyDescent="0.2">
      <c r="A796" s="285" t="s">
        <v>4702</v>
      </c>
      <c r="B796" s="294" t="str">
        <f>VLOOKUP(A796,'Base de Dados sem ASI_Relatório'!N:AD,2,0)</f>
        <v>Bienal</v>
      </c>
      <c r="C796" s="294">
        <f>VLOOKUP(A796,'Base de Dados sem ASI_Relatório'!N:AD,4,0)</f>
        <v>3.3</v>
      </c>
      <c r="D796" s="294" t="str">
        <f>VLOOKUP(A796,'Base de Dados sem ASI_Relatório'!N:AD,5,0)</f>
        <v>-</v>
      </c>
      <c r="E796" s="294"/>
      <c r="F796" s="294"/>
      <c r="G796" s="294"/>
      <c r="H796" s="294"/>
      <c r="I796" s="294"/>
      <c r="J796" s="294"/>
      <c r="K796" s="294"/>
      <c r="L796" s="294"/>
      <c r="M796" s="294"/>
      <c r="N796" s="294"/>
      <c r="O796" s="294"/>
      <c r="P796" s="294" t="str">
        <f>VLOOKUP(A796,'Base de Dados sem ASI_Relatório'!N:AD,17,0)</f>
        <v>-</v>
      </c>
    </row>
    <row r="797" spans="1:16" ht="39.75" customHeight="1" x14ac:dyDescent="0.2">
      <c r="A797" s="283" t="s">
        <v>4338</v>
      </c>
      <c r="B797" s="311" t="s">
        <v>5196</v>
      </c>
      <c r="C797" s="311" t="s">
        <v>5197</v>
      </c>
      <c r="D797" s="311" t="s">
        <v>5198</v>
      </c>
      <c r="E797" s="311" t="s">
        <v>5199</v>
      </c>
      <c r="F797" s="311" t="s">
        <v>5200</v>
      </c>
      <c r="G797" s="311" t="s">
        <v>5201</v>
      </c>
      <c r="H797" s="311" t="s">
        <v>5202</v>
      </c>
      <c r="I797" s="311" t="s">
        <v>5203</v>
      </c>
      <c r="J797" s="311" t="s">
        <v>5204</v>
      </c>
      <c r="K797" s="311" t="s">
        <v>5205</v>
      </c>
      <c r="L797" s="311" t="s">
        <v>5206</v>
      </c>
      <c r="M797" s="311" t="s">
        <v>5207</v>
      </c>
      <c r="N797" s="311" t="s">
        <v>5208</v>
      </c>
      <c r="O797" s="311" t="s">
        <v>5209</v>
      </c>
      <c r="P797" s="311" t="s">
        <v>5210</v>
      </c>
    </row>
    <row r="798" spans="1:16" s="282" customFormat="1" ht="25.5" x14ac:dyDescent="0.2">
      <c r="A798" s="285" t="s">
        <v>4947</v>
      </c>
      <c r="B798" s="294" t="str">
        <f>VLOOKUP(A798,'Base de Dados sem ASI_Relatório'!N:AD,2,0)</f>
        <v>Mensal</v>
      </c>
      <c r="C798" s="298">
        <f>VLOOKUP(A798,'Base de Dados sem ASI_Relatório'!N:AD,4,0)</f>
        <v>0.83250000000000002</v>
      </c>
      <c r="D798" s="298" t="str">
        <f>VLOOKUP(A798,'Base de Dados sem ASI_Relatório'!N:AD,5,0)</f>
        <v>-</v>
      </c>
      <c r="E798" s="298">
        <f>VLOOKUP(A798,'Base de Dados sem ASI_Relatório'!N:AD,6,0)</f>
        <v>0.83</v>
      </c>
      <c r="F798" s="298">
        <f>VLOOKUP(A798,'Base de Dados sem ASI_Relatório'!N:AD,7,0)</f>
        <v>0.90480000000000005</v>
      </c>
      <c r="G798" s="298">
        <f>VLOOKUP(A798,'Base de Dados sem ASI_Relatório'!N:AD,8,0)</f>
        <v>0.89690000000000003</v>
      </c>
      <c r="H798" s="298">
        <f>VLOOKUP(A798,'Base de Dados sem ASI_Relatório'!N:AD,9,0)</f>
        <v>0</v>
      </c>
      <c r="I798" s="297">
        <f>VLOOKUP(A798,'Base de Dados sem ASI_Relatório'!N:AD,10,0)</f>
        <v>0</v>
      </c>
      <c r="J798" s="297">
        <f>VLOOKUP(A798,'Base de Dados sem ASI_Relatório'!N:AD,11,0)</f>
        <v>0</v>
      </c>
      <c r="K798" s="297">
        <f>VLOOKUP(A798,'Base de Dados sem ASI_Relatório'!N:AD,12,0)</f>
        <v>0</v>
      </c>
      <c r="L798" s="298">
        <f>VLOOKUP(A798,'Base de Dados sem ASI_Relatório'!N:AD,13,0)</f>
        <v>0</v>
      </c>
      <c r="M798" s="298">
        <f>VLOOKUP(A798,'Base de Dados sem ASI_Relatório'!N:AD,14,0)</f>
        <v>0.85</v>
      </c>
      <c r="N798" s="298">
        <f>VLOOKUP(A798,'Base de Dados sem ASI_Relatório'!N:AD,15,0)</f>
        <v>0.92</v>
      </c>
      <c r="O798" s="298">
        <f>VLOOKUP(A798,'Base de Dados sem ASI_Relatório'!N:AD,16,0)</f>
        <v>0.81</v>
      </c>
      <c r="P798" s="298">
        <f>VLOOKUP(A798,'Base de Dados sem ASI_Relatório'!N:AD,17,0)</f>
        <v>0.85</v>
      </c>
    </row>
    <row r="799" spans="1:16" ht="39.75" customHeight="1" x14ac:dyDescent="0.2">
      <c r="A799" s="283" t="s">
        <v>4339</v>
      </c>
      <c r="B799" s="311" t="s">
        <v>5196</v>
      </c>
      <c r="C799" s="311" t="s">
        <v>5197</v>
      </c>
      <c r="D799" s="311" t="s">
        <v>5198</v>
      </c>
      <c r="E799" s="311" t="s">
        <v>5199</v>
      </c>
      <c r="F799" s="311" t="s">
        <v>5200</v>
      </c>
      <c r="G799" s="311" t="s">
        <v>5201</v>
      </c>
      <c r="H799" s="311" t="s">
        <v>5202</v>
      </c>
      <c r="I799" s="311" t="s">
        <v>5203</v>
      </c>
      <c r="J799" s="311" t="s">
        <v>5204</v>
      </c>
      <c r="K799" s="311" t="s">
        <v>5205</v>
      </c>
      <c r="L799" s="311" t="s">
        <v>5206</v>
      </c>
      <c r="M799" s="311" t="s">
        <v>5207</v>
      </c>
      <c r="N799" s="311" t="s">
        <v>5208</v>
      </c>
      <c r="O799" s="311" t="s">
        <v>5209</v>
      </c>
      <c r="P799" s="311" t="s">
        <v>5210</v>
      </c>
    </row>
    <row r="800" spans="1:16" s="282" customFormat="1" x14ac:dyDescent="0.2">
      <c r="A800" s="285" t="s">
        <v>4946</v>
      </c>
      <c r="B800" s="294" t="str">
        <f>VLOOKUP(A800,'Base de Dados sem ASI_Relatório'!N:AD,2,0)</f>
        <v>Anual</v>
      </c>
      <c r="C800" s="298">
        <f>VLOOKUP(A800,'Base de Dados sem ASI_Relatório'!N:AD,4,0)</f>
        <v>5.3999999999999999E-2</v>
      </c>
      <c r="D800" s="298" t="str">
        <f>VLOOKUP(A800,'Base de Dados sem ASI_Relatório'!N:AD,5,0)</f>
        <v>-</v>
      </c>
      <c r="E800" s="297"/>
      <c r="F800" s="298"/>
      <c r="G800" s="298"/>
      <c r="H800" s="298"/>
      <c r="I800" s="297"/>
      <c r="J800" s="297"/>
      <c r="K800" s="297"/>
      <c r="L800" s="298"/>
      <c r="M800" s="297"/>
      <c r="N800" s="297"/>
      <c r="O800" s="297"/>
      <c r="P800" s="297">
        <f>VLOOKUP(A800,'Base de Dados sem ASI_Relatório'!N:AD,17,0)</f>
        <v>0</v>
      </c>
    </row>
    <row r="801" spans="1:16" ht="39.75" customHeight="1" x14ac:dyDescent="0.2">
      <c r="A801" s="283" t="s">
        <v>4340</v>
      </c>
      <c r="B801" s="311" t="s">
        <v>5196</v>
      </c>
      <c r="C801" s="311" t="s">
        <v>5197</v>
      </c>
      <c r="D801" s="311" t="s">
        <v>5198</v>
      </c>
      <c r="E801" s="311" t="s">
        <v>5199</v>
      </c>
      <c r="F801" s="311" t="s">
        <v>5200</v>
      </c>
      <c r="G801" s="311" t="s">
        <v>5201</v>
      </c>
      <c r="H801" s="311" t="s">
        <v>5202</v>
      </c>
      <c r="I801" s="311" t="s">
        <v>5203</v>
      </c>
      <c r="J801" s="311" t="s">
        <v>5204</v>
      </c>
      <c r="K801" s="311" t="s">
        <v>5205</v>
      </c>
      <c r="L801" s="311" t="s">
        <v>5206</v>
      </c>
      <c r="M801" s="311" t="s">
        <v>5207</v>
      </c>
      <c r="N801" s="311" t="s">
        <v>5208</v>
      </c>
      <c r="O801" s="311" t="s">
        <v>5209</v>
      </c>
      <c r="P801" s="311" t="s">
        <v>5210</v>
      </c>
    </row>
    <row r="802" spans="1:16" s="282" customFormat="1" ht="38.25" x14ac:dyDescent="0.2">
      <c r="A802" s="285" t="s">
        <v>4948</v>
      </c>
      <c r="B802" s="294" t="str">
        <f>VLOOKUP(A802,'Base de Dados sem ASI_Relatório'!N:AD,2,0)</f>
        <v>Anual</v>
      </c>
      <c r="C802" s="298">
        <f>VLOOKUP(A802,'Base de Dados sem ASI_Relatório'!N:AD,4,0)</f>
        <v>0</v>
      </c>
      <c r="D802" s="298">
        <f>VLOOKUP(A802,'Base de Dados sem ASI_Relatório'!N:AD,5,0)</f>
        <v>0</v>
      </c>
      <c r="E802" s="297"/>
      <c r="F802" s="298"/>
      <c r="G802" s="298"/>
      <c r="H802" s="298"/>
      <c r="I802" s="297"/>
      <c r="J802" s="297"/>
      <c r="K802" s="297"/>
      <c r="L802" s="298"/>
      <c r="M802" s="297"/>
      <c r="N802" s="297"/>
      <c r="O802" s="297"/>
      <c r="P802" s="297">
        <f>VLOOKUP(A802,'Base de Dados sem ASI_Relatório'!N:AD,17,0)</f>
        <v>0</v>
      </c>
    </row>
    <row r="803" spans="1:16" ht="39.75" customHeight="1" x14ac:dyDescent="0.2">
      <c r="A803" s="283" t="s">
        <v>4341</v>
      </c>
      <c r="B803" s="311" t="s">
        <v>5196</v>
      </c>
      <c r="C803" s="311" t="s">
        <v>5197</v>
      </c>
      <c r="D803" s="311" t="s">
        <v>5198</v>
      </c>
      <c r="E803" s="311" t="s">
        <v>5199</v>
      </c>
      <c r="F803" s="311" t="s">
        <v>5200</v>
      </c>
      <c r="G803" s="311" t="s">
        <v>5201</v>
      </c>
      <c r="H803" s="311" t="s">
        <v>5202</v>
      </c>
      <c r="I803" s="311" t="s">
        <v>5203</v>
      </c>
      <c r="J803" s="311" t="s">
        <v>5204</v>
      </c>
      <c r="K803" s="311" t="s">
        <v>5205</v>
      </c>
      <c r="L803" s="311" t="s">
        <v>5206</v>
      </c>
      <c r="M803" s="311" t="s">
        <v>5207</v>
      </c>
      <c r="N803" s="311" t="s">
        <v>5208</v>
      </c>
      <c r="O803" s="311" t="s">
        <v>5209</v>
      </c>
      <c r="P803" s="311" t="s">
        <v>5210</v>
      </c>
    </row>
    <row r="804" spans="1:16" s="282" customFormat="1" ht="38.25" x14ac:dyDescent="0.2">
      <c r="A804" s="285" t="s">
        <v>4949</v>
      </c>
      <c r="B804" s="294" t="str">
        <f>VLOOKUP(A804,'Base de Dados sem ASI_Relatório'!N:AD,2,0)</f>
        <v>Anual</v>
      </c>
      <c r="C804" s="294">
        <f>VLOOKUP(A804,'Base de Dados sem ASI_Relatório'!N:AD,4,0)</f>
        <v>0</v>
      </c>
      <c r="D804" s="294" t="str">
        <f>VLOOKUP(A804,'Base de Dados sem ASI_Relatório'!N:AD,5,0)</f>
        <v>&gt;=4</v>
      </c>
      <c r="E804" s="294"/>
      <c r="F804" s="294"/>
      <c r="G804" s="294"/>
      <c r="H804" s="294"/>
      <c r="I804" s="294"/>
      <c r="J804" s="294"/>
      <c r="K804" s="294"/>
      <c r="L804" s="294"/>
      <c r="M804" s="294"/>
      <c r="N804" s="294"/>
      <c r="O804" s="294"/>
      <c r="P804" s="294">
        <f>VLOOKUP(A804,'Base de Dados sem ASI_Relatório'!N:AD,17,0)</f>
        <v>0</v>
      </c>
    </row>
    <row r="805" spans="1:16" ht="39.75" customHeight="1" x14ac:dyDescent="0.2">
      <c r="A805" s="283" t="s">
        <v>4342</v>
      </c>
      <c r="B805" s="311" t="s">
        <v>5196</v>
      </c>
      <c r="C805" s="311" t="s">
        <v>5197</v>
      </c>
      <c r="D805" s="311" t="s">
        <v>5198</v>
      </c>
      <c r="E805" s="311" t="s">
        <v>5199</v>
      </c>
      <c r="F805" s="311" t="s">
        <v>5200</v>
      </c>
      <c r="G805" s="311" t="s">
        <v>5201</v>
      </c>
      <c r="H805" s="311" t="s">
        <v>5202</v>
      </c>
      <c r="I805" s="311" t="s">
        <v>5203</v>
      </c>
      <c r="J805" s="311" t="s">
        <v>5204</v>
      </c>
      <c r="K805" s="311" t="s">
        <v>5205</v>
      </c>
      <c r="L805" s="311" t="s">
        <v>5206</v>
      </c>
      <c r="M805" s="311" t="s">
        <v>5207</v>
      </c>
      <c r="N805" s="311" t="s">
        <v>5208</v>
      </c>
      <c r="O805" s="311" t="s">
        <v>5209</v>
      </c>
      <c r="P805" s="311" t="s">
        <v>5210</v>
      </c>
    </row>
    <row r="806" spans="1:16" s="282" customFormat="1" ht="25.5" x14ac:dyDescent="0.2">
      <c r="A806" s="285" t="s">
        <v>4950</v>
      </c>
      <c r="B806" s="294" t="str">
        <f>VLOOKUP(A806,'Base de Dados sem ASI_Relatório'!N:AD,2,0)</f>
        <v>Anual</v>
      </c>
      <c r="C806" s="308">
        <f>VLOOKUP(A806,'Base de Dados sem ASI_Relatório'!N:AD,4,0)</f>
        <v>710</v>
      </c>
      <c r="D806" s="298" t="str">
        <f>VLOOKUP(A806,'Base de Dados sem ASI_Relatório'!N:AD,5,0)</f>
        <v>´+4,2%</v>
      </c>
      <c r="E806" s="297"/>
      <c r="F806" s="298"/>
      <c r="G806" s="298"/>
      <c r="H806" s="298"/>
      <c r="I806" s="297"/>
      <c r="J806" s="297"/>
      <c r="K806" s="297"/>
      <c r="L806" s="298"/>
      <c r="M806" s="297"/>
      <c r="N806" s="297"/>
      <c r="O806" s="297"/>
      <c r="P806" s="297">
        <f>VLOOKUP(A806,'Base de Dados sem ASI_Relatório'!N:AD,17,0)</f>
        <v>0</v>
      </c>
    </row>
    <row r="807" spans="1:16" ht="39.75" customHeight="1" x14ac:dyDescent="0.2">
      <c r="A807" s="283" t="s">
        <v>4343</v>
      </c>
      <c r="B807" s="311" t="s">
        <v>5196</v>
      </c>
      <c r="C807" s="311" t="s">
        <v>5197</v>
      </c>
      <c r="D807" s="311" t="s">
        <v>5198</v>
      </c>
      <c r="E807" s="311" t="s">
        <v>5199</v>
      </c>
      <c r="F807" s="311" t="s">
        <v>5200</v>
      </c>
      <c r="G807" s="311" t="s">
        <v>5201</v>
      </c>
      <c r="H807" s="311" t="s">
        <v>5202</v>
      </c>
      <c r="I807" s="311" t="s">
        <v>5203</v>
      </c>
      <c r="J807" s="311" t="s">
        <v>5204</v>
      </c>
      <c r="K807" s="311" t="s">
        <v>5205</v>
      </c>
      <c r="L807" s="311" t="s">
        <v>5206</v>
      </c>
      <c r="M807" s="311" t="s">
        <v>5207</v>
      </c>
      <c r="N807" s="311" t="s">
        <v>5208</v>
      </c>
      <c r="O807" s="311" t="s">
        <v>5209</v>
      </c>
      <c r="P807" s="311" t="s">
        <v>5210</v>
      </c>
    </row>
    <row r="808" spans="1:16" s="282" customFormat="1" x14ac:dyDescent="0.2">
      <c r="A808" s="286" t="s">
        <v>4951</v>
      </c>
      <c r="B808" s="299" t="str">
        <f>VLOOKUP(A808,'Base de Dados sem ASI_Relatório'!N:AD,2,0)</f>
        <v>Semestral</v>
      </c>
      <c r="C808" s="299">
        <f>VLOOKUP(A808,'Base de Dados sem ASI_Relatório'!N:AD,4,0)</f>
        <v>55</v>
      </c>
      <c r="D808" s="299">
        <f>VLOOKUP(A808,'Base de Dados sem ASI_Relatório'!N:AD,5,0)</f>
        <v>55</v>
      </c>
      <c r="E808" s="299"/>
      <c r="F808" s="299"/>
      <c r="G808" s="299"/>
      <c r="H808" s="299"/>
      <c r="I808" s="299"/>
      <c r="J808" s="299">
        <f>VLOOKUP(A808,'Base de Dados sem ASI_Relatório'!N:AD,11,0)</f>
        <v>54</v>
      </c>
      <c r="K808" s="299"/>
      <c r="L808" s="299"/>
      <c r="M808" s="299"/>
      <c r="N808" s="299"/>
      <c r="O808" s="299"/>
      <c r="P808" s="299" t="str">
        <f>VLOOKUP(A808,'Base de Dados sem ASI_Relatório'!N:AD,17,0)</f>
        <v>-</v>
      </c>
    </row>
    <row r="809" spans="1:16" s="282" customFormat="1" x14ac:dyDescent="0.2">
      <c r="A809" s="285" t="s">
        <v>4952</v>
      </c>
      <c r="B809" s="294" t="str">
        <f>VLOOKUP(A809,'Base de Dados sem ASI_Relatório'!N:AD,2,0)</f>
        <v>Semestral</v>
      </c>
      <c r="C809" s="294">
        <f>VLOOKUP(A809,'Base de Dados sem ASI_Relatório'!N:AD,4,0)</f>
        <v>147</v>
      </c>
      <c r="D809" s="294">
        <f>VLOOKUP(A809,'Base de Dados sem ASI_Relatório'!N:AD,5,0)</f>
        <v>147</v>
      </c>
      <c r="E809" s="294"/>
      <c r="F809" s="294"/>
      <c r="G809" s="294"/>
      <c r="H809" s="294"/>
      <c r="I809" s="294"/>
      <c r="J809" s="294">
        <f>VLOOKUP(A809,'Base de Dados sem ASI_Relatório'!N:AD,11,0)</f>
        <v>118</v>
      </c>
      <c r="K809" s="294"/>
      <c r="L809" s="294"/>
      <c r="M809" s="294"/>
      <c r="N809" s="294"/>
      <c r="O809" s="294"/>
      <c r="P809" s="294" t="str">
        <f>VLOOKUP(A809,'Base de Dados sem ASI_Relatório'!N:AD,17,0)</f>
        <v>-</v>
      </c>
    </row>
    <row r="810" spans="1:16" s="280" customFormat="1" ht="45.75" customHeight="1" x14ac:dyDescent="0.3">
      <c r="A810" s="312" t="s">
        <v>4002</v>
      </c>
      <c r="E810" s="296"/>
      <c r="F810" s="296"/>
      <c r="G810" s="296"/>
      <c r="H810" s="296"/>
      <c r="I810" s="296"/>
      <c r="J810" s="296"/>
      <c r="K810" s="296"/>
      <c r="L810" s="296"/>
      <c r="M810" s="296"/>
      <c r="N810" s="296"/>
      <c r="O810" s="296"/>
      <c r="P810" s="296"/>
    </row>
    <row r="811" spans="1:16" ht="39.75" customHeight="1" x14ac:dyDescent="0.2">
      <c r="A811" s="283" t="s">
        <v>4344</v>
      </c>
      <c r="B811" s="311" t="s">
        <v>5196</v>
      </c>
      <c r="C811" s="311" t="s">
        <v>5197</v>
      </c>
      <c r="D811" s="311" t="s">
        <v>5198</v>
      </c>
      <c r="E811" s="311" t="s">
        <v>5199</v>
      </c>
      <c r="F811" s="311" t="s">
        <v>5200</v>
      </c>
      <c r="G811" s="311" t="s">
        <v>5201</v>
      </c>
      <c r="H811" s="311" t="s">
        <v>5202</v>
      </c>
      <c r="I811" s="311" t="s">
        <v>5203</v>
      </c>
      <c r="J811" s="311" t="s">
        <v>5204</v>
      </c>
      <c r="K811" s="311" t="s">
        <v>5205</v>
      </c>
      <c r="L811" s="311" t="s">
        <v>5206</v>
      </c>
      <c r="M811" s="311" t="s">
        <v>5207</v>
      </c>
      <c r="N811" s="311" t="s">
        <v>5208</v>
      </c>
      <c r="O811" s="311" t="s">
        <v>5209</v>
      </c>
      <c r="P811" s="311" t="s">
        <v>5210</v>
      </c>
    </row>
    <row r="812" spans="1:16" s="282" customFormat="1" ht="25.5" x14ac:dyDescent="0.2">
      <c r="A812" s="285" t="s">
        <v>4953</v>
      </c>
      <c r="B812" s="294" t="str">
        <f>VLOOKUP(A812,'Base de Dados sem ASI_Relatório'!N:AD,2,0)</f>
        <v>Semestral</v>
      </c>
      <c r="C812" s="298" t="str">
        <f>VLOOKUP(A812,'Base de Dados sem ASI_Relatório'!N:AD,4,0)</f>
        <v>-</v>
      </c>
      <c r="D812" s="298" t="str">
        <f>VLOOKUP(A812,'Base de Dados sem ASI_Relatório'!N:AD,5,0)</f>
        <v>-</v>
      </c>
      <c r="E812" s="297"/>
      <c r="F812" s="298"/>
      <c r="G812" s="298"/>
      <c r="H812" s="298"/>
      <c r="I812" s="297"/>
      <c r="J812" s="297" t="str">
        <f>VLOOKUP(A812,'Base de Dados sem ASI_Relatório'!N:AD,11,0)</f>
        <v>-</v>
      </c>
      <c r="K812" s="297"/>
      <c r="L812" s="298"/>
      <c r="M812" s="297"/>
      <c r="N812" s="297"/>
      <c r="O812" s="297"/>
      <c r="P812" s="297" t="str">
        <f>VLOOKUP(A812,'Base de Dados sem ASI_Relatório'!N:AD,17,0)</f>
        <v>-</v>
      </c>
    </row>
    <row r="813" spans="1:16" ht="39.75" customHeight="1" x14ac:dyDescent="0.2">
      <c r="A813" s="283" t="s">
        <v>4345</v>
      </c>
      <c r="B813" s="311" t="s">
        <v>5196</v>
      </c>
      <c r="C813" s="311" t="s">
        <v>5197</v>
      </c>
      <c r="D813" s="311" t="s">
        <v>5198</v>
      </c>
      <c r="E813" s="311" t="s">
        <v>5199</v>
      </c>
      <c r="F813" s="311" t="s">
        <v>5200</v>
      </c>
      <c r="G813" s="311" t="s">
        <v>5201</v>
      </c>
      <c r="H813" s="311" t="s">
        <v>5202</v>
      </c>
      <c r="I813" s="311" t="s">
        <v>5203</v>
      </c>
      <c r="J813" s="311" t="s">
        <v>5204</v>
      </c>
      <c r="K813" s="311" t="s">
        <v>5205</v>
      </c>
      <c r="L813" s="311" t="s">
        <v>5206</v>
      </c>
      <c r="M813" s="311" t="s">
        <v>5207</v>
      </c>
      <c r="N813" s="311" t="s">
        <v>5208</v>
      </c>
      <c r="O813" s="311" t="s">
        <v>5209</v>
      </c>
      <c r="P813" s="311" t="s">
        <v>5210</v>
      </c>
    </row>
    <row r="814" spans="1:16" s="282" customFormat="1" x14ac:dyDescent="0.2">
      <c r="A814" s="286" t="s">
        <v>4954</v>
      </c>
      <c r="B814" s="299" t="str">
        <f>VLOOKUP(A814,'Base de Dados sem ASI_Relatório'!N:AD,2,0)</f>
        <v>Semestral</v>
      </c>
      <c r="C814" s="301">
        <f>VLOOKUP(A814,'Base de Dados sem ASI_Relatório'!N:AD,4,0)</f>
        <v>1</v>
      </c>
      <c r="D814" s="301">
        <f>VLOOKUP(A814,'Base de Dados sem ASI_Relatório'!N:AD,5,0)</f>
        <v>1</v>
      </c>
      <c r="E814" s="301"/>
      <c r="F814" s="300"/>
      <c r="G814" s="300"/>
      <c r="H814" s="300"/>
      <c r="I814" s="301"/>
      <c r="J814" s="301">
        <f>VLOOKUP(A814,'Base de Dados sem ASI_Relatório'!N:AD,11,0)</f>
        <v>0</v>
      </c>
      <c r="K814" s="301"/>
      <c r="L814" s="300"/>
      <c r="M814" s="301"/>
      <c r="N814" s="301"/>
      <c r="O814" s="301"/>
      <c r="P814" s="301">
        <f>VLOOKUP(A814,'Base de Dados sem ASI_Relatório'!N:AD,17,0)</f>
        <v>0</v>
      </c>
    </row>
    <row r="815" spans="1:16" s="282" customFormat="1" x14ac:dyDescent="0.2">
      <c r="A815" s="286" t="s">
        <v>4955</v>
      </c>
      <c r="B815" s="299" t="str">
        <f>VLOOKUP(A815,'Base de Dados sem ASI_Relatório'!N:AD,2,0)</f>
        <v>Trimestral</v>
      </c>
      <c r="C815" s="299" t="str">
        <f>VLOOKUP(A815,'Base de Dados sem ASI_Relatório'!N:AD,4,0)</f>
        <v>-</v>
      </c>
      <c r="D815" s="299" t="str">
        <f>VLOOKUP(A815,'Base de Dados sem ASI_Relatório'!N:AD,5,0)</f>
        <v>-</v>
      </c>
      <c r="E815" s="299"/>
      <c r="F815" s="299"/>
      <c r="G815" s="299">
        <f>VLOOKUP(A815,'Base de Dados sem ASI_Relatório'!N:AD,8,0)</f>
        <v>678</v>
      </c>
      <c r="H815" s="299"/>
      <c r="I815" s="299"/>
      <c r="J815" s="299">
        <f>VLOOKUP(A815,'Base de Dados sem ASI_Relatório'!N:AD,11,0)</f>
        <v>592</v>
      </c>
      <c r="K815" s="299"/>
      <c r="L815" s="299"/>
      <c r="M815" s="299" t="str">
        <f>VLOOKUP(A815,'Base de Dados sem ASI_Relatório'!N:AD,14,0)</f>
        <v>-</v>
      </c>
      <c r="N815" s="299"/>
      <c r="O815" s="299"/>
      <c r="P815" s="299">
        <f>VLOOKUP(A815,'Base de Dados sem ASI_Relatório'!N:AD,17,0)</f>
        <v>439</v>
      </c>
    </row>
    <row r="816" spans="1:16" s="282" customFormat="1" x14ac:dyDescent="0.2">
      <c r="A816" s="286" t="s">
        <v>4956</v>
      </c>
      <c r="B816" s="299" t="str">
        <f>VLOOKUP(A816,'Base de Dados sem ASI_Relatório'!N:AD,2,0)</f>
        <v>Anual</v>
      </c>
      <c r="C816" s="299">
        <f>VLOOKUP(A816,'Base de Dados sem ASI_Relatório'!N:AD,4,0)</f>
        <v>1160</v>
      </c>
      <c r="D816" s="299" t="str">
        <f>VLOOKUP(A816,'Base de Dados sem ASI_Relatório'!N:AD,5,0)</f>
        <v>´+10%</v>
      </c>
      <c r="E816" s="299"/>
      <c r="F816" s="299"/>
      <c r="G816" s="299"/>
      <c r="H816" s="299">
        <f>VLOOKUP(A816,'Base de Dados sem ASI_Relatório'!N:AD,9,0)</f>
        <v>1163</v>
      </c>
      <c r="I816" s="299"/>
      <c r="J816" s="299"/>
      <c r="K816" s="299"/>
      <c r="L816" s="299">
        <f>VLOOKUP(A816,'Base de Dados sem ASI_Relatório'!N:AD,13,0)</f>
        <v>1162</v>
      </c>
      <c r="M816" s="299"/>
      <c r="N816" s="299"/>
      <c r="O816" s="299"/>
      <c r="P816" s="299">
        <f>VLOOKUP(A816,'Base de Dados sem ASI_Relatório'!N:AD,17,0)</f>
        <v>1152</v>
      </c>
    </row>
    <row r="817" spans="1:16" s="282" customFormat="1" x14ac:dyDescent="0.2">
      <c r="A817" s="285" t="s">
        <v>4957</v>
      </c>
      <c r="B817" s="294" t="str">
        <f>VLOOKUP(A817,'Base de Dados sem ASI_Relatório'!N:AD,2,0)</f>
        <v>Trimestral</v>
      </c>
      <c r="C817" s="294">
        <f>VLOOKUP(A817,'Base de Dados sem ASI_Relatório'!N:AD,4,0)</f>
        <v>11400</v>
      </c>
      <c r="D817" s="294">
        <f>VLOOKUP(A817,'Base de Dados sem ASI_Relatório'!N:AD,5,0)</f>
        <v>2280</v>
      </c>
      <c r="E817" s="294"/>
      <c r="F817" s="294"/>
      <c r="G817" s="294">
        <f>VLOOKUP(A817,'Base de Dados sem ASI_Relatório'!N:AD,8,0)</f>
        <v>40</v>
      </c>
      <c r="H817" s="294"/>
      <c r="I817" s="294"/>
      <c r="J817" s="294">
        <f>VLOOKUP(A817,'Base de Dados sem ASI_Relatório'!N:AD,11,0)</f>
        <v>16</v>
      </c>
      <c r="K817" s="294"/>
      <c r="L817" s="294"/>
      <c r="M817" s="294" t="str">
        <f>VLOOKUP(A817,'Base de Dados sem ASI_Relatório'!N:AD,14,0)</f>
        <v>-</v>
      </c>
      <c r="N817" s="294"/>
      <c r="O817" s="294"/>
      <c r="P817" s="294">
        <f>VLOOKUP(A817,'Base de Dados sem ASI_Relatório'!N:AD,17,0)</f>
        <v>42</v>
      </c>
    </row>
    <row r="818" spans="1:16" s="282" customFormat="1" x14ac:dyDescent="0.2">
      <c r="A818" s="287" t="s">
        <v>4958</v>
      </c>
      <c r="B818" s="302" t="str">
        <f>VLOOKUP(A818,'Base de Dados sem ASI_Relatório'!N:AD,2,0)</f>
        <v>Quadrimestral</v>
      </c>
      <c r="C818" s="306">
        <f>VLOOKUP(A818,'Base de Dados sem ASI_Relatório'!N:AD,4,0)</f>
        <v>0.6</v>
      </c>
      <c r="D818" s="306" t="str">
        <f>VLOOKUP(A818,'Base de Dados sem ASI_Relatório'!N:AD,5,0)</f>
        <v>&gt;=80%</v>
      </c>
      <c r="E818" s="307"/>
      <c r="F818" s="306"/>
      <c r="G818" s="306"/>
      <c r="H818" s="306">
        <f>VLOOKUP(A818,'Base de Dados sem ASI_Relatório'!N:AD,9,0)</f>
        <v>0.24299999999999999</v>
      </c>
      <c r="I818" s="307"/>
      <c r="J818" s="307"/>
      <c r="K818" s="307"/>
      <c r="L818" s="306">
        <f>VLOOKUP(A818,'Base de Dados sem ASI_Relatório'!N:AD,13,0)</f>
        <v>0.33</v>
      </c>
      <c r="M818" s="307"/>
      <c r="N818" s="307"/>
      <c r="O818" s="307"/>
      <c r="P818" s="306">
        <f>VLOOKUP(A818,'Base de Dados sem ASI_Relatório'!N:AD,17,0)</f>
        <v>0.27250000000000002</v>
      </c>
    </row>
    <row r="819" spans="1:16" s="282" customFormat="1" x14ac:dyDescent="0.2">
      <c r="A819" s="287" t="s">
        <v>4959</v>
      </c>
      <c r="B819" s="302" t="str">
        <f>VLOOKUP(A819,'Base de Dados sem ASI_Relatório'!N:AD,2,0)</f>
        <v>Quadrimestral</v>
      </c>
      <c r="C819" s="306" t="str">
        <f>VLOOKUP(A819,'Base de Dados sem ASI_Relatório'!N:AD,4,0)</f>
        <v>-</v>
      </c>
      <c r="D819" s="306" t="str">
        <f>VLOOKUP(A819,'Base de Dados sem ASI_Relatório'!N:AD,5,0)</f>
        <v>-</v>
      </c>
      <c r="E819" s="307"/>
      <c r="F819" s="306"/>
      <c r="G819" s="306"/>
      <c r="H819" s="306">
        <f>VLOOKUP(A819,'Base de Dados sem ASI_Relatório'!N:AD,9,0)</f>
        <v>0.44040000000000001</v>
      </c>
      <c r="I819" s="307"/>
      <c r="J819" s="307"/>
      <c r="K819" s="307"/>
      <c r="L819" s="306">
        <f>VLOOKUP(A819,'Base de Dados sem ASI_Relatório'!N:AD,13,0)</f>
        <v>0</v>
      </c>
      <c r="M819" s="307"/>
      <c r="N819" s="307"/>
      <c r="O819" s="307"/>
      <c r="P819" s="307">
        <f>VLOOKUP(A819,'Base de Dados sem ASI_Relatório'!N:AD,17,0)</f>
        <v>0</v>
      </c>
    </row>
    <row r="820" spans="1:16" ht="39.75" customHeight="1" x14ac:dyDescent="0.2">
      <c r="A820" s="283" t="s">
        <v>4346</v>
      </c>
      <c r="B820" s="311" t="s">
        <v>5196</v>
      </c>
      <c r="C820" s="311" t="s">
        <v>5197</v>
      </c>
      <c r="D820" s="311" t="s">
        <v>5198</v>
      </c>
      <c r="E820" s="311" t="s">
        <v>5199</v>
      </c>
      <c r="F820" s="311" t="s">
        <v>5200</v>
      </c>
      <c r="G820" s="311" t="s">
        <v>5201</v>
      </c>
      <c r="H820" s="311" t="s">
        <v>5202</v>
      </c>
      <c r="I820" s="311" t="s">
        <v>5203</v>
      </c>
      <c r="J820" s="311" t="s">
        <v>5204</v>
      </c>
      <c r="K820" s="311" t="s">
        <v>5205</v>
      </c>
      <c r="L820" s="311" t="s">
        <v>5206</v>
      </c>
      <c r="M820" s="311" t="s">
        <v>5207</v>
      </c>
      <c r="N820" s="311" t="s">
        <v>5208</v>
      </c>
      <c r="O820" s="311" t="s">
        <v>5209</v>
      </c>
      <c r="P820" s="311" t="s">
        <v>5210</v>
      </c>
    </row>
    <row r="821" spans="1:16" s="282" customFormat="1" x14ac:dyDescent="0.2">
      <c r="A821" s="285" t="s">
        <v>4960</v>
      </c>
      <c r="B821" s="294" t="str">
        <f>VLOOKUP(A821,'Base de Dados sem ASI_Relatório'!N:AD,2,0)</f>
        <v>Anual</v>
      </c>
      <c r="C821" s="298" t="str">
        <f>VLOOKUP(A821,'Base de Dados sem ASI_Relatório'!N:AD,4,0)</f>
        <v>-</v>
      </c>
      <c r="D821" s="298" t="str">
        <f>VLOOKUP(A821,'Base de Dados sem ASI_Relatório'!N:AD,5,0)</f>
        <v>-</v>
      </c>
      <c r="E821" s="297"/>
      <c r="F821" s="298"/>
      <c r="G821" s="298"/>
      <c r="H821" s="298"/>
      <c r="I821" s="297"/>
      <c r="J821" s="297"/>
      <c r="K821" s="297"/>
      <c r="L821" s="298"/>
      <c r="M821" s="297"/>
      <c r="N821" s="297"/>
      <c r="O821" s="297"/>
      <c r="P821" s="298">
        <f>VLOOKUP(A821,'Base de Dados sem ASI_Relatório'!N:AD,17,0)</f>
        <v>0.58179999999999998</v>
      </c>
    </row>
    <row r="822" spans="1:16" ht="39.75" customHeight="1" x14ac:dyDescent="0.2">
      <c r="A822" s="283" t="s">
        <v>4347</v>
      </c>
      <c r="B822" s="311" t="s">
        <v>5196</v>
      </c>
      <c r="C822" s="311" t="s">
        <v>5197</v>
      </c>
      <c r="D822" s="311" t="s">
        <v>5198</v>
      </c>
      <c r="E822" s="311" t="s">
        <v>5199</v>
      </c>
      <c r="F822" s="311" t="s">
        <v>5200</v>
      </c>
      <c r="G822" s="311" t="s">
        <v>5201</v>
      </c>
      <c r="H822" s="311" t="s">
        <v>5202</v>
      </c>
      <c r="I822" s="311" t="s">
        <v>5203</v>
      </c>
      <c r="J822" s="311" t="s">
        <v>5204</v>
      </c>
      <c r="K822" s="311" t="s">
        <v>5205</v>
      </c>
      <c r="L822" s="311" t="s">
        <v>5206</v>
      </c>
      <c r="M822" s="311" t="s">
        <v>5207</v>
      </c>
      <c r="N822" s="311" t="s">
        <v>5208</v>
      </c>
      <c r="O822" s="311" t="s">
        <v>5209</v>
      </c>
      <c r="P822" s="311" t="s">
        <v>5210</v>
      </c>
    </row>
    <row r="823" spans="1:16" s="282" customFormat="1" ht="25.5" x14ac:dyDescent="0.2">
      <c r="A823" s="285" t="s">
        <v>4961</v>
      </c>
      <c r="B823" s="294" t="str">
        <f>VLOOKUP(A823,'Base de Dados sem ASI_Relatório'!N:AD,2,0)</f>
        <v>Anual</v>
      </c>
      <c r="C823" s="298" t="str">
        <f>VLOOKUP(A823,'Base de Dados sem ASI_Relatório'!N:AD,4,0)</f>
        <v>-</v>
      </c>
      <c r="D823" s="298" t="str">
        <f>VLOOKUP(A823,'Base de Dados sem ASI_Relatório'!N:AD,5,0)</f>
        <v>-</v>
      </c>
      <c r="E823" s="297"/>
      <c r="F823" s="298"/>
      <c r="G823" s="298"/>
      <c r="H823" s="298"/>
      <c r="I823" s="297"/>
      <c r="J823" s="297"/>
      <c r="K823" s="297"/>
      <c r="L823" s="298"/>
      <c r="M823" s="297"/>
      <c r="N823" s="297"/>
      <c r="O823" s="297"/>
      <c r="P823" s="298">
        <f>VLOOKUP(A823,'Base de Dados sem ASI_Relatório'!N:AD,17,0)</f>
        <v>0.4451</v>
      </c>
    </row>
    <row r="824" spans="1:16" ht="39.75" customHeight="1" x14ac:dyDescent="0.2">
      <c r="A824" s="283" t="s">
        <v>4348</v>
      </c>
      <c r="B824" s="311" t="s">
        <v>5196</v>
      </c>
      <c r="C824" s="311" t="s">
        <v>5197</v>
      </c>
      <c r="D824" s="311" t="s">
        <v>5198</v>
      </c>
      <c r="E824" s="311" t="s">
        <v>5199</v>
      </c>
      <c r="F824" s="311" t="s">
        <v>5200</v>
      </c>
      <c r="G824" s="311" t="s">
        <v>5201</v>
      </c>
      <c r="H824" s="311" t="s">
        <v>5202</v>
      </c>
      <c r="I824" s="311" t="s">
        <v>5203</v>
      </c>
      <c r="J824" s="311" t="s">
        <v>5204</v>
      </c>
      <c r="K824" s="311" t="s">
        <v>5205</v>
      </c>
      <c r="L824" s="311" t="s">
        <v>5206</v>
      </c>
      <c r="M824" s="311" t="s">
        <v>5207</v>
      </c>
      <c r="N824" s="311" t="s">
        <v>5208</v>
      </c>
      <c r="O824" s="311" t="s">
        <v>5209</v>
      </c>
      <c r="P824" s="311" t="s">
        <v>5210</v>
      </c>
    </row>
    <row r="825" spans="1:16" s="282" customFormat="1" x14ac:dyDescent="0.2">
      <c r="A825" s="285" t="s">
        <v>4962</v>
      </c>
      <c r="B825" s="294" t="str">
        <f>VLOOKUP(A825,'Base de Dados sem ASI_Relatório'!N:AD,2,0)</f>
        <v>Anual</v>
      </c>
      <c r="C825" s="298" t="str">
        <f>VLOOKUP(A825,'Base de Dados sem ASI_Relatório'!N:AD,4,0)</f>
        <v>-</v>
      </c>
      <c r="D825" s="297">
        <f>VLOOKUP(A825,'Base de Dados sem ASI_Relatório'!N:AD,5,0)</f>
        <v>1</v>
      </c>
      <c r="E825" s="297"/>
      <c r="F825" s="298"/>
      <c r="G825" s="298"/>
      <c r="H825" s="298"/>
      <c r="I825" s="297"/>
      <c r="J825" s="297"/>
      <c r="K825" s="297"/>
      <c r="L825" s="298"/>
      <c r="M825" s="297"/>
      <c r="N825" s="297"/>
      <c r="O825" s="297"/>
      <c r="P825" s="297">
        <f>VLOOKUP(A825,'Base de Dados sem ASI_Relatório'!N:AD,17,0)</f>
        <v>0</v>
      </c>
    </row>
    <row r="826" spans="1:16" ht="39.75" customHeight="1" x14ac:dyDescent="0.2">
      <c r="A826" s="283" t="s">
        <v>4349</v>
      </c>
      <c r="B826" s="311" t="s">
        <v>5196</v>
      </c>
      <c r="C826" s="311" t="s">
        <v>5197</v>
      </c>
      <c r="D826" s="311" t="s">
        <v>5198</v>
      </c>
      <c r="E826" s="311" t="s">
        <v>5199</v>
      </c>
      <c r="F826" s="311" t="s">
        <v>5200</v>
      </c>
      <c r="G826" s="311" t="s">
        <v>5201</v>
      </c>
      <c r="H826" s="311" t="s">
        <v>5202</v>
      </c>
      <c r="I826" s="311" t="s">
        <v>5203</v>
      </c>
      <c r="J826" s="311" t="s">
        <v>5204</v>
      </c>
      <c r="K826" s="311" t="s">
        <v>5205</v>
      </c>
      <c r="L826" s="311" t="s">
        <v>5206</v>
      </c>
      <c r="M826" s="311" t="s">
        <v>5207</v>
      </c>
      <c r="N826" s="311" t="s">
        <v>5208</v>
      </c>
      <c r="O826" s="311" t="s">
        <v>5209</v>
      </c>
      <c r="P826" s="311" t="s">
        <v>5210</v>
      </c>
    </row>
    <row r="827" spans="1:16" s="282" customFormat="1" x14ac:dyDescent="0.2">
      <c r="A827" s="285" t="s">
        <v>4962</v>
      </c>
      <c r="B827" s="294" t="str">
        <f>VLOOKUP(A827,'Base de Dados sem ASI_Relatório'!N:AD,2,0)</f>
        <v>Anual</v>
      </c>
      <c r="C827" s="298" t="str">
        <f>VLOOKUP(A827,'Base de Dados sem ASI_Relatório'!N:AD,4,0)</f>
        <v>-</v>
      </c>
      <c r="D827" s="297">
        <f>VLOOKUP(A827,'Base de Dados sem ASI_Relatório'!N:AD,5,0)</f>
        <v>1</v>
      </c>
      <c r="E827" s="297"/>
      <c r="F827" s="298"/>
      <c r="G827" s="298"/>
      <c r="H827" s="298"/>
      <c r="I827" s="297"/>
      <c r="J827" s="297"/>
      <c r="K827" s="297"/>
      <c r="L827" s="298"/>
      <c r="M827" s="297"/>
      <c r="N827" s="297"/>
      <c r="O827" s="297"/>
      <c r="P827" s="297">
        <f>VLOOKUP(A827,'Base de Dados sem ASI_Relatório'!N:AD,17,0)</f>
        <v>0</v>
      </c>
    </row>
    <row r="828" spans="1:16" ht="39.75" customHeight="1" x14ac:dyDescent="0.2">
      <c r="A828" s="283" t="s">
        <v>4350</v>
      </c>
      <c r="B828" s="311" t="s">
        <v>5196</v>
      </c>
      <c r="C828" s="311" t="s">
        <v>5197</v>
      </c>
      <c r="D828" s="311" t="s">
        <v>5198</v>
      </c>
      <c r="E828" s="311" t="s">
        <v>5199</v>
      </c>
      <c r="F828" s="311" t="s">
        <v>5200</v>
      </c>
      <c r="G828" s="311" t="s">
        <v>5201</v>
      </c>
      <c r="H828" s="311" t="s">
        <v>5202</v>
      </c>
      <c r="I828" s="311" t="s">
        <v>5203</v>
      </c>
      <c r="J828" s="311" t="s">
        <v>5204</v>
      </c>
      <c r="K828" s="311" t="s">
        <v>5205</v>
      </c>
      <c r="L828" s="311" t="s">
        <v>5206</v>
      </c>
      <c r="M828" s="311" t="s">
        <v>5207</v>
      </c>
      <c r="N828" s="311" t="s">
        <v>5208</v>
      </c>
      <c r="O828" s="311" t="s">
        <v>5209</v>
      </c>
      <c r="P828" s="311" t="s">
        <v>5210</v>
      </c>
    </row>
    <row r="829" spans="1:16" s="282" customFormat="1" x14ac:dyDescent="0.2">
      <c r="A829" s="285" t="s">
        <v>4962</v>
      </c>
      <c r="B829" s="294" t="str">
        <f>VLOOKUP(A829,'Base de Dados sem ASI_Relatório'!N:AD,2,0)</f>
        <v>Anual</v>
      </c>
      <c r="C829" s="298" t="str">
        <f>VLOOKUP(A829,'Base de Dados sem ASI_Relatório'!N:AD,4,0)</f>
        <v>-</v>
      </c>
      <c r="D829" s="297">
        <f>VLOOKUP(A829,'Base de Dados sem ASI_Relatório'!N:AD,5,0)</f>
        <v>1</v>
      </c>
      <c r="E829" s="297"/>
      <c r="F829" s="298"/>
      <c r="G829" s="298"/>
      <c r="H829" s="298"/>
      <c r="I829" s="297"/>
      <c r="J829" s="297"/>
      <c r="K829" s="297"/>
      <c r="L829" s="298"/>
      <c r="M829" s="297"/>
      <c r="N829" s="297"/>
      <c r="O829" s="297"/>
      <c r="P829" s="297">
        <f>VLOOKUP(A829,'Base de Dados sem ASI_Relatório'!N:AD,17,0)</f>
        <v>0</v>
      </c>
    </row>
    <row r="830" spans="1:16" ht="39.75" customHeight="1" x14ac:dyDescent="0.2">
      <c r="A830" s="283" t="s">
        <v>4351</v>
      </c>
      <c r="B830" s="311" t="s">
        <v>5196</v>
      </c>
      <c r="C830" s="311" t="s">
        <v>5197</v>
      </c>
      <c r="D830" s="311" t="s">
        <v>5198</v>
      </c>
      <c r="E830" s="311" t="s">
        <v>5199</v>
      </c>
      <c r="F830" s="311" t="s">
        <v>5200</v>
      </c>
      <c r="G830" s="311" t="s">
        <v>5201</v>
      </c>
      <c r="H830" s="311" t="s">
        <v>5202</v>
      </c>
      <c r="I830" s="311" t="s">
        <v>5203</v>
      </c>
      <c r="J830" s="311" t="s">
        <v>5204</v>
      </c>
      <c r="K830" s="311" t="s">
        <v>5205</v>
      </c>
      <c r="L830" s="311" t="s">
        <v>5206</v>
      </c>
      <c r="M830" s="311" t="s">
        <v>5207</v>
      </c>
      <c r="N830" s="311" t="s">
        <v>5208</v>
      </c>
      <c r="O830" s="311" t="s">
        <v>5209</v>
      </c>
      <c r="P830" s="311" t="s">
        <v>5210</v>
      </c>
    </row>
    <row r="831" spans="1:16" s="282" customFormat="1" x14ac:dyDescent="0.2">
      <c r="A831" s="285" t="s">
        <v>4963</v>
      </c>
      <c r="B831" s="294" t="str">
        <f>VLOOKUP(A831,'Base de Dados sem ASI_Relatório'!N:AD,2,0)</f>
        <v>Anual</v>
      </c>
      <c r="C831" s="298" t="str">
        <f>VLOOKUP(A831,'Base de Dados sem ASI_Relatório'!N:AD,4,0)</f>
        <v>-</v>
      </c>
      <c r="D831" s="297">
        <f>VLOOKUP(A831,'Base de Dados sem ASI_Relatório'!N:AD,5,0)</f>
        <v>1</v>
      </c>
      <c r="E831" s="297"/>
      <c r="F831" s="298"/>
      <c r="G831" s="298"/>
      <c r="H831" s="298"/>
      <c r="I831" s="297"/>
      <c r="J831" s="297"/>
      <c r="K831" s="297"/>
      <c r="L831" s="298"/>
      <c r="M831" s="297"/>
      <c r="N831" s="297"/>
      <c r="O831" s="297"/>
      <c r="P831" s="298">
        <f>VLOOKUP(A831,'Base de Dados sem ASI_Relatório'!N:AD,17,0)</f>
        <v>0.36149999999999999</v>
      </c>
    </row>
    <row r="832" spans="1:16" ht="39.75" customHeight="1" x14ac:dyDescent="0.2">
      <c r="A832" s="283" t="s">
        <v>4352</v>
      </c>
      <c r="B832" s="311" t="s">
        <v>5196</v>
      </c>
      <c r="C832" s="311" t="s">
        <v>5197</v>
      </c>
      <c r="D832" s="311" t="s">
        <v>5198</v>
      </c>
      <c r="E832" s="311" t="s">
        <v>5199</v>
      </c>
      <c r="F832" s="311" t="s">
        <v>5200</v>
      </c>
      <c r="G832" s="311" t="s">
        <v>5201</v>
      </c>
      <c r="H832" s="311" t="s">
        <v>5202</v>
      </c>
      <c r="I832" s="311" t="s">
        <v>5203</v>
      </c>
      <c r="J832" s="311" t="s">
        <v>5204</v>
      </c>
      <c r="K832" s="311" t="s">
        <v>5205</v>
      </c>
      <c r="L832" s="311" t="s">
        <v>5206</v>
      </c>
      <c r="M832" s="311" t="s">
        <v>5207</v>
      </c>
      <c r="N832" s="311" t="s">
        <v>5208</v>
      </c>
      <c r="O832" s="311" t="s">
        <v>5209</v>
      </c>
      <c r="P832" s="311" t="s">
        <v>5210</v>
      </c>
    </row>
    <row r="833" spans="1:16" s="282" customFormat="1" x14ac:dyDescent="0.2">
      <c r="A833" s="285" t="s">
        <v>4964</v>
      </c>
      <c r="B833" s="294" t="str">
        <f>VLOOKUP(A833,'Base de Dados sem ASI_Relatório'!N:AD,2,0)</f>
        <v>Mensal</v>
      </c>
      <c r="C833" s="294">
        <f>VLOOKUP(A833,'Base de Dados sem ASI_Relatório'!N:AD,4,0)</f>
        <v>121031</v>
      </c>
      <c r="D833" s="294">
        <f>VLOOKUP(A833,'Base de Dados sem ASI_Relatório'!N:AD,5,0)</f>
        <v>100000</v>
      </c>
      <c r="E833" s="294">
        <f>VLOOKUP(A833,'Base de Dados sem ASI_Relatório'!N:AD,6,0)</f>
        <v>168674</v>
      </c>
      <c r="F833" s="294">
        <f>VLOOKUP(A833,'Base de Dados sem ASI_Relatório'!N:AD,7,0)</f>
        <v>136428</v>
      </c>
      <c r="G833" s="294">
        <f>VLOOKUP(A833,'Base de Dados sem ASI_Relatório'!N:AD,8,0)</f>
        <v>118635</v>
      </c>
      <c r="H833" s="294">
        <f>VLOOKUP(A833,'Base de Dados sem ASI_Relatório'!N:AD,9,0)</f>
        <v>3993</v>
      </c>
      <c r="I833" s="294">
        <f>VLOOKUP(A833,'Base de Dados sem ASI_Relatório'!N:AD,10,0)</f>
        <v>3337</v>
      </c>
      <c r="J833" s="294">
        <f>VLOOKUP(A833,'Base de Dados sem ASI_Relatório'!N:AD,11,0)</f>
        <v>24682</v>
      </c>
      <c r="K833" s="294">
        <f>VLOOKUP(A833,'Base de Dados sem ASI_Relatório'!N:AD,12,0)</f>
        <v>37619</v>
      </c>
      <c r="L833" s="294" t="str">
        <f>VLOOKUP(A833,'Base de Dados sem ASI_Relatório'!N:AD,13,0)</f>
        <v>-</v>
      </c>
      <c r="M833" s="294">
        <f>VLOOKUP(A833,'Base de Dados sem ASI_Relatório'!N:AD,14,0)</f>
        <v>52742</v>
      </c>
      <c r="N833" s="294">
        <f>VLOOKUP(A833,'Base de Dados sem ASI_Relatório'!N:AD,15,0)</f>
        <v>62157</v>
      </c>
      <c r="O833" s="294">
        <f>VLOOKUP(A833,'Base de Dados sem ASI_Relatório'!N:AD,16,0)</f>
        <v>68456</v>
      </c>
      <c r="P833" s="294">
        <f>VLOOKUP(A833,'Base de Dados sem ASI_Relatório'!N:AD,17,0)</f>
        <v>63899</v>
      </c>
    </row>
    <row r="834" spans="1:16" ht="39.75" customHeight="1" x14ac:dyDescent="0.2">
      <c r="A834" s="283" t="s">
        <v>4353</v>
      </c>
      <c r="B834" s="311" t="s">
        <v>5196</v>
      </c>
      <c r="C834" s="311" t="s">
        <v>5197</v>
      </c>
      <c r="D834" s="311" t="s">
        <v>5198</v>
      </c>
      <c r="E834" s="311" t="s">
        <v>5199</v>
      </c>
      <c r="F834" s="311" t="s">
        <v>5200</v>
      </c>
      <c r="G834" s="311" t="s">
        <v>5201</v>
      </c>
      <c r="H834" s="311" t="s">
        <v>5202</v>
      </c>
      <c r="I834" s="311" t="s">
        <v>5203</v>
      </c>
      <c r="J834" s="311" t="s">
        <v>5204</v>
      </c>
      <c r="K834" s="311" t="s">
        <v>5205</v>
      </c>
      <c r="L834" s="311" t="s">
        <v>5206</v>
      </c>
      <c r="M834" s="311" t="s">
        <v>5207</v>
      </c>
      <c r="N834" s="311" t="s">
        <v>5208</v>
      </c>
      <c r="O834" s="311" t="s">
        <v>5209</v>
      </c>
      <c r="P834" s="311" t="s">
        <v>5210</v>
      </c>
    </row>
    <row r="835" spans="1:16" s="282" customFormat="1" ht="38.25" x14ac:dyDescent="0.2">
      <c r="A835" s="285" t="s">
        <v>4965</v>
      </c>
      <c r="B835" s="294" t="str">
        <f>VLOOKUP(A835,'Base de Dados sem ASI_Relatório'!N:AD,2,0)</f>
        <v>Anual</v>
      </c>
      <c r="C835" s="298">
        <f>VLOOKUP(A835,'Base de Dados sem ASI_Relatório'!N:AD,4,0)</f>
        <v>0</v>
      </c>
      <c r="D835" s="298">
        <f>VLOOKUP(A835,'Base de Dados sem ASI_Relatório'!N:AD,5,0)</f>
        <v>0</v>
      </c>
      <c r="E835" s="297"/>
      <c r="F835" s="298"/>
      <c r="G835" s="298"/>
      <c r="H835" s="298"/>
      <c r="I835" s="297"/>
      <c r="J835" s="297"/>
      <c r="K835" s="297"/>
      <c r="L835" s="298"/>
      <c r="M835" s="297"/>
      <c r="N835" s="297"/>
      <c r="O835" s="297"/>
      <c r="P835" s="297" t="str">
        <f>VLOOKUP(A835,'Base de Dados sem ASI_Relatório'!N:AD,17,0)</f>
        <v>-</v>
      </c>
    </row>
    <row r="836" spans="1:16" s="280" customFormat="1" ht="45.75" customHeight="1" x14ac:dyDescent="0.3">
      <c r="A836" s="312" t="s">
        <v>4003</v>
      </c>
      <c r="E836" s="296"/>
      <c r="F836" s="296"/>
      <c r="G836" s="296"/>
      <c r="H836" s="296"/>
      <c r="I836" s="296"/>
      <c r="J836" s="296"/>
      <c r="K836" s="296"/>
      <c r="L836" s="296"/>
      <c r="M836" s="296"/>
      <c r="N836" s="296"/>
      <c r="O836" s="296"/>
      <c r="P836" s="296"/>
    </row>
    <row r="837" spans="1:16" ht="39.75" customHeight="1" x14ac:dyDescent="0.2">
      <c r="A837" s="283" t="s">
        <v>4354</v>
      </c>
      <c r="B837" s="311" t="s">
        <v>5196</v>
      </c>
      <c r="C837" s="311" t="s">
        <v>5197</v>
      </c>
      <c r="D837" s="311" t="s">
        <v>5198</v>
      </c>
      <c r="E837" s="311" t="s">
        <v>5199</v>
      </c>
      <c r="F837" s="311" t="s">
        <v>5200</v>
      </c>
      <c r="G837" s="311" t="s">
        <v>5201</v>
      </c>
      <c r="H837" s="311" t="s">
        <v>5202</v>
      </c>
      <c r="I837" s="311" t="s">
        <v>5203</v>
      </c>
      <c r="J837" s="311" t="s">
        <v>5204</v>
      </c>
      <c r="K837" s="311" t="s">
        <v>5205</v>
      </c>
      <c r="L837" s="311" t="s">
        <v>5206</v>
      </c>
      <c r="M837" s="311" t="s">
        <v>5207</v>
      </c>
      <c r="N837" s="311" t="s">
        <v>5208</v>
      </c>
      <c r="O837" s="311" t="s">
        <v>5209</v>
      </c>
      <c r="P837" s="311" t="s">
        <v>5210</v>
      </c>
    </row>
    <row r="838" spans="1:16" s="282" customFormat="1" ht="25.5" x14ac:dyDescent="0.2">
      <c r="A838" s="286" t="s">
        <v>4966</v>
      </c>
      <c r="B838" s="299" t="str">
        <f>VLOOKUP(A838,'Base de Dados sem ASI_Relatório'!N:AD,2,0)</f>
        <v>Mensal</v>
      </c>
      <c r="C838" s="300" t="str">
        <f>VLOOKUP(A838,'Base de Dados sem ASI_Relatório'!N:AD,4,0)</f>
        <v>-</v>
      </c>
      <c r="D838" s="300" t="str">
        <f>VLOOKUP(A838,'Base de Dados sem ASI_Relatório'!N:AD,5,0)</f>
        <v>-</v>
      </c>
      <c r="E838" s="301">
        <f>VLOOKUP(A838,'Base de Dados sem ASI_Relatório'!N:AD,6,0)</f>
        <v>0</v>
      </c>
      <c r="F838" s="300">
        <f>VLOOKUP(A838,'Base de Dados sem ASI_Relatório'!N:AD,7,0)</f>
        <v>0</v>
      </c>
      <c r="G838" s="300">
        <f>VLOOKUP(A838,'Base de Dados sem ASI_Relatório'!N:AD,8,0)</f>
        <v>0</v>
      </c>
      <c r="H838" s="300">
        <f>VLOOKUP(A838,'Base de Dados sem ASI_Relatório'!N:AD,9,0)</f>
        <v>0</v>
      </c>
      <c r="I838" s="301">
        <f>VLOOKUP(A838,'Base de Dados sem ASI_Relatório'!N:AD,10,0)</f>
        <v>0</v>
      </c>
      <c r="J838" s="301">
        <f>VLOOKUP(A838,'Base de Dados sem ASI_Relatório'!N:AD,11,0)</f>
        <v>0</v>
      </c>
      <c r="K838" s="301">
        <f>VLOOKUP(A838,'Base de Dados sem ASI_Relatório'!N:AD,12,0)</f>
        <v>0</v>
      </c>
      <c r="L838" s="300">
        <f>VLOOKUP(A838,'Base de Dados sem ASI_Relatório'!N:AD,13,0)</f>
        <v>0</v>
      </c>
      <c r="M838" s="301">
        <f>VLOOKUP(A838,'Base de Dados sem ASI_Relatório'!N:AD,14,0)</f>
        <v>0</v>
      </c>
      <c r="N838" s="301">
        <f>VLOOKUP(A838,'Base de Dados sem ASI_Relatório'!N:AD,15,0)</f>
        <v>0</v>
      </c>
      <c r="O838" s="301">
        <f>VLOOKUP(A838,'Base de Dados sem ASI_Relatório'!N:AD,16,0)</f>
        <v>0</v>
      </c>
      <c r="P838" s="301">
        <f>VLOOKUP(A838,'Base de Dados sem ASI_Relatório'!N:AD,17,0)</f>
        <v>0</v>
      </c>
    </row>
    <row r="839" spans="1:16" s="282" customFormat="1" ht="25.5" x14ac:dyDescent="0.2">
      <c r="A839" s="285" t="s">
        <v>4967</v>
      </c>
      <c r="B839" s="294" t="str">
        <f>VLOOKUP(A839,'Base de Dados sem ASI_Relatório'!N:AD,2,0)</f>
        <v>Mensal</v>
      </c>
      <c r="C839" s="298" t="str">
        <f>VLOOKUP(A839,'Base de Dados sem ASI_Relatório'!N:AD,4,0)</f>
        <v>-</v>
      </c>
      <c r="D839" s="298" t="str">
        <f>VLOOKUP(A839,'Base de Dados sem ASI_Relatório'!N:AD,5,0)</f>
        <v>-</v>
      </c>
      <c r="E839" s="297">
        <f>VLOOKUP(A839,'Base de Dados sem ASI_Relatório'!N:AD,6,0)</f>
        <v>0</v>
      </c>
      <c r="F839" s="298">
        <f>VLOOKUP(A839,'Base de Dados sem ASI_Relatório'!N:AD,7,0)</f>
        <v>0</v>
      </c>
      <c r="G839" s="298">
        <f>VLOOKUP(A839,'Base de Dados sem ASI_Relatório'!N:AD,8,0)</f>
        <v>0</v>
      </c>
      <c r="H839" s="298">
        <f>VLOOKUP(A839,'Base de Dados sem ASI_Relatório'!N:AD,9,0)</f>
        <v>0</v>
      </c>
      <c r="I839" s="297">
        <f>VLOOKUP(A839,'Base de Dados sem ASI_Relatório'!N:AD,10,0)</f>
        <v>0</v>
      </c>
      <c r="J839" s="297">
        <f>VLOOKUP(A839,'Base de Dados sem ASI_Relatório'!N:AD,11,0)</f>
        <v>0</v>
      </c>
      <c r="K839" s="297">
        <f>VLOOKUP(A839,'Base de Dados sem ASI_Relatório'!N:AD,12,0)</f>
        <v>0</v>
      </c>
      <c r="L839" s="298">
        <f>VLOOKUP(A839,'Base de Dados sem ASI_Relatório'!N:AD,13,0)</f>
        <v>0</v>
      </c>
      <c r="M839" s="297">
        <f>VLOOKUP(A839,'Base de Dados sem ASI_Relatório'!N:AD,14,0)</f>
        <v>0</v>
      </c>
      <c r="N839" s="297">
        <f>VLOOKUP(A839,'Base de Dados sem ASI_Relatório'!N:AD,15,0)</f>
        <v>0</v>
      </c>
      <c r="O839" s="297">
        <f>VLOOKUP(A839,'Base de Dados sem ASI_Relatório'!N:AD,16,0)</f>
        <v>0</v>
      </c>
      <c r="P839" s="297">
        <f>VLOOKUP(A839,'Base de Dados sem ASI_Relatório'!N:AD,17,0)</f>
        <v>0</v>
      </c>
    </row>
    <row r="840" spans="1:16" s="282" customFormat="1" ht="25.5" x14ac:dyDescent="0.2">
      <c r="A840" s="287" t="s">
        <v>4968</v>
      </c>
      <c r="B840" s="302" t="str">
        <f>VLOOKUP(A840,'Base de Dados sem ASI_Relatório'!N:AD,2,0)</f>
        <v>Mensal</v>
      </c>
      <c r="C840" s="306" t="str">
        <f>VLOOKUP(A840,'Base de Dados sem ASI_Relatório'!N:AD,4,0)</f>
        <v>-</v>
      </c>
      <c r="D840" s="306" t="str">
        <f>VLOOKUP(A840,'Base de Dados sem ASI_Relatório'!N:AD,5,0)</f>
        <v>-</v>
      </c>
      <c r="E840" s="307">
        <f>VLOOKUP(A840,'Base de Dados sem ASI_Relatório'!N:AD,6,0)</f>
        <v>0</v>
      </c>
      <c r="F840" s="306">
        <f>VLOOKUP(A840,'Base de Dados sem ASI_Relatório'!N:AD,7,0)</f>
        <v>0</v>
      </c>
      <c r="G840" s="306">
        <f>VLOOKUP(A840,'Base de Dados sem ASI_Relatório'!N:AD,8,0)</f>
        <v>0</v>
      </c>
      <c r="H840" s="306">
        <f>VLOOKUP(A840,'Base de Dados sem ASI_Relatório'!N:AD,9,0)</f>
        <v>0</v>
      </c>
      <c r="I840" s="307">
        <f>VLOOKUP(A840,'Base de Dados sem ASI_Relatório'!N:AD,10,0)</f>
        <v>0</v>
      </c>
      <c r="J840" s="307">
        <f>VLOOKUP(A840,'Base de Dados sem ASI_Relatório'!N:AD,11,0)</f>
        <v>0</v>
      </c>
      <c r="K840" s="307">
        <f>VLOOKUP(A840,'Base de Dados sem ASI_Relatório'!N:AD,12,0)</f>
        <v>0</v>
      </c>
      <c r="L840" s="306">
        <f>VLOOKUP(A840,'Base de Dados sem ASI_Relatório'!N:AD,13,0)</f>
        <v>0</v>
      </c>
      <c r="M840" s="307">
        <f>VLOOKUP(A840,'Base de Dados sem ASI_Relatório'!N:AD,14,0)</f>
        <v>0</v>
      </c>
      <c r="N840" s="307">
        <f>VLOOKUP(A840,'Base de Dados sem ASI_Relatório'!N:AD,15,0)</f>
        <v>0</v>
      </c>
      <c r="O840" s="307">
        <f>VLOOKUP(A840,'Base de Dados sem ASI_Relatório'!N:AD,16,0)</f>
        <v>0</v>
      </c>
      <c r="P840" s="307">
        <f>VLOOKUP(A840,'Base de Dados sem ASI_Relatório'!N:AD,17,0)</f>
        <v>0</v>
      </c>
    </row>
    <row r="841" spans="1:16" ht="39.75" customHeight="1" x14ac:dyDescent="0.2">
      <c r="A841" s="283" t="s">
        <v>4355</v>
      </c>
      <c r="B841" s="311" t="s">
        <v>5196</v>
      </c>
      <c r="C841" s="311" t="s">
        <v>5197</v>
      </c>
      <c r="D841" s="311" t="s">
        <v>5198</v>
      </c>
      <c r="E841" s="311" t="s">
        <v>5199</v>
      </c>
      <c r="F841" s="311" t="s">
        <v>5200</v>
      </c>
      <c r="G841" s="311" t="s">
        <v>5201</v>
      </c>
      <c r="H841" s="311" t="s">
        <v>5202</v>
      </c>
      <c r="I841" s="311" t="s">
        <v>5203</v>
      </c>
      <c r="J841" s="311" t="s">
        <v>5204</v>
      </c>
      <c r="K841" s="311" t="s">
        <v>5205</v>
      </c>
      <c r="L841" s="311" t="s">
        <v>5206</v>
      </c>
      <c r="M841" s="311" t="s">
        <v>5207</v>
      </c>
      <c r="N841" s="311" t="s">
        <v>5208</v>
      </c>
      <c r="O841" s="311" t="s">
        <v>5209</v>
      </c>
      <c r="P841" s="311" t="s">
        <v>5210</v>
      </c>
    </row>
    <row r="842" spans="1:16" s="282" customFormat="1" ht="25.5" x14ac:dyDescent="0.2">
      <c r="A842" s="285" t="s">
        <v>4969</v>
      </c>
      <c r="B842" s="294" t="str">
        <f>VLOOKUP(A842,'Base de Dados sem ASI_Relatório'!N:AD,2,0)</f>
        <v>Anual</v>
      </c>
      <c r="C842" s="294">
        <f>VLOOKUP(A842,'Base de Dados sem ASI_Relatório'!N:AD,4,0)</f>
        <v>19400000</v>
      </c>
      <c r="D842" s="294">
        <f>VLOOKUP(A842,'Base de Dados sem ASI_Relatório'!N:AD,5,0)</f>
        <v>19900000</v>
      </c>
      <c r="E842" s="294"/>
      <c r="F842" s="294"/>
      <c r="G842" s="294"/>
      <c r="H842" s="294"/>
      <c r="I842" s="294"/>
      <c r="J842" s="294"/>
      <c r="K842" s="294"/>
      <c r="L842" s="294"/>
      <c r="M842" s="294"/>
      <c r="N842" s="294"/>
      <c r="O842" s="294"/>
      <c r="P842" s="294">
        <f>VLOOKUP(A842,'Base de Dados sem ASI_Relatório'!N:AD,17,0)</f>
        <v>8572865</v>
      </c>
    </row>
    <row r="843" spans="1:16" ht="39.75" customHeight="1" x14ac:dyDescent="0.2">
      <c r="A843" s="283" t="s">
        <v>4356</v>
      </c>
      <c r="B843" s="311" t="s">
        <v>5196</v>
      </c>
      <c r="C843" s="311" t="s">
        <v>5197</v>
      </c>
      <c r="D843" s="311" t="s">
        <v>5198</v>
      </c>
      <c r="E843" s="311" t="s">
        <v>5199</v>
      </c>
      <c r="F843" s="311" t="s">
        <v>5200</v>
      </c>
      <c r="G843" s="311" t="s">
        <v>5201</v>
      </c>
      <c r="H843" s="311" t="s">
        <v>5202</v>
      </c>
      <c r="I843" s="311" t="s">
        <v>5203</v>
      </c>
      <c r="J843" s="311" t="s">
        <v>5204</v>
      </c>
      <c r="K843" s="311" t="s">
        <v>5205</v>
      </c>
      <c r="L843" s="311" t="s">
        <v>5206</v>
      </c>
      <c r="M843" s="311" t="s">
        <v>5207</v>
      </c>
      <c r="N843" s="311" t="s">
        <v>5208</v>
      </c>
      <c r="O843" s="311" t="s">
        <v>5209</v>
      </c>
      <c r="P843" s="311" t="s">
        <v>5210</v>
      </c>
    </row>
    <row r="844" spans="1:16" s="282" customFormat="1" x14ac:dyDescent="0.2">
      <c r="A844" s="285" t="s">
        <v>4970</v>
      </c>
      <c r="B844" s="294" t="str">
        <f>VLOOKUP(A844,'Base de Dados sem ASI_Relatório'!N:AD,2,0)</f>
        <v>Trimestral</v>
      </c>
      <c r="C844" s="294">
        <f>VLOOKUP(A844,'Base de Dados sem ASI_Relatório'!N:AD,4,0)</f>
        <v>6.28</v>
      </c>
      <c r="D844" s="294">
        <f>VLOOKUP(A844,'Base de Dados sem ASI_Relatório'!N:AD,5,0)</f>
        <v>7</v>
      </c>
      <c r="E844" s="294"/>
      <c r="F844" s="294"/>
      <c r="G844" s="294" t="str">
        <f>VLOOKUP(A844,'Base de Dados sem ASI_Relatório'!N:AD,8,0)</f>
        <v>-</v>
      </c>
      <c r="H844" s="294"/>
      <c r="I844" s="294"/>
      <c r="J844" s="294" t="str">
        <f>VLOOKUP(A844,'Base de Dados sem ASI_Relatório'!N:AD,11,0)</f>
        <v>-</v>
      </c>
      <c r="K844" s="294"/>
      <c r="L844" s="294"/>
      <c r="M844" s="294" t="str">
        <f>VLOOKUP(A844,'Base de Dados sem ASI_Relatório'!N:AD,14,0)</f>
        <v>-</v>
      </c>
      <c r="N844" s="294"/>
      <c r="O844" s="294"/>
      <c r="P844" s="294">
        <f>VLOOKUP(A844,'Base de Dados sem ASI_Relatório'!N:AD,17,0)</f>
        <v>0</v>
      </c>
    </row>
    <row r="845" spans="1:16" ht="39.75" customHeight="1" x14ac:dyDescent="0.2">
      <c r="A845" s="283" t="s">
        <v>4357</v>
      </c>
      <c r="B845" s="311" t="s">
        <v>5196</v>
      </c>
      <c r="C845" s="311" t="s">
        <v>5197</v>
      </c>
      <c r="D845" s="311" t="s">
        <v>5198</v>
      </c>
      <c r="E845" s="311" t="s">
        <v>5199</v>
      </c>
      <c r="F845" s="311" t="s">
        <v>5200</v>
      </c>
      <c r="G845" s="311" t="s">
        <v>5201</v>
      </c>
      <c r="H845" s="311" t="s">
        <v>5202</v>
      </c>
      <c r="I845" s="311" t="s">
        <v>5203</v>
      </c>
      <c r="J845" s="311" t="s">
        <v>5204</v>
      </c>
      <c r="K845" s="311" t="s">
        <v>5205</v>
      </c>
      <c r="L845" s="311" t="s">
        <v>5206</v>
      </c>
      <c r="M845" s="311" t="s">
        <v>5207</v>
      </c>
      <c r="N845" s="311" t="s">
        <v>5208</v>
      </c>
      <c r="O845" s="311" t="s">
        <v>5209</v>
      </c>
      <c r="P845" s="311" t="s">
        <v>5210</v>
      </c>
    </row>
    <row r="846" spans="1:16" s="282" customFormat="1" ht="25.5" x14ac:dyDescent="0.2">
      <c r="A846" s="285" t="s">
        <v>4971</v>
      </c>
      <c r="B846" s="294" t="str">
        <f>VLOOKUP(A846,'Base de Dados sem ASI_Relatório'!N:AD,2,0)</f>
        <v>Anual</v>
      </c>
      <c r="C846" s="298">
        <f>VLOOKUP(A846,'Base de Dados sem ASI_Relatório'!N:AD,4,0)</f>
        <v>7.0000000000000007E-2</v>
      </c>
      <c r="D846" s="298">
        <f>VLOOKUP(A846,'Base de Dados sem ASI_Relatório'!N:AD,5,0)</f>
        <v>0.1</v>
      </c>
      <c r="E846" s="297"/>
      <c r="F846" s="298"/>
      <c r="G846" s="298"/>
      <c r="H846" s="298"/>
      <c r="I846" s="297"/>
      <c r="J846" s="297"/>
      <c r="K846" s="297"/>
      <c r="L846" s="298"/>
      <c r="M846" s="297"/>
      <c r="N846" s="297"/>
      <c r="O846" s="297"/>
      <c r="P846" s="297" t="str">
        <f>VLOOKUP(A846,'Base de Dados sem ASI_Relatório'!N:AD,17,0)</f>
        <v>-</v>
      </c>
    </row>
    <row r="847" spans="1:16" ht="39.75" customHeight="1" x14ac:dyDescent="0.2">
      <c r="A847" s="283" t="s">
        <v>4358</v>
      </c>
      <c r="B847" s="311" t="s">
        <v>5196</v>
      </c>
      <c r="C847" s="311" t="s">
        <v>5197</v>
      </c>
      <c r="D847" s="311" t="s">
        <v>5198</v>
      </c>
      <c r="E847" s="311" t="s">
        <v>5199</v>
      </c>
      <c r="F847" s="311" t="s">
        <v>5200</v>
      </c>
      <c r="G847" s="311" t="s">
        <v>5201</v>
      </c>
      <c r="H847" s="311" t="s">
        <v>5202</v>
      </c>
      <c r="I847" s="311" t="s">
        <v>5203</v>
      </c>
      <c r="J847" s="311" t="s">
        <v>5204</v>
      </c>
      <c r="K847" s="311" t="s">
        <v>5205</v>
      </c>
      <c r="L847" s="311" t="s">
        <v>5206</v>
      </c>
      <c r="M847" s="311" t="s">
        <v>5207</v>
      </c>
      <c r="N847" s="311" t="s">
        <v>5208</v>
      </c>
      <c r="O847" s="311" t="s">
        <v>5209</v>
      </c>
      <c r="P847" s="311" t="s">
        <v>5210</v>
      </c>
    </row>
    <row r="848" spans="1:16" s="282" customFormat="1" ht="25.5" x14ac:dyDescent="0.2">
      <c r="A848" s="285" t="s">
        <v>4972</v>
      </c>
      <c r="B848" s="294" t="str">
        <f>VLOOKUP(A848,'Base de Dados sem ASI_Relatório'!N:AD,2,0)</f>
        <v>Mensal</v>
      </c>
      <c r="C848" s="298">
        <f>VLOOKUP(A848,'Base de Dados sem ASI_Relatório'!N:AD,4,0)</f>
        <v>0</v>
      </c>
      <c r="D848" s="298">
        <f>VLOOKUP(A848,'Base de Dados sem ASI_Relatório'!N:AD,5,0)</f>
        <v>0.3</v>
      </c>
      <c r="E848" s="298">
        <f>VLOOKUP(A848,'Base de Dados sem ASI_Relatório'!N:AD,6,0)</f>
        <v>0.28000000000000003</v>
      </c>
      <c r="F848" s="298">
        <f>VLOOKUP(A848,'Base de Dados sem ASI_Relatório'!N:AD,7,0)</f>
        <v>0.75</v>
      </c>
      <c r="G848" s="298">
        <f>VLOOKUP(A848,'Base de Dados sem ASI_Relatório'!N:AD,8,0)</f>
        <v>-0.2</v>
      </c>
      <c r="H848" s="298">
        <f>VLOOKUP(A848,'Base de Dados sem ASI_Relatório'!N:AD,9,0)</f>
        <v>-1</v>
      </c>
      <c r="I848" s="297">
        <f>VLOOKUP(A848,'Base de Dados sem ASI_Relatório'!N:AD,10,0)</f>
        <v>0</v>
      </c>
      <c r="J848" s="298">
        <f>VLOOKUP(A848,'Base de Dados sem ASI_Relatório'!N:AD,11,0)</f>
        <v>-0.96</v>
      </c>
      <c r="K848" s="298">
        <f>VLOOKUP(A848,'Base de Dados sem ASI_Relatório'!N:AD,12,0)</f>
        <v>-0.85</v>
      </c>
      <c r="L848" s="298">
        <f>VLOOKUP(A848,'Base de Dados sem ASI_Relatório'!N:AD,13,0)</f>
        <v>-0.82</v>
      </c>
      <c r="M848" s="297">
        <f>VLOOKUP(A848,'Base de Dados sem ASI_Relatório'!N:AD,14,0)</f>
        <v>0</v>
      </c>
      <c r="N848" s="297">
        <f>VLOOKUP(A848,'Base de Dados sem ASI_Relatório'!N:AD,15,0)</f>
        <v>0</v>
      </c>
      <c r="O848" s="297">
        <f>VLOOKUP(A848,'Base de Dados sem ASI_Relatório'!N:AD,16,0)</f>
        <v>0</v>
      </c>
      <c r="P848" s="297">
        <f>VLOOKUP(A848,'Base de Dados sem ASI_Relatório'!N:AD,17,0)</f>
        <v>0</v>
      </c>
    </row>
    <row r="849" spans="1:16" ht="39.75" customHeight="1" x14ac:dyDescent="0.2">
      <c r="A849" s="283" t="s">
        <v>4359</v>
      </c>
      <c r="B849" s="311" t="s">
        <v>5196</v>
      </c>
      <c r="C849" s="311" t="s">
        <v>5197</v>
      </c>
      <c r="D849" s="311" t="s">
        <v>5198</v>
      </c>
      <c r="E849" s="311" t="s">
        <v>5199</v>
      </c>
      <c r="F849" s="311" t="s">
        <v>5200</v>
      </c>
      <c r="G849" s="311" t="s">
        <v>5201</v>
      </c>
      <c r="H849" s="311" t="s">
        <v>5202</v>
      </c>
      <c r="I849" s="311" t="s">
        <v>5203</v>
      </c>
      <c r="J849" s="311" t="s">
        <v>5204</v>
      </c>
      <c r="K849" s="311" t="s">
        <v>5205</v>
      </c>
      <c r="L849" s="311" t="s">
        <v>5206</v>
      </c>
      <c r="M849" s="311" t="s">
        <v>5207</v>
      </c>
      <c r="N849" s="311" t="s">
        <v>5208</v>
      </c>
      <c r="O849" s="311" t="s">
        <v>5209</v>
      </c>
      <c r="P849" s="311" t="s">
        <v>5210</v>
      </c>
    </row>
    <row r="850" spans="1:16" s="282" customFormat="1" ht="25.5" x14ac:dyDescent="0.2">
      <c r="A850" s="285" t="s">
        <v>4969</v>
      </c>
      <c r="B850" s="294" t="str">
        <f>VLOOKUP(A850,'Base de Dados sem ASI_Relatório'!N:AD,2,0)</f>
        <v>Anual</v>
      </c>
      <c r="C850" s="294">
        <f>VLOOKUP(A850,'Base de Dados sem ASI_Relatório'!N:AD,4,0)</f>
        <v>19400000</v>
      </c>
      <c r="D850" s="294">
        <f>VLOOKUP(A850,'Base de Dados sem ASI_Relatório'!N:AD,5,0)</f>
        <v>19900000</v>
      </c>
      <c r="E850" s="294"/>
      <c r="F850" s="294"/>
      <c r="G850" s="294"/>
      <c r="H850" s="294"/>
      <c r="I850" s="294"/>
      <c r="J850" s="294"/>
      <c r="K850" s="294"/>
      <c r="L850" s="294"/>
      <c r="M850" s="294"/>
      <c r="N850" s="294"/>
      <c r="O850" s="294"/>
      <c r="P850" s="294">
        <f>VLOOKUP(A850,'Base de Dados sem ASI_Relatório'!N:AD,17,0)</f>
        <v>8572865</v>
      </c>
    </row>
    <row r="851" spans="1:16" ht="39.75" customHeight="1" x14ac:dyDescent="0.2">
      <c r="A851" s="283" t="s">
        <v>4360</v>
      </c>
      <c r="B851" s="311" t="s">
        <v>5196</v>
      </c>
      <c r="C851" s="311" t="s">
        <v>5197</v>
      </c>
      <c r="D851" s="311" t="s">
        <v>5198</v>
      </c>
      <c r="E851" s="311" t="s">
        <v>5199</v>
      </c>
      <c r="F851" s="311" t="s">
        <v>5200</v>
      </c>
      <c r="G851" s="311" t="s">
        <v>5201</v>
      </c>
      <c r="H851" s="311" t="s">
        <v>5202</v>
      </c>
      <c r="I851" s="311" t="s">
        <v>5203</v>
      </c>
      <c r="J851" s="311" t="s">
        <v>5204</v>
      </c>
      <c r="K851" s="311" t="s">
        <v>5205</v>
      </c>
      <c r="L851" s="311" t="s">
        <v>5206</v>
      </c>
      <c r="M851" s="311" t="s">
        <v>5207</v>
      </c>
      <c r="N851" s="311" t="s">
        <v>5208</v>
      </c>
      <c r="O851" s="311" t="s">
        <v>5209</v>
      </c>
      <c r="P851" s="311" t="s">
        <v>5210</v>
      </c>
    </row>
    <row r="852" spans="1:16" s="282" customFormat="1" ht="38.25" x14ac:dyDescent="0.2">
      <c r="A852" s="285" t="s">
        <v>4973</v>
      </c>
      <c r="B852" s="294" t="str">
        <f>VLOOKUP(A852,'Base de Dados sem ASI_Relatório'!N:AD,2,0)</f>
        <v>Anual</v>
      </c>
      <c r="C852" s="294">
        <f>VLOOKUP(A852,'Base de Dados sem ASI_Relatório'!N:AD,4,0)</f>
        <v>1</v>
      </c>
      <c r="D852" s="294">
        <f>VLOOKUP(A852,'Base de Dados sem ASI_Relatório'!N:AD,5,0)</f>
        <v>2</v>
      </c>
      <c r="E852" s="294"/>
      <c r="F852" s="294"/>
      <c r="G852" s="294"/>
      <c r="H852" s="294"/>
      <c r="I852" s="294"/>
      <c r="J852" s="294"/>
      <c r="K852" s="294"/>
      <c r="L852" s="294"/>
      <c r="M852" s="294"/>
      <c r="N852" s="294"/>
      <c r="O852" s="294"/>
      <c r="P852" s="294">
        <f>VLOOKUP(A852,'Base de Dados sem ASI_Relatório'!N:AD,17,0)</f>
        <v>2</v>
      </c>
    </row>
    <row r="853" spans="1:16" ht="39.75" customHeight="1" x14ac:dyDescent="0.2">
      <c r="A853" s="283" t="s">
        <v>4361</v>
      </c>
      <c r="B853" s="311" t="s">
        <v>5196</v>
      </c>
      <c r="C853" s="311" t="s">
        <v>5197</v>
      </c>
      <c r="D853" s="311" t="s">
        <v>5198</v>
      </c>
      <c r="E853" s="311" t="s">
        <v>5199</v>
      </c>
      <c r="F853" s="311" t="s">
        <v>5200</v>
      </c>
      <c r="G853" s="311" t="s">
        <v>5201</v>
      </c>
      <c r="H853" s="311" t="s">
        <v>5202</v>
      </c>
      <c r="I853" s="311" t="s">
        <v>5203</v>
      </c>
      <c r="J853" s="311" t="s">
        <v>5204</v>
      </c>
      <c r="K853" s="311" t="s">
        <v>5205</v>
      </c>
      <c r="L853" s="311" t="s">
        <v>5206</v>
      </c>
      <c r="M853" s="311" t="s">
        <v>5207</v>
      </c>
      <c r="N853" s="311" t="s">
        <v>5208</v>
      </c>
      <c r="O853" s="311" t="s">
        <v>5209</v>
      </c>
      <c r="P853" s="311" t="s">
        <v>5210</v>
      </c>
    </row>
    <row r="854" spans="1:16" s="282" customFormat="1" ht="25.5" x14ac:dyDescent="0.2">
      <c r="A854" s="285" t="s">
        <v>4974</v>
      </c>
      <c r="B854" s="294" t="str">
        <f>VLOOKUP(A854,'Base de Dados sem ASI_Relatório'!N:AD,2,0)</f>
        <v>Anual</v>
      </c>
      <c r="C854" s="298">
        <f>VLOOKUP(A854,'Base de Dados sem ASI_Relatório'!N:AD,4,0)</f>
        <v>0</v>
      </c>
      <c r="D854" s="298">
        <f>VLOOKUP(A854,'Base de Dados sem ASI_Relatório'!N:AD,5,0)</f>
        <v>0</v>
      </c>
      <c r="E854" s="297"/>
      <c r="F854" s="298"/>
      <c r="G854" s="298"/>
      <c r="H854" s="298"/>
      <c r="I854" s="297"/>
      <c r="J854" s="297"/>
      <c r="K854" s="297"/>
      <c r="L854" s="298"/>
      <c r="M854" s="297"/>
      <c r="N854" s="297"/>
      <c r="O854" s="297"/>
      <c r="P854" s="297">
        <f>VLOOKUP(A854,'Base de Dados sem ASI_Relatório'!N:AD,17,0)</f>
        <v>0</v>
      </c>
    </row>
    <row r="855" spans="1:16" ht="39.75" customHeight="1" x14ac:dyDescent="0.2">
      <c r="A855" s="283" t="s">
        <v>4362</v>
      </c>
      <c r="B855" s="311" t="s">
        <v>5196</v>
      </c>
      <c r="C855" s="311" t="s">
        <v>5197</v>
      </c>
      <c r="D855" s="311" t="s">
        <v>5198</v>
      </c>
      <c r="E855" s="311" t="s">
        <v>5199</v>
      </c>
      <c r="F855" s="311" t="s">
        <v>5200</v>
      </c>
      <c r="G855" s="311" t="s">
        <v>5201</v>
      </c>
      <c r="H855" s="311" t="s">
        <v>5202</v>
      </c>
      <c r="I855" s="311" t="s">
        <v>5203</v>
      </c>
      <c r="J855" s="311" t="s">
        <v>5204</v>
      </c>
      <c r="K855" s="311" t="s">
        <v>5205</v>
      </c>
      <c r="L855" s="311" t="s">
        <v>5206</v>
      </c>
      <c r="M855" s="311" t="s">
        <v>5207</v>
      </c>
      <c r="N855" s="311" t="s">
        <v>5208</v>
      </c>
      <c r="O855" s="311" t="s">
        <v>5209</v>
      </c>
      <c r="P855" s="311" t="s">
        <v>5210</v>
      </c>
    </row>
    <row r="856" spans="1:16" s="282" customFormat="1" x14ac:dyDescent="0.2">
      <c r="A856" s="285" t="s">
        <v>4975</v>
      </c>
      <c r="B856" s="294" t="str">
        <f>VLOOKUP(A856,'Base de Dados sem ASI_Relatório'!N:AD,2,0)</f>
        <v>Mensal</v>
      </c>
      <c r="C856" s="294">
        <f>VLOOKUP(A856,'Base de Dados sem ASI_Relatório'!N:AD,4,0)</f>
        <v>308125</v>
      </c>
      <c r="D856" s="294">
        <f>VLOOKUP(A856,'Base de Dados sem ASI_Relatório'!N:AD,5,0)</f>
        <v>399216</v>
      </c>
      <c r="E856" s="294">
        <f>VLOOKUP(A856,'Base de Dados sem ASI_Relatório'!N:AD,6,0)</f>
        <v>42450</v>
      </c>
      <c r="F856" s="294">
        <f>VLOOKUP(A856,'Base de Dados sem ASI_Relatório'!N:AD,7,0)</f>
        <v>30607</v>
      </c>
      <c r="G856" s="294">
        <f>VLOOKUP(A856,'Base de Dados sem ASI_Relatório'!N:AD,8,0)</f>
        <v>18082</v>
      </c>
      <c r="H856" s="294">
        <f>VLOOKUP(A856,'Base de Dados sem ASI_Relatório'!N:AD,9,0)</f>
        <v>0</v>
      </c>
      <c r="I856" s="294">
        <f>VLOOKUP(A856,'Base de Dados sem ASI_Relatório'!N:AD,10,0)</f>
        <v>0</v>
      </c>
      <c r="J856" s="294">
        <f>VLOOKUP(A856,'Base de Dados sem ASI_Relatório'!N:AD,11,0)</f>
        <v>733</v>
      </c>
      <c r="K856" s="294">
        <f>VLOOKUP(A856,'Base de Dados sem ASI_Relatório'!N:AD,12,0)</f>
        <v>4083</v>
      </c>
      <c r="L856" s="294">
        <f>VLOOKUP(A856,'Base de Dados sem ASI_Relatório'!N:AD,13,0)</f>
        <v>5282</v>
      </c>
      <c r="M856" s="294">
        <f>VLOOKUP(A856,'Base de Dados sem ASI_Relatório'!N:AD,14,0)</f>
        <v>0</v>
      </c>
      <c r="N856" s="294">
        <f>VLOOKUP(A856,'Base de Dados sem ASI_Relatório'!N:AD,15,0)</f>
        <v>8971</v>
      </c>
      <c r="O856" s="294">
        <f>VLOOKUP(A856,'Base de Dados sem ASI_Relatório'!N:AD,16,0)</f>
        <v>9746</v>
      </c>
      <c r="P856" s="294">
        <f>VLOOKUP(A856,'Base de Dados sem ASI_Relatório'!N:AD,17,0)</f>
        <v>6654</v>
      </c>
    </row>
    <row r="857" spans="1:16" ht="39.75" customHeight="1" x14ac:dyDescent="0.2">
      <c r="A857" s="283" t="s">
        <v>4363</v>
      </c>
      <c r="B857" s="311" t="s">
        <v>5196</v>
      </c>
      <c r="C857" s="311" t="s">
        <v>5197</v>
      </c>
      <c r="D857" s="311" t="s">
        <v>5198</v>
      </c>
      <c r="E857" s="311" t="s">
        <v>5199</v>
      </c>
      <c r="F857" s="311" t="s">
        <v>5200</v>
      </c>
      <c r="G857" s="311" t="s">
        <v>5201</v>
      </c>
      <c r="H857" s="311" t="s">
        <v>5202</v>
      </c>
      <c r="I857" s="311" t="s">
        <v>5203</v>
      </c>
      <c r="J857" s="311" t="s">
        <v>5204</v>
      </c>
      <c r="K857" s="311" t="s">
        <v>5205</v>
      </c>
      <c r="L857" s="311" t="s">
        <v>5206</v>
      </c>
      <c r="M857" s="311" t="s">
        <v>5207</v>
      </c>
      <c r="N857" s="311" t="s">
        <v>5208</v>
      </c>
      <c r="O857" s="311" t="s">
        <v>5209</v>
      </c>
      <c r="P857" s="311" t="s">
        <v>5210</v>
      </c>
    </row>
    <row r="858" spans="1:16" s="282" customFormat="1" x14ac:dyDescent="0.2">
      <c r="A858" s="285" t="s">
        <v>4976</v>
      </c>
      <c r="B858" s="294" t="str">
        <f>VLOOKUP(A858,'Base de Dados sem ASI_Relatório'!N:AD,2,0)</f>
        <v>Mensal</v>
      </c>
      <c r="C858" s="298">
        <f>VLOOKUP(A858,'Base de Dados sem ASI_Relatório'!N:AD,4,0)</f>
        <v>0</v>
      </c>
      <c r="D858" s="298">
        <f>VLOOKUP(A858,'Base de Dados sem ASI_Relatório'!N:AD,5,0)</f>
        <v>0.625</v>
      </c>
      <c r="E858" s="297">
        <f>VLOOKUP(A858,'Base de Dados sem ASI_Relatório'!N:AD,6,0)</f>
        <v>0</v>
      </c>
      <c r="F858" s="298">
        <f>VLOOKUP(A858,'Base de Dados sem ASI_Relatório'!N:AD,7,0)</f>
        <v>0.01</v>
      </c>
      <c r="G858" s="298">
        <f>VLOOKUP(A858,'Base de Dados sem ASI_Relatório'!N:AD,8,0)</f>
        <v>0.01</v>
      </c>
      <c r="H858" s="298">
        <f>VLOOKUP(A858,'Base de Dados sem ASI_Relatório'!N:AD,9,0)</f>
        <v>0</v>
      </c>
      <c r="I858" s="297">
        <f>VLOOKUP(A858,'Base de Dados sem ASI_Relatório'!N:AD,10,0)</f>
        <v>0</v>
      </c>
      <c r="J858" s="298">
        <f>VLOOKUP(A858,'Base de Dados sem ASI_Relatório'!N:AD,11,0)</f>
        <v>0</v>
      </c>
      <c r="K858" s="298">
        <f>VLOOKUP(A858,'Base de Dados sem ASI_Relatório'!N:AD,12,0)</f>
        <v>0.02</v>
      </c>
      <c r="L858" s="298">
        <f>VLOOKUP(A858,'Base de Dados sem ASI_Relatório'!N:AD,13,0)</f>
        <v>0.02</v>
      </c>
      <c r="M858" s="297">
        <f>VLOOKUP(A858,'Base de Dados sem ASI_Relatório'!N:AD,14,0)</f>
        <v>0</v>
      </c>
      <c r="N858" s="297">
        <f>VLOOKUP(A858,'Base de Dados sem ASI_Relatório'!N:AD,15,0)</f>
        <v>0</v>
      </c>
      <c r="O858" s="297">
        <f>VLOOKUP(A858,'Base de Dados sem ASI_Relatório'!N:AD,16,0)</f>
        <v>0</v>
      </c>
      <c r="P858" s="297">
        <f>VLOOKUP(A858,'Base de Dados sem ASI_Relatório'!N:AD,17,0)</f>
        <v>0</v>
      </c>
    </row>
    <row r="859" spans="1:16" s="280" customFormat="1" ht="45.75" customHeight="1" x14ac:dyDescent="0.3">
      <c r="A859" s="312" t="s">
        <v>4004</v>
      </c>
      <c r="E859" s="296"/>
      <c r="F859" s="296"/>
      <c r="G859" s="296"/>
      <c r="H859" s="296"/>
      <c r="I859" s="296"/>
      <c r="J859" s="296"/>
      <c r="K859" s="296"/>
      <c r="L859" s="296"/>
      <c r="M859" s="296"/>
      <c r="N859" s="296"/>
      <c r="O859" s="296"/>
      <c r="P859" s="296"/>
    </row>
    <row r="860" spans="1:16" ht="39.75" customHeight="1" x14ac:dyDescent="0.2">
      <c r="A860" s="283" t="s">
        <v>4364</v>
      </c>
      <c r="B860" s="311" t="s">
        <v>5196</v>
      </c>
      <c r="C860" s="311" t="s">
        <v>5197</v>
      </c>
      <c r="D860" s="311" t="s">
        <v>5198</v>
      </c>
      <c r="E860" s="311" t="s">
        <v>5199</v>
      </c>
      <c r="F860" s="311" t="s">
        <v>5200</v>
      </c>
      <c r="G860" s="311" t="s">
        <v>5201</v>
      </c>
      <c r="H860" s="311" t="s">
        <v>5202</v>
      </c>
      <c r="I860" s="311" t="s">
        <v>5203</v>
      </c>
      <c r="J860" s="311" t="s">
        <v>5204</v>
      </c>
      <c r="K860" s="311" t="s">
        <v>5205</v>
      </c>
      <c r="L860" s="311" t="s">
        <v>5206</v>
      </c>
      <c r="M860" s="311" t="s">
        <v>5207</v>
      </c>
      <c r="N860" s="311" t="s">
        <v>5208</v>
      </c>
      <c r="O860" s="311" t="s">
        <v>5209</v>
      </c>
      <c r="P860" s="311" t="s">
        <v>5210</v>
      </c>
    </row>
    <row r="861" spans="1:16" s="282" customFormat="1" ht="25.5" x14ac:dyDescent="0.2">
      <c r="A861" s="285" t="s">
        <v>4977</v>
      </c>
      <c r="B861" s="294" t="str">
        <f>VLOOKUP(A861,'Base de Dados sem ASI_Relatório'!N:AD,2,0)</f>
        <v>Anual</v>
      </c>
      <c r="C861" s="298" t="str">
        <f>VLOOKUP(A861,'Base de Dados sem ASI_Relatório'!N:AD,4,0)</f>
        <v>-</v>
      </c>
      <c r="D861" s="298">
        <f>VLOOKUP(A861,'Base de Dados sem ASI_Relatório'!N:AD,5,0)</f>
        <v>0.75</v>
      </c>
      <c r="E861" s="297"/>
      <c r="F861" s="298"/>
      <c r="G861" s="298"/>
      <c r="H861" s="298"/>
      <c r="I861" s="297"/>
      <c r="J861" s="297"/>
      <c r="K861" s="297"/>
      <c r="L861" s="298"/>
      <c r="M861" s="297"/>
      <c r="N861" s="297"/>
      <c r="O861" s="297"/>
      <c r="P861" s="297" t="str">
        <f>VLOOKUP(A861,'Base de Dados sem ASI_Relatório'!N:AD,17,0)</f>
        <v>-</v>
      </c>
    </row>
    <row r="862" spans="1:16" ht="39.75" customHeight="1" x14ac:dyDescent="0.2">
      <c r="A862" s="283" t="s">
        <v>4365</v>
      </c>
      <c r="B862" s="311" t="s">
        <v>5196</v>
      </c>
      <c r="C862" s="311" t="s">
        <v>5197</v>
      </c>
      <c r="D862" s="311" t="s">
        <v>5198</v>
      </c>
      <c r="E862" s="311" t="s">
        <v>5199</v>
      </c>
      <c r="F862" s="311" t="s">
        <v>5200</v>
      </c>
      <c r="G862" s="311" t="s">
        <v>5201</v>
      </c>
      <c r="H862" s="311" t="s">
        <v>5202</v>
      </c>
      <c r="I862" s="311" t="s">
        <v>5203</v>
      </c>
      <c r="J862" s="311" t="s">
        <v>5204</v>
      </c>
      <c r="K862" s="311" t="s">
        <v>5205</v>
      </c>
      <c r="L862" s="311" t="s">
        <v>5206</v>
      </c>
      <c r="M862" s="311" t="s">
        <v>5207</v>
      </c>
      <c r="N862" s="311" t="s">
        <v>5208</v>
      </c>
      <c r="O862" s="311" t="s">
        <v>5209</v>
      </c>
      <c r="P862" s="311" t="s">
        <v>5210</v>
      </c>
    </row>
    <row r="863" spans="1:16" s="282" customFormat="1" x14ac:dyDescent="0.2">
      <c r="A863" s="285" t="s">
        <v>4978</v>
      </c>
      <c r="B863" s="294" t="str">
        <f>VLOOKUP(A863,'Base de Dados sem ASI_Relatório'!N:AD,2,0)</f>
        <v>Anual</v>
      </c>
      <c r="C863" s="298" t="str">
        <f>VLOOKUP(A863,'Base de Dados sem ASI_Relatório'!N:AD,4,0)</f>
        <v>-</v>
      </c>
      <c r="D863" s="298" t="str">
        <f>VLOOKUP(A863,'Base de Dados sem ASI_Relatório'!N:AD,5,0)</f>
        <v>-</v>
      </c>
      <c r="E863" s="297"/>
      <c r="F863" s="298"/>
      <c r="G863" s="298"/>
      <c r="H863" s="298"/>
      <c r="I863" s="297"/>
      <c r="J863" s="297"/>
      <c r="K863" s="297"/>
      <c r="L863" s="298"/>
      <c r="M863" s="297"/>
      <c r="N863" s="297"/>
      <c r="O863" s="297"/>
      <c r="P863" s="297">
        <f>VLOOKUP(A863,'Base de Dados sem ASI_Relatório'!N:AD,17,0)</f>
        <v>0</v>
      </c>
    </row>
    <row r="864" spans="1:16" ht="39.75" customHeight="1" x14ac:dyDescent="0.2">
      <c r="A864" s="283" t="s">
        <v>4366</v>
      </c>
      <c r="B864" s="311" t="s">
        <v>5196</v>
      </c>
      <c r="C864" s="311" t="s">
        <v>5197</v>
      </c>
      <c r="D864" s="311" t="s">
        <v>5198</v>
      </c>
      <c r="E864" s="311" t="s">
        <v>5199</v>
      </c>
      <c r="F864" s="311" t="s">
        <v>5200</v>
      </c>
      <c r="G864" s="311" t="s">
        <v>5201</v>
      </c>
      <c r="H864" s="311" t="s">
        <v>5202</v>
      </c>
      <c r="I864" s="311" t="s">
        <v>5203</v>
      </c>
      <c r="J864" s="311" t="s">
        <v>5204</v>
      </c>
      <c r="K864" s="311" t="s">
        <v>5205</v>
      </c>
      <c r="L864" s="311" t="s">
        <v>5206</v>
      </c>
      <c r="M864" s="311" t="s">
        <v>5207</v>
      </c>
      <c r="N864" s="311" t="s">
        <v>5208</v>
      </c>
      <c r="O864" s="311" t="s">
        <v>5209</v>
      </c>
      <c r="P864" s="311" t="s">
        <v>5210</v>
      </c>
    </row>
    <row r="865" spans="1:16" s="282" customFormat="1" x14ac:dyDescent="0.2">
      <c r="A865" s="286" t="s">
        <v>4979</v>
      </c>
      <c r="B865" s="299" t="str">
        <f>VLOOKUP(A865,'Base de Dados sem ASI_Relatório'!N:AD,2,0)</f>
        <v>Anual</v>
      </c>
      <c r="C865" s="300" t="str">
        <f>VLOOKUP(A865,'Base de Dados sem ASI_Relatório'!N:AD,4,0)</f>
        <v>-</v>
      </c>
      <c r="D865" s="300">
        <f>VLOOKUP(A865,'Base de Dados sem ASI_Relatório'!N:AD,5,0)</f>
        <v>0.2</v>
      </c>
      <c r="E865" s="301"/>
      <c r="F865" s="300"/>
      <c r="G865" s="300"/>
      <c r="H865" s="300"/>
      <c r="I865" s="301"/>
      <c r="J865" s="301"/>
      <c r="K865" s="301"/>
      <c r="L865" s="300"/>
      <c r="M865" s="301"/>
      <c r="N865" s="301"/>
      <c r="O865" s="301"/>
      <c r="P865" s="301">
        <f>VLOOKUP(A865,'Base de Dados sem ASI_Relatório'!N:AD,17,0)</f>
        <v>0</v>
      </c>
    </row>
    <row r="866" spans="1:16" s="282" customFormat="1" x14ac:dyDescent="0.2">
      <c r="A866" s="285" t="s">
        <v>4980</v>
      </c>
      <c r="B866" s="294" t="str">
        <f>VLOOKUP(A866,'Base de Dados sem ASI_Relatório'!N:AD,2,0)</f>
        <v>Anual</v>
      </c>
      <c r="C866" s="298" t="str">
        <f>VLOOKUP(A866,'Base de Dados sem ASI_Relatório'!N:AD,4,0)</f>
        <v>-</v>
      </c>
      <c r="D866" s="298">
        <f>VLOOKUP(A866,'Base de Dados sem ASI_Relatório'!N:AD,5,0)</f>
        <v>0.05</v>
      </c>
      <c r="E866" s="297"/>
      <c r="F866" s="298"/>
      <c r="G866" s="298"/>
      <c r="H866" s="298"/>
      <c r="I866" s="297"/>
      <c r="J866" s="297"/>
      <c r="K866" s="297"/>
      <c r="L866" s="298"/>
      <c r="M866" s="297"/>
      <c r="N866" s="297"/>
      <c r="O866" s="297"/>
      <c r="P866" s="297">
        <f>VLOOKUP(A866,'Base de Dados sem ASI_Relatório'!N:AD,17,0)</f>
        <v>0</v>
      </c>
    </row>
    <row r="867" spans="1:16" s="280" customFormat="1" ht="45.75" customHeight="1" x14ac:dyDescent="0.3">
      <c r="A867" s="312" t="s">
        <v>4005</v>
      </c>
      <c r="E867" s="296"/>
      <c r="F867" s="296"/>
      <c r="G867" s="296"/>
      <c r="H867" s="296"/>
      <c r="I867" s="296"/>
      <c r="J867" s="296"/>
      <c r="K867" s="296"/>
      <c r="L867" s="296"/>
      <c r="M867" s="296"/>
      <c r="N867" s="296"/>
      <c r="O867" s="296"/>
      <c r="P867" s="296"/>
    </row>
    <row r="868" spans="1:16" ht="39.75" customHeight="1" x14ac:dyDescent="0.2">
      <c r="A868" s="283" t="s">
        <v>4367</v>
      </c>
      <c r="B868" s="311" t="s">
        <v>5196</v>
      </c>
      <c r="C868" s="311" t="s">
        <v>5197</v>
      </c>
      <c r="D868" s="311" t="s">
        <v>5198</v>
      </c>
      <c r="E868" s="311" t="s">
        <v>5199</v>
      </c>
      <c r="F868" s="311" t="s">
        <v>5200</v>
      </c>
      <c r="G868" s="311" t="s">
        <v>5201</v>
      </c>
      <c r="H868" s="311" t="s">
        <v>5202</v>
      </c>
      <c r="I868" s="311" t="s">
        <v>5203</v>
      </c>
      <c r="J868" s="311" t="s">
        <v>5204</v>
      </c>
      <c r="K868" s="311" t="s">
        <v>5205</v>
      </c>
      <c r="L868" s="311" t="s">
        <v>5206</v>
      </c>
      <c r="M868" s="311" t="s">
        <v>5207</v>
      </c>
      <c r="N868" s="311" t="s">
        <v>5208</v>
      </c>
      <c r="O868" s="311" t="s">
        <v>5209</v>
      </c>
      <c r="P868" s="311" t="s">
        <v>5210</v>
      </c>
    </row>
    <row r="869" spans="1:16" s="282" customFormat="1" ht="25.5" x14ac:dyDescent="0.2">
      <c r="A869" s="285" t="s">
        <v>4981</v>
      </c>
      <c r="B869" s="294" t="str">
        <f>VLOOKUP(A869,'Base de Dados sem ASI_Relatório'!N:AD,2,0)</f>
        <v>Anual</v>
      </c>
      <c r="C869" s="298">
        <f>VLOOKUP(A869,'Base de Dados sem ASI_Relatório'!N:AD,4,0)</f>
        <v>0.3</v>
      </c>
      <c r="D869" s="298">
        <f>VLOOKUP(A869,'Base de Dados sem ASI_Relatório'!N:AD,5,0)</f>
        <v>0.3</v>
      </c>
      <c r="E869" s="297"/>
      <c r="F869" s="298"/>
      <c r="G869" s="298"/>
      <c r="H869" s="298"/>
      <c r="I869" s="297"/>
      <c r="J869" s="297"/>
      <c r="K869" s="297"/>
      <c r="L869" s="298"/>
      <c r="M869" s="297"/>
      <c r="N869" s="297"/>
      <c r="O869" s="297"/>
      <c r="P869" s="298">
        <f>VLOOKUP(A869,'Base de Dados sem ASI_Relatório'!N:AD,17,0)</f>
        <v>0.38</v>
      </c>
    </row>
    <row r="870" spans="1:16" ht="39.75" customHeight="1" x14ac:dyDescent="0.2">
      <c r="A870" s="283" t="s">
        <v>4368</v>
      </c>
      <c r="B870" s="311" t="s">
        <v>5196</v>
      </c>
      <c r="C870" s="311" t="s">
        <v>5197</v>
      </c>
      <c r="D870" s="311" t="s">
        <v>5198</v>
      </c>
      <c r="E870" s="311" t="s">
        <v>5199</v>
      </c>
      <c r="F870" s="311" t="s">
        <v>5200</v>
      </c>
      <c r="G870" s="311" t="s">
        <v>5201</v>
      </c>
      <c r="H870" s="311" t="s">
        <v>5202</v>
      </c>
      <c r="I870" s="311" t="s">
        <v>5203</v>
      </c>
      <c r="J870" s="311" t="s">
        <v>5204</v>
      </c>
      <c r="K870" s="311" t="s">
        <v>5205</v>
      </c>
      <c r="L870" s="311" t="s">
        <v>5206</v>
      </c>
      <c r="M870" s="311" t="s">
        <v>5207</v>
      </c>
      <c r="N870" s="311" t="s">
        <v>5208</v>
      </c>
      <c r="O870" s="311" t="s">
        <v>5209</v>
      </c>
      <c r="P870" s="311" t="s">
        <v>5210</v>
      </c>
    </row>
    <row r="871" spans="1:16" s="282" customFormat="1" x14ac:dyDescent="0.2">
      <c r="A871" s="285" t="s">
        <v>4982</v>
      </c>
      <c r="B871" s="294" t="str">
        <f>VLOOKUP(A871,'Base de Dados sem ASI_Relatório'!N:AD,2,0)</f>
        <v>Anual</v>
      </c>
      <c r="C871" s="298">
        <f>VLOOKUP(A871,'Base de Dados sem ASI_Relatório'!N:AD,4,0)</f>
        <v>0</v>
      </c>
      <c r="D871" s="298">
        <f>VLOOKUP(A871,'Base de Dados sem ASI_Relatório'!N:AD,5,0)</f>
        <v>0.25</v>
      </c>
      <c r="E871" s="297"/>
      <c r="F871" s="298"/>
      <c r="G871" s="298"/>
      <c r="H871" s="298"/>
      <c r="I871" s="297"/>
      <c r="J871" s="297"/>
      <c r="K871" s="297"/>
      <c r="L871" s="298"/>
      <c r="M871" s="297"/>
      <c r="N871" s="297"/>
      <c r="O871" s="297"/>
      <c r="P871" s="298">
        <f>VLOOKUP(A871,'Base de Dados sem ASI_Relatório'!N:AD,17,0)</f>
        <v>0.25</v>
      </c>
    </row>
    <row r="872" spans="1:16" ht="39.75" customHeight="1" x14ac:dyDescent="0.2">
      <c r="A872" s="283" t="s">
        <v>4369</v>
      </c>
      <c r="B872" s="311" t="s">
        <v>5196</v>
      </c>
      <c r="C872" s="311" t="s">
        <v>5197</v>
      </c>
      <c r="D872" s="311" t="s">
        <v>5198</v>
      </c>
      <c r="E872" s="311" t="s">
        <v>5199</v>
      </c>
      <c r="F872" s="311" t="s">
        <v>5200</v>
      </c>
      <c r="G872" s="311" t="s">
        <v>5201</v>
      </c>
      <c r="H872" s="311" t="s">
        <v>5202</v>
      </c>
      <c r="I872" s="311" t="s">
        <v>5203</v>
      </c>
      <c r="J872" s="311" t="s">
        <v>5204</v>
      </c>
      <c r="K872" s="311" t="s">
        <v>5205</v>
      </c>
      <c r="L872" s="311" t="s">
        <v>5206</v>
      </c>
      <c r="M872" s="311" t="s">
        <v>5207</v>
      </c>
      <c r="N872" s="311" t="s">
        <v>5208</v>
      </c>
      <c r="O872" s="311" t="s">
        <v>5209</v>
      </c>
      <c r="P872" s="311" t="s">
        <v>5210</v>
      </c>
    </row>
    <row r="873" spans="1:16" s="282" customFormat="1" ht="25.5" x14ac:dyDescent="0.2">
      <c r="A873" s="285" t="s">
        <v>4983</v>
      </c>
      <c r="B873" s="294" t="str">
        <f>VLOOKUP(A873,'Base de Dados sem ASI_Relatório'!N:AD,2,0)</f>
        <v>Trimestral</v>
      </c>
      <c r="C873" s="298" t="str">
        <f>VLOOKUP(A873,'Base de Dados sem ASI_Relatório'!N:AD,4,0)</f>
        <v>-</v>
      </c>
      <c r="D873" s="298">
        <f>VLOOKUP(A873,'Base de Dados sem ASI_Relatório'!N:AD,5,0)</f>
        <v>0.4</v>
      </c>
      <c r="E873" s="297"/>
      <c r="F873" s="298"/>
      <c r="G873" s="298">
        <f>VLOOKUP(A873,'Base de Dados sem ASI_Relatório'!N:AD,8,0)</f>
        <v>0.52500000000000002</v>
      </c>
      <c r="H873" s="298"/>
      <c r="I873" s="297"/>
      <c r="J873" s="297" t="str">
        <f>VLOOKUP(A873,'Base de Dados sem ASI_Relatório'!N:AD,11,0)</f>
        <v>-</v>
      </c>
      <c r="K873" s="297"/>
      <c r="L873" s="298"/>
      <c r="M873" s="297" t="str">
        <f>VLOOKUP(A873,'Base de Dados sem ASI_Relatório'!N:AD,14,0)</f>
        <v>-</v>
      </c>
      <c r="N873" s="297"/>
      <c r="O873" s="297"/>
      <c r="P873" s="298">
        <f>VLOOKUP(A873,'Base de Dados sem ASI_Relatório'!N:AD,17,0)</f>
        <v>0.14000000000000001</v>
      </c>
    </row>
    <row r="874" spans="1:16" ht="39.75" customHeight="1" x14ac:dyDescent="0.2">
      <c r="A874" s="283" t="s">
        <v>4370</v>
      </c>
      <c r="B874" s="311" t="s">
        <v>5196</v>
      </c>
      <c r="C874" s="311" t="s">
        <v>5197</v>
      </c>
      <c r="D874" s="311" t="s">
        <v>5198</v>
      </c>
      <c r="E874" s="311" t="s">
        <v>5199</v>
      </c>
      <c r="F874" s="311" t="s">
        <v>5200</v>
      </c>
      <c r="G874" s="311" t="s">
        <v>5201</v>
      </c>
      <c r="H874" s="311" t="s">
        <v>5202</v>
      </c>
      <c r="I874" s="311" t="s">
        <v>5203</v>
      </c>
      <c r="J874" s="311" t="s">
        <v>5204</v>
      </c>
      <c r="K874" s="311" t="s">
        <v>5205</v>
      </c>
      <c r="L874" s="311" t="s">
        <v>5206</v>
      </c>
      <c r="M874" s="311" t="s">
        <v>5207</v>
      </c>
      <c r="N874" s="311" t="s">
        <v>5208</v>
      </c>
      <c r="O874" s="311" t="s">
        <v>5209</v>
      </c>
      <c r="P874" s="311" t="s">
        <v>5210</v>
      </c>
    </row>
    <row r="875" spans="1:16" s="282" customFormat="1" x14ac:dyDescent="0.2">
      <c r="A875" s="285" t="s">
        <v>4984</v>
      </c>
      <c r="B875" s="294" t="str">
        <f>VLOOKUP(A875,'Base de Dados sem ASI_Relatório'!N:AD,2,0)</f>
        <v>Trimestral</v>
      </c>
      <c r="C875" s="294">
        <f>VLOOKUP(A875,'Base de Dados sem ASI_Relatório'!N:AD,4,0)</f>
        <v>0</v>
      </c>
      <c r="D875" s="294" t="str">
        <f>VLOOKUP(A875,'Base de Dados sem ASI_Relatório'!N:AD,5,0)</f>
        <v>-</v>
      </c>
      <c r="E875" s="294"/>
      <c r="F875" s="294"/>
      <c r="G875" s="294">
        <f>VLOOKUP(A875,'Base de Dados sem ASI_Relatório'!N:AD,8,0)</f>
        <v>8</v>
      </c>
      <c r="H875" s="294"/>
      <c r="I875" s="294"/>
      <c r="J875" s="294">
        <f>VLOOKUP(A875,'Base de Dados sem ASI_Relatório'!N:AD,11,0)</f>
        <v>0</v>
      </c>
      <c r="K875" s="294"/>
      <c r="L875" s="294"/>
      <c r="M875" s="294"/>
      <c r="N875" s="294"/>
      <c r="O875" s="294"/>
      <c r="P875" s="294">
        <f>VLOOKUP(A875,'Base de Dados sem ASI_Relatório'!N:AD,17,0)</f>
        <v>8</v>
      </c>
    </row>
    <row r="876" spans="1:16" ht="39.75" customHeight="1" x14ac:dyDescent="0.2">
      <c r="A876" s="283" t="s">
        <v>4371</v>
      </c>
      <c r="B876" s="311" t="s">
        <v>5196</v>
      </c>
      <c r="C876" s="311" t="s">
        <v>5197</v>
      </c>
      <c r="D876" s="311" t="s">
        <v>5198</v>
      </c>
      <c r="E876" s="311" t="s">
        <v>5199</v>
      </c>
      <c r="F876" s="311" t="s">
        <v>5200</v>
      </c>
      <c r="G876" s="311" t="s">
        <v>5201</v>
      </c>
      <c r="H876" s="311" t="s">
        <v>5202</v>
      </c>
      <c r="I876" s="311" t="s">
        <v>5203</v>
      </c>
      <c r="J876" s="311" t="s">
        <v>5204</v>
      </c>
      <c r="K876" s="311" t="s">
        <v>5205</v>
      </c>
      <c r="L876" s="311" t="s">
        <v>5206</v>
      </c>
      <c r="M876" s="311" t="s">
        <v>5207</v>
      </c>
      <c r="N876" s="311" t="s">
        <v>5208</v>
      </c>
      <c r="O876" s="311" t="s">
        <v>5209</v>
      </c>
      <c r="P876" s="311" t="s">
        <v>5210</v>
      </c>
    </row>
    <row r="877" spans="1:16" s="282" customFormat="1" x14ac:dyDescent="0.2">
      <c r="A877" s="285" t="s">
        <v>4985</v>
      </c>
      <c r="B877" s="294" t="str">
        <f>VLOOKUP(A877,'Base de Dados sem ASI_Relatório'!N:AD,2,0)</f>
        <v>Quadrimestral</v>
      </c>
      <c r="C877" s="298">
        <f>VLOOKUP(A877,'Base de Dados sem ASI_Relatório'!N:AD,4,0)</f>
        <v>0.14000000000000001</v>
      </c>
      <c r="D877" s="298" t="str">
        <f>VLOOKUP(A877,'Base de Dados sem ASI_Relatório'!N:AD,5,0)</f>
        <v>-</v>
      </c>
      <c r="E877" s="297"/>
      <c r="F877" s="298"/>
      <c r="G877" s="298"/>
      <c r="H877" s="298" t="str">
        <f>VLOOKUP(A877,'Base de Dados sem ASI_Relatório'!N:AD,9,0)</f>
        <v>-</v>
      </c>
      <c r="I877" s="297"/>
      <c r="J877" s="297"/>
      <c r="K877" s="297"/>
      <c r="L877" s="298" t="str">
        <f>VLOOKUP(A877,'Base de Dados sem ASI_Relatório'!N:AD,13,0)</f>
        <v>-</v>
      </c>
      <c r="M877" s="297"/>
      <c r="N877" s="297"/>
      <c r="O877" s="297"/>
      <c r="P877" s="297">
        <f>VLOOKUP(A877,'Base de Dados sem ASI_Relatório'!N:AD,17,0)</f>
        <v>0</v>
      </c>
    </row>
    <row r="878" spans="1:16" ht="39.75" customHeight="1" x14ac:dyDescent="0.2">
      <c r="A878" s="283" t="s">
        <v>4372</v>
      </c>
      <c r="B878" s="311" t="s">
        <v>5196</v>
      </c>
      <c r="C878" s="311" t="s">
        <v>5197</v>
      </c>
      <c r="D878" s="311" t="s">
        <v>5198</v>
      </c>
      <c r="E878" s="311" t="s">
        <v>5199</v>
      </c>
      <c r="F878" s="311" t="s">
        <v>5200</v>
      </c>
      <c r="G878" s="311" t="s">
        <v>5201</v>
      </c>
      <c r="H878" s="311" t="s">
        <v>5202</v>
      </c>
      <c r="I878" s="311" t="s">
        <v>5203</v>
      </c>
      <c r="J878" s="311" t="s">
        <v>5204</v>
      </c>
      <c r="K878" s="311" t="s">
        <v>5205</v>
      </c>
      <c r="L878" s="311" t="s">
        <v>5206</v>
      </c>
      <c r="M878" s="311" t="s">
        <v>5207</v>
      </c>
      <c r="N878" s="311" t="s">
        <v>5208</v>
      </c>
      <c r="O878" s="311" t="s">
        <v>5209</v>
      </c>
      <c r="P878" s="311" t="s">
        <v>5210</v>
      </c>
    </row>
    <row r="879" spans="1:16" s="282" customFormat="1" ht="38.25" x14ac:dyDescent="0.2">
      <c r="A879" s="285" t="s">
        <v>4986</v>
      </c>
      <c r="B879" s="294" t="str">
        <f>VLOOKUP(A879,'Base de Dados sem ASI_Relatório'!N:AD,2,0)</f>
        <v>Anual</v>
      </c>
      <c r="C879" s="298" t="str">
        <f>VLOOKUP(A879,'Base de Dados sem ASI_Relatório'!N:AD,4,0)</f>
        <v>-</v>
      </c>
      <c r="D879" s="298">
        <f>VLOOKUP(A879,'Base de Dados sem ASI_Relatório'!N:AD,5,0)</f>
        <v>0.95</v>
      </c>
      <c r="E879" s="297"/>
      <c r="F879" s="298"/>
      <c r="G879" s="298"/>
      <c r="H879" s="298"/>
      <c r="I879" s="297"/>
      <c r="J879" s="297"/>
      <c r="K879" s="297"/>
      <c r="L879" s="298"/>
      <c r="M879" s="297"/>
      <c r="N879" s="297"/>
      <c r="O879" s="297"/>
      <c r="P879" s="297">
        <f>VLOOKUP(A879,'Base de Dados sem ASI_Relatório'!N:AD,17,0)</f>
        <v>0</v>
      </c>
    </row>
    <row r="880" spans="1:16" ht="39.75" customHeight="1" x14ac:dyDescent="0.2">
      <c r="A880" s="283" t="s">
        <v>4373</v>
      </c>
      <c r="B880" s="311" t="s">
        <v>5196</v>
      </c>
      <c r="C880" s="311" t="s">
        <v>5197</v>
      </c>
      <c r="D880" s="311" t="s">
        <v>5198</v>
      </c>
      <c r="E880" s="311" t="s">
        <v>5199</v>
      </c>
      <c r="F880" s="311" t="s">
        <v>5200</v>
      </c>
      <c r="G880" s="311" t="s">
        <v>5201</v>
      </c>
      <c r="H880" s="311" t="s">
        <v>5202</v>
      </c>
      <c r="I880" s="311" t="s">
        <v>5203</v>
      </c>
      <c r="J880" s="311" t="s">
        <v>5204</v>
      </c>
      <c r="K880" s="311" t="s">
        <v>5205</v>
      </c>
      <c r="L880" s="311" t="s">
        <v>5206</v>
      </c>
      <c r="M880" s="311" t="s">
        <v>5207</v>
      </c>
      <c r="N880" s="311" t="s">
        <v>5208</v>
      </c>
      <c r="O880" s="311" t="s">
        <v>5209</v>
      </c>
      <c r="P880" s="311" t="s">
        <v>5210</v>
      </c>
    </row>
    <row r="881" spans="1:16" s="282" customFormat="1" ht="25.5" x14ac:dyDescent="0.2">
      <c r="A881" s="285" t="s">
        <v>4987</v>
      </c>
      <c r="B881" s="294" t="str">
        <f>VLOOKUP(A881,'Base de Dados sem ASI_Relatório'!N:AD,2,0)</f>
        <v>Anual</v>
      </c>
      <c r="C881" s="294" t="str">
        <f>VLOOKUP(A881,'Base de Dados sem ASI_Relatório'!N:AD,4,0)</f>
        <v>-</v>
      </c>
      <c r="D881" s="294">
        <f>VLOOKUP(A881,'Base de Dados sem ASI_Relatório'!N:AD,5,0)</f>
        <v>0</v>
      </c>
      <c r="E881" s="294"/>
      <c r="F881" s="294"/>
      <c r="G881" s="294"/>
      <c r="H881" s="294"/>
      <c r="I881" s="294"/>
      <c r="J881" s="294"/>
      <c r="K881" s="294"/>
      <c r="L881" s="294"/>
      <c r="M881" s="294"/>
      <c r="N881" s="294"/>
      <c r="O881" s="294"/>
      <c r="P881" s="294">
        <f>VLOOKUP(A881,'Base de Dados sem ASI_Relatório'!N:AD,17,0)</f>
        <v>0</v>
      </c>
    </row>
    <row r="882" spans="1:16" ht="39.75" customHeight="1" x14ac:dyDescent="0.2">
      <c r="A882" s="283" t="s">
        <v>4374</v>
      </c>
      <c r="B882" s="311" t="s">
        <v>5196</v>
      </c>
      <c r="C882" s="311" t="s">
        <v>5197</v>
      </c>
      <c r="D882" s="311" t="s">
        <v>5198</v>
      </c>
      <c r="E882" s="311" t="s">
        <v>5199</v>
      </c>
      <c r="F882" s="311" t="s">
        <v>5200</v>
      </c>
      <c r="G882" s="311" t="s">
        <v>5201</v>
      </c>
      <c r="H882" s="311" t="s">
        <v>5202</v>
      </c>
      <c r="I882" s="311" t="s">
        <v>5203</v>
      </c>
      <c r="J882" s="311" t="s">
        <v>5204</v>
      </c>
      <c r="K882" s="311" t="s">
        <v>5205</v>
      </c>
      <c r="L882" s="311" t="s">
        <v>5206</v>
      </c>
      <c r="M882" s="311" t="s">
        <v>5207</v>
      </c>
      <c r="N882" s="311" t="s">
        <v>5208</v>
      </c>
      <c r="O882" s="311" t="s">
        <v>5209</v>
      </c>
      <c r="P882" s="311" t="s">
        <v>5210</v>
      </c>
    </row>
    <row r="883" spans="1:16" s="282" customFormat="1" ht="25.5" x14ac:dyDescent="0.2">
      <c r="A883" s="285" t="s">
        <v>4988</v>
      </c>
      <c r="B883" s="294" t="str">
        <f>VLOOKUP(A883,'Base de Dados sem ASI_Relatório'!N:AD,2,0)</f>
        <v>Anual</v>
      </c>
      <c r="C883" s="298" t="str">
        <f>VLOOKUP(A883,'Base de Dados sem ASI_Relatório'!N:AD,4,0)</f>
        <v>-</v>
      </c>
      <c r="D883" s="297">
        <f>VLOOKUP(A883,'Base de Dados sem ASI_Relatório'!N:AD,5,0)</f>
        <v>1</v>
      </c>
      <c r="E883" s="297"/>
      <c r="F883" s="298"/>
      <c r="G883" s="298"/>
      <c r="H883" s="298"/>
      <c r="I883" s="297"/>
      <c r="J883" s="297"/>
      <c r="K883" s="297"/>
      <c r="L883" s="298"/>
      <c r="M883" s="297"/>
      <c r="N883" s="297"/>
      <c r="O883" s="297"/>
      <c r="P883" s="297">
        <f>VLOOKUP(A883,'Base de Dados sem ASI_Relatório'!N:AD,17,0)</f>
        <v>1</v>
      </c>
    </row>
    <row r="884" spans="1:16" ht="39.75" customHeight="1" x14ac:dyDescent="0.2">
      <c r="A884" s="283" t="s">
        <v>4375</v>
      </c>
      <c r="B884" s="311" t="s">
        <v>5196</v>
      </c>
      <c r="C884" s="311" t="s">
        <v>5197</v>
      </c>
      <c r="D884" s="311" t="s">
        <v>5198</v>
      </c>
      <c r="E884" s="311" t="s">
        <v>5199</v>
      </c>
      <c r="F884" s="311" t="s">
        <v>5200</v>
      </c>
      <c r="G884" s="311" t="s">
        <v>5201</v>
      </c>
      <c r="H884" s="311" t="s">
        <v>5202</v>
      </c>
      <c r="I884" s="311" t="s">
        <v>5203</v>
      </c>
      <c r="J884" s="311" t="s">
        <v>5204</v>
      </c>
      <c r="K884" s="311" t="s">
        <v>5205</v>
      </c>
      <c r="L884" s="311" t="s">
        <v>5206</v>
      </c>
      <c r="M884" s="311" t="s">
        <v>5207</v>
      </c>
      <c r="N884" s="311" t="s">
        <v>5208</v>
      </c>
      <c r="O884" s="311" t="s">
        <v>5209</v>
      </c>
      <c r="P884" s="311" t="s">
        <v>5210</v>
      </c>
    </row>
    <row r="885" spans="1:16" s="282" customFormat="1" x14ac:dyDescent="0.2">
      <c r="A885" s="285" t="s">
        <v>4989</v>
      </c>
      <c r="B885" s="294" t="str">
        <f>VLOOKUP(A885,'Base de Dados sem ASI_Relatório'!N:AD,2,0)</f>
        <v>Anual</v>
      </c>
      <c r="C885" s="298">
        <f>VLOOKUP(A885,'Base de Dados sem ASI_Relatório'!N:AD,4,0)</f>
        <v>0</v>
      </c>
      <c r="D885" s="298">
        <f>VLOOKUP(A885,'Base de Dados sem ASI_Relatório'!N:AD,5,0)</f>
        <v>0.25</v>
      </c>
      <c r="E885" s="297"/>
      <c r="F885" s="298"/>
      <c r="G885" s="298"/>
      <c r="H885" s="298"/>
      <c r="I885" s="297"/>
      <c r="J885" s="297"/>
      <c r="K885" s="297"/>
      <c r="L885" s="298"/>
      <c r="M885" s="297"/>
      <c r="N885" s="297"/>
      <c r="O885" s="297"/>
      <c r="P885" s="298">
        <f>VLOOKUP(A885,'Base de Dados sem ASI_Relatório'!N:AD,17,0)</f>
        <v>8.3999999999999995E-3</v>
      </c>
    </row>
    <row r="886" spans="1:16" ht="39.75" customHeight="1" x14ac:dyDescent="0.2">
      <c r="A886" s="283" t="s">
        <v>4376</v>
      </c>
      <c r="B886" s="311" t="s">
        <v>5196</v>
      </c>
      <c r="C886" s="311" t="s">
        <v>5197</v>
      </c>
      <c r="D886" s="311" t="s">
        <v>5198</v>
      </c>
      <c r="E886" s="311" t="s">
        <v>5199</v>
      </c>
      <c r="F886" s="311" t="s">
        <v>5200</v>
      </c>
      <c r="G886" s="311" t="s">
        <v>5201</v>
      </c>
      <c r="H886" s="311" t="s">
        <v>5202</v>
      </c>
      <c r="I886" s="311" t="s">
        <v>5203</v>
      </c>
      <c r="J886" s="311" t="s">
        <v>5204</v>
      </c>
      <c r="K886" s="311" t="s">
        <v>5205</v>
      </c>
      <c r="L886" s="311" t="s">
        <v>5206</v>
      </c>
      <c r="M886" s="311" t="s">
        <v>5207</v>
      </c>
      <c r="N886" s="311" t="s">
        <v>5208</v>
      </c>
      <c r="O886" s="311" t="s">
        <v>5209</v>
      </c>
      <c r="P886" s="311" t="s">
        <v>5210</v>
      </c>
    </row>
    <row r="887" spans="1:16" s="282" customFormat="1" ht="25.5" x14ac:dyDescent="0.2">
      <c r="A887" s="286" t="s">
        <v>4990</v>
      </c>
      <c r="B887" s="299" t="str">
        <f>VLOOKUP(A887,'Base de Dados sem ASI_Relatório'!N:AD,2,0)</f>
        <v>Anual</v>
      </c>
      <c r="C887" s="300" t="str">
        <f>VLOOKUP(A887,'Base de Dados sem ASI_Relatório'!N:AD,4,0)</f>
        <v>-</v>
      </c>
      <c r="D887" s="300">
        <f>VLOOKUP(A887,'Base de Dados sem ASI_Relatório'!N:AD,5,0)</f>
        <v>0.25</v>
      </c>
      <c r="E887" s="301"/>
      <c r="F887" s="300"/>
      <c r="G887" s="300"/>
      <c r="H887" s="300"/>
      <c r="I887" s="301"/>
      <c r="J887" s="301"/>
      <c r="K887" s="301"/>
      <c r="L887" s="300"/>
      <c r="M887" s="301"/>
      <c r="N887" s="301"/>
      <c r="O887" s="301"/>
      <c r="P887" s="301">
        <f>VLOOKUP(A887,'Base de Dados sem ASI_Relatório'!N:AD,17,0)</f>
        <v>0</v>
      </c>
    </row>
    <row r="888" spans="1:16" s="282" customFormat="1" ht="25.5" x14ac:dyDescent="0.2">
      <c r="A888" s="285" t="s">
        <v>4991</v>
      </c>
      <c r="B888" s="294" t="str">
        <f>VLOOKUP(A888,'Base de Dados sem ASI_Relatório'!N:AD,2,0)</f>
        <v>Anual</v>
      </c>
      <c r="C888" s="298" t="str">
        <f>VLOOKUP(A888,'Base de Dados sem ASI_Relatório'!N:AD,4,0)</f>
        <v>-</v>
      </c>
      <c r="D888" s="297">
        <f>VLOOKUP(A888,'Base de Dados sem ASI_Relatório'!N:AD,5,0)</f>
        <v>1</v>
      </c>
      <c r="E888" s="297"/>
      <c r="F888" s="298"/>
      <c r="G888" s="298"/>
      <c r="H888" s="298"/>
      <c r="I888" s="297"/>
      <c r="J888" s="297"/>
      <c r="K888" s="297"/>
      <c r="L888" s="298"/>
      <c r="M888" s="297"/>
      <c r="N888" s="297"/>
      <c r="O888" s="297"/>
      <c r="P888" s="297">
        <f>VLOOKUP(A888,'Base de Dados sem ASI_Relatório'!N:AD,17,0)</f>
        <v>0</v>
      </c>
    </row>
    <row r="889" spans="1:16" s="282" customFormat="1" x14ac:dyDescent="0.2">
      <c r="A889" s="287" t="s">
        <v>4992</v>
      </c>
      <c r="B889" s="302" t="str">
        <f>VLOOKUP(A889,'Base de Dados sem ASI_Relatório'!N:AD,2,0)</f>
        <v>Anual</v>
      </c>
      <c r="C889" s="302" t="str">
        <f>VLOOKUP(A889,'Base de Dados sem ASI_Relatório'!N:AD,4,0)</f>
        <v>-</v>
      </c>
      <c r="D889" s="302" t="str">
        <f>VLOOKUP(A889,'Base de Dados sem ASI_Relatório'!N:AD,5,0)</f>
        <v>-</v>
      </c>
      <c r="E889" s="302"/>
      <c r="F889" s="302"/>
      <c r="G889" s="302"/>
      <c r="H889" s="302"/>
      <c r="I889" s="302"/>
      <c r="J889" s="302"/>
      <c r="K889" s="302"/>
      <c r="L889" s="302"/>
      <c r="M889" s="302"/>
      <c r="N889" s="302"/>
      <c r="O889" s="302"/>
      <c r="P889" s="302">
        <f>VLOOKUP(A889,'Base de Dados sem ASI_Relatório'!N:AD,17,0)</f>
        <v>0</v>
      </c>
    </row>
    <row r="890" spans="1:16" ht="39.75" customHeight="1" x14ac:dyDescent="0.2">
      <c r="A890" s="283" t="s">
        <v>4377</v>
      </c>
      <c r="B890" s="311" t="s">
        <v>5196</v>
      </c>
      <c r="C890" s="311" t="s">
        <v>5197</v>
      </c>
      <c r="D890" s="311" t="s">
        <v>5198</v>
      </c>
      <c r="E890" s="311" t="s">
        <v>5199</v>
      </c>
      <c r="F890" s="311" t="s">
        <v>5200</v>
      </c>
      <c r="G890" s="311" t="s">
        <v>5201</v>
      </c>
      <c r="H890" s="311" t="s">
        <v>5202</v>
      </c>
      <c r="I890" s="311" t="s">
        <v>5203</v>
      </c>
      <c r="J890" s="311" t="s">
        <v>5204</v>
      </c>
      <c r="K890" s="311" t="s">
        <v>5205</v>
      </c>
      <c r="L890" s="311" t="s">
        <v>5206</v>
      </c>
      <c r="M890" s="311" t="s">
        <v>5207</v>
      </c>
      <c r="N890" s="311" t="s">
        <v>5208</v>
      </c>
      <c r="O890" s="311" t="s">
        <v>5209</v>
      </c>
      <c r="P890" s="311" t="s">
        <v>5210</v>
      </c>
    </row>
    <row r="891" spans="1:16" s="282" customFormat="1" ht="25.5" x14ac:dyDescent="0.2">
      <c r="A891" s="285" t="s">
        <v>4993</v>
      </c>
      <c r="B891" s="294" t="str">
        <f>VLOOKUP(A891,'Base de Dados sem ASI_Relatório'!N:AD,2,0)</f>
        <v>Anual</v>
      </c>
      <c r="C891" s="298">
        <f>VLOOKUP(A891,'Base de Dados sem ASI_Relatório'!N:AD,4,0)</f>
        <v>0.53</v>
      </c>
      <c r="D891" s="298">
        <f>VLOOKUP(A891,'Base de Dados sem ASI_Relatório'!N:AD,5,0)</f>
        <v>0.33</v>
      </c>
      <c r="E891" s="297"/>
      <c r="F891" s="298"/>
      <c r="G891" s="298"/>
      <c r="H891" s="298"/>
      <c r="I891" s="297"/>
      <c r="J891" s="297"/>
      <c r="K891" s="297"/>
      <c r="L891" s="298"/>
      <c r="M891" s="297"/>
      <c r="N891" s="297"/>
      <c r="O891" s="297"/>
      <c r="P891" s="298">
        <f>VLOOKUP(A891,'Base de Dados sem ASI_Relatório'!N:AD,17,0)</f>
        <v>0.11</v>
      </c>
    </row>
    <row r="892" spans="1:16" ht="39.75" customHeight="1" x14ac:dyDescent="0.2">
      <c r="A892" s="283" t="s">
        <v>4378</v>
      </c>
      <c r="B892" s="311" t="s">
        <v>5196</v>
      </c>
      <c r="C892" s="311" t="s">
        <v>5197</v>
      </c>
      <c r="D892" s="311" t="s">
        <v>5198</v>
      </c>
      <c r="E892" s="311" t="s">
        <v>5199</v>
      </c>
      <c r="F892" s="311" t="s">
        <v>5200</v>
      </c>
      <c r="G892" s="311" t="s">
        <v>5201</v>
      </c>
      <c r="H892" s="311" t="s">
        <v>5202</v>
      </c>
      <c r="I892" s="311" t="s">
        <v>5203</v>
      </c>
      <c r="J892" s="311" t="s">
        <v>5204</v>
      </c>
      <c r="K892" s="311" t="s">
        <v>5205</v>
      </c>
      <c r="L892" s="311" t="s">
        <v>5206</v>
      </c>
      <c r="M892" s="311" t="s">
        <v>5207</v>
      </c>
      <c r="N892" s="311" t="s">
        <v>5208</v>
      </c>
      <c r="O892" s="311" t="s">
        <v>5209</v>
      </c>
      <c r="P892" s="311" t="s">
        <v>5210</v>
      </c>
    </row>
    <row r="893" spans="1:16" s="282" customFormat="1" ht="25.5" x14ac:dyDescent="0.2">
      <c r="A893" s="285" t="s">
        <v>4994</v>
      </c>
      <c r="B893" s="294" t="str">
        <f>VLOOKUP(A893,'Base de Dados sem ASI_Relatório'!N:AD,2,0)</f>
        <v>Anual</v>
      </c>
      <c r="C893" s="298" t="str">
        <f>VLOOKUP(A893,'Base de Dados sem ASI_Relatório'!N:AD,4,0)</f>
        <v>-</v>
      </c>
      <c r="D893" s="298">
        <f>VLOOKUP(A893,'Base de Dados sem ASI_Relatório'!N:AD,5,0)</f>
        <v>0.1</v>
      </c>
      <c r="E893" s="297"/>
      <c r="F893" s="298"/>
      <c r="G893" s="298"/>
      <c r="H893" s="298"/>
      <c r="I893" s="297"/>
      <c r="J893" s="297"/>
      <c r="K893" s="297"/>
      <c r="L893" s="298"/>
      <c r="M893" s="297"/>
      <c r="N893" s="297"/>
      <c r="O893" s="297"/>
      <c r="P893" s="298">
        <f>VLOOKUP(A893,'Base de Dados sem ASI_Relatório'!N:AD,17,0)</f>
        <v>1E-3</v>
      </c>
    </row>
    <row r="894" spans="1:16" ht="39.75" customHeight="1" x14ac:dyDescent="0.2">
      <c r="A894" s="283" t="s">
        <v>4379</v>
      </c>
      <c r="B894" s="311" t="s">
        <v>5196</v>
      </c>
      <c r="C894" s="311" t="s">
        <v>5197</v>
      </c>
      <c r="D894" s="311" t="s">
        <v>5198</v>
      </c>
      <c r="E894" s="311" t="s">
        <v>5199</v>
      </c>
      <c r="F894" s="311" t="s">
        <v>5200</v>
      </c>
      <c r="G894" s="311" t="s">
        <v>5201</v>
      </c>
      <c r="H894" s="311" t="s">
        <v>5202</v>
      </c>
      <c r="I894" s="311" t="s">
        <v>5203</v>
      </c>
      <c r="J894" s="311" t="s">
        <v>5204</v>
      </c>
      <c r="K894" s="311" t="s">
        <v>5205</v>
      </c>
      <c r="L894" s="311" t="s">
        <v>5206</v>
      </c>
      <c r="M894" s="311" t="s">
        <v>5207</v>
      </c>
      <c r="N894" s="311" t="s">
        <v>5208</v>
      </c>
      <c r="O894" s="311" t="s">
        <v>5209</v>
      </c>
      <c r="P894" s="311" t="s">
        <v>5210</v>
      </c>
    </row>
    <row r="895" spans="1:16" s="282" customFormat="1" x14ac:dyDescent="0.2">
      <c r="A895" s="285" t="s">
        <v>4995</v>
      </c>
      <c r="B895" s="294" t="str">
        <f>VLOOKUP(A895,'Base de Dados sem ASI_Relatório'!N:AD,2,0)</f>
        <v>Semestral</v>
      </c>
      <c r="C895" s="298" t="str">
        <f>VLOOKUP(A895,'Base de Dados sem ASI_Relatório'!N:AD,4,0)</f>
        <v>-</v>
      </c>
      <c r="D895" s="298">
        <f>VLOOKUP(A895,'Base de Dados sem ASI_Relatório'!N:AD,5,0)</f>
        <v>0.6</v>
      </c>
      <c r="E895" s="297"/>
      <c r="F895" s="298"/>
      <c r="G895" s="298"/>
      <c r="H895" s="298"/>
      <c r="I895" s="297"/>
      <c r="J895" s="297" t="str">
        <f>VLOOKUP(A895,'Base de Dados sem ASI_Relatório'!N:AD,11,0)</f>
        <v>-</v>
      </c>
      <c r="K895" s="297"/>
      <c r="L895" s="298"/>
      <c r="M895" s="297"/>
      <c r="N895" s="297"/>
      <c r="O895" s="297"/>
      <c r="P895" s="297" t="str">
        <f>VLOOKUP(A895,'Base de Dados sem ASI_Relatório'!N:AD,17,0)</f>
        <v>-</v>
      </c>
    </row>
    <row r="896" spans="1:16" ht="39.75" customHeight="1" x14ac:dyDescent="0.2">
      <c r="A896" s="283" t="s">
        <v>4380</v>
      </c>
      <c r="B896" s="311" t="s">
        <v>5196</v>
      </c>
      <c r="C896" s="311" t="s">
        <v>5197</v>
      </c>
      <c r="D896" s="311" t="s">
        <v>5198</v>
      </c>
      <c r="E896" s="311" t="s">
        <v>5199</v>
      </c>
      <c r="F896" s="311" t="s">
        <v>5200</v>
      </c>
      <c r="G896" s="311" t="s">
        <v>5201</v>
      </c>
      <c r="H896" s="311" t="s">
        <v>5202</v>
      </c>
      <c r="I896" s="311" t="s">
        <v>5203</v>
      </c>
      <c r="J896" s="311" t="s">
        <v>5204</v>
      </c>
      <c r="K896" s="311" t="s">
        <v>5205</v>
      </c>
      <c r="L896" s="311" t="s">
        <v>5206</v>
      </c>
      <c r="M896" s="311" t="s">
        <v>5207</v>
      </c>
      <c r="N896" s="311" t="s">
        <v>5208</v>
      </c>
      <c r="O896" s="311" t="s">
        <v>5209</v>
      </c>
      <c r="P896" s="311" t="s">
        <v>5210</v>
      </c>
    </row>
    <row r="897" spans="1:16" s="282" customFormat="1" x14ac:dyDescent="0.2">
      <c r="A897" s="285" t="s">
        <v>4996</v>
      </c>
      <c r="B897" s="294" t="str">
        <f>VLOOKUP(A897,'Base de Dados sem ASI_Relatório'!N:AD,2,0)</f>
        <v>Anual</v>
      </c>
      <c r="C897" s="294">
        <f>VLOOKUP(A897,'Base de Dados sem ASI_Relatório'!N:AD,4,0)</f>
        <v>0</v>
      </c>
      <c r="D897" s="294">
        <f>VLOOKUP(A897,'Base de Dados sem ASI_Relatório'!N:AD,5,0)</f>
        <v>2</v>
      </c>
      <c r="E897" s="294"/>
      <c r="F897" s="294"/>
      <c r="G897" s="294"/>
      <c r="H897" s="294"/>
      <c r="I897" s="294"/>
      <c r="J897" s="294"/>
      <c r="K897" s="294"/>
      <c r="L897" s="294"/>
      <c r="M897" s="294"/>
      <c r="N897" s="294"/>
      <c r="O897" s="294"/>
      <c r="P897" s="294">
        <f>VLOOKUP(A897,'Base de Dados sem ASI_Relatório'!N:AD,17,0)</f>
        <v>0</v>
      </c>
    </row>
    <row r="898" spans="1:16" ht="39.75" customHeight="1" x14ac:dyDescent="0.2">
      <c r="A898" s="283" t="s">
        <v>4381</v>
      </c>
      <c r="B898" s="311" t="s">
        <v>5196</v>
      </c>
      <c r="C898" s="311" t="s">
        <v>5197</v>
      </c>
      <c r="D898" s="311" t="s">
        <v>5198</v>
      </c>
      <c r="E898" s="311" t="s">
        <v>5199</v>
      </c>
      <c r="F898" s="311" t="s">
        <v>5200</v>
      </c>
      <c r="G898" s="311" t="s">
        <v>5201</v>
      </c>
      <c r="H898" s="311" t="s">
        <v>5202</v>
      </c>
      <c r="I898" s="311" t="s">
        <v>5203</v>
      </c>
      <c r="J898" s="311" t="s">
        <v>5204</v>
      </c>
      <c r="K898" s="311" t="s">
        <v>5205</v>
      </c>
      <c r="L898" s="311" t="s">
        <v>5206</v>
      </c>
      <c r="M898" s="311" t="s">
        <v>5207</v>
      </c>
      <c r="N898" s="311" t="s">
        <v>5208</v>
      </c>
      <c r="O898" s="311" t="s">
        <v>5209</v>
      </c>
      <c r="P898" s="311" t="s">
        <v>5210</v>
      </c>
    </row>
    <row r="899" spans="1:16" s="282" customFormat="1" ht="25.5" x14ac:dyDescent="0.2">
      <c r="A899" s="285" t="s">
        <v>4997</v>
      </c>
      <c r="B899" s="294" t="str">
        <f>VLOOKUP(A899,'Base de Dados sem ASI_Relatório'!N:AD,2,0)</f>
        <v>Semestral</v>
      </c>
      <c r="C899" s="294">
        <f>VLOOKUP(A899,'Base de Dados sem ASI_Relatório'!N:AD,4,0)</f>
        <v>2000</v>
      </c>
      <c r="D899" s="294">
        <f>VLOOKUP(A899,'Base de Dados sem ASI_Relatório'!N:AD,5,0)</f>
        <v>2100</v>
      </c>
      <c r="E899" s="294"/>
      <c r="F899" s="294"/>
      <c r="G899" s="294"/>
      <c r="H899" s="294"/>
      <c r="I899" s="294"/>
      <c r="J899" s="294">
        <f>VLOOKUP(A899,'Base de Dados sem ASI_Relatório'!N:AD,11,0)</f>
        <v>3200</v>
      </c>
      <c r="K899" s="294"/>
      <c r="L899" s="294"/>
      <c r="M899" s="294"/>
      <c r="N899" s="294"/>
      <c r="O899" s="294"/>
      <c r="P899" s="294">
        <f>VLOOKUP(A899,'Base de Dados sem ASI_Relatório'!N:AD,17,0)</f>
        <v>3596</v>
      </c>
    </row>
    <row r="900" spans="1:16" ht="39.75" customHeight="1" x14ac:dyDescent="0.2">
      <c r="A900" s="283" t="s">
        <v>4382</v>
      </c>
      <c r="B900" s="311" t="s">
        <v>5196</v>
      </c>
      <c r="C900" s="311" t="s">
        <v>5197</v>
      </c>
      <c r="D900" s="311" t="s">
        <v>5198</v>
      </c>
      <c r="E900" s="311" t="s">
        <v>5199</v>
      </c>
      <c r="F900" s="311" t="s">
        <v>5200</v>
      </c>
      <c r="G900" s="311" t="s">
        <v>5201</v>
      </c>
      <c r="H900" s="311" t="s">
        <v>5202</v>
      </c>
      <c r="I900" s="311" t="s">
        <v>5203</v>
      </c>
      <c r="J900" s="311" t="s">
        <v>5204</v>
      </c>
      <c r="K900" s="311" t="s">
        <v>5205</v>
      </c>
      <c r="L900" s="311" t="s">
        <v>5206</v>
      </c>
      <c r="M900" s="311" t="s">
        <v>5207</v>
      </c>
      <c r="N900" s="311" t="s">
        <v>5208</v>
      </c>
      <c r="O900" s="311" t="s">
        <v>5209</v>
      </c>
      <c r="P900" s="311" t="s">
        <v>5210</v>
      </c>
    </row>
    <row r="901" spans="1:16" s="282" customFormat="1" ht="25.5" x14ac:dyDescent="0.2">
      <c r="A901" s="285" t="s">
        <v>4998</v>
      </c>
      <c r="B901" s="294" t="str">
        <f>VLOOKUP(A901,'Base de Dados sem ASI_Relatório'!N:AD,2,0)</f>
        <v>Anual</v>
      </c>
      <c r="C901" s="294" t="str">
        <f>VLOOKUP(A901,'Base de Dados sem ASI_Relatório'!N:AD,4,0)</f>
        <v>-</v>
      </c>
      <c r="D901" s="294">
        <f>VLOOKUP(A901,'Base de Dados sem ASI_Relatório'!N:AD,5,0)</f>
        <v>6</v>
      </c>
      <c r="E901" s="294"/>
      <c r="F901" s="294"/>
      <c r="G901" s="294"/>
      <c r="H901" s="294"/>
      <c r="I901" s="294"/>
      <c r="J901" s="294"/>
      <c r="K901" s="294"/>
      <c r="L901" s="294"/>
      <c r="M901" s="294"/>
      <c r="N901" s="294"/>
      <c r="O901" s="294"/>
      <c r="P901" s="294">
        <f>VLOOKUP(A901,'Base de Dados sem ASI_Relatório'!N:AD,17,0)</f>
        <v>0</v>
      </c>
    </row>
    <row r="902" spans="1:16" ht="39.75" customHeight="1" x14ac:dyDescent="0.2">
      <c r="A902" s="283" t="s">
        <v>4383</v>
      </c>
      <c r="B902" s="311" t="s">
        <v>5196</v>
      </c>
      <c r="C902" s="311" t="s">
        <v>5197</v>
      </c>
      <c r="D902" s="311" t="s">
        <v>5198</v>
      </c>
      <c r="E902" s="311" t="s">
        <v>5199</v>
      </c>
      <c r="F902" s="311" t="s">
        <v>5200</v>
      </c>
      <c r="G902" s="311" t="s">
        <v>5201</v>
      </c>
      <c r="H902" s="311" t="s">
        <v>5202</v>
      </c>
      <c r="I902" s="311" t="s">
        <v>5203</v>
      </c>
      <c r="J902" s="311" t="s">
        <v>5204</v>
      </c>
      <c r="K902" s="311" t="s">
        <v>5205</v>
      </c>
      <c r="L902" s="311" t="s">
        <v>5206</v>
      </c>
      <c r="M902" s="311" t="s">
        <v>5207</v>
      </c>
      <c r="N902" s="311" t="s">
        <v>5208</v>
      </c>
      <c r="O902" s="311" t="s">
        <v>5209</v>
      </c>
      <c r="P902" s="311" t="s">
        <v>5210</v>
      </c>
    </row>
    <row r="903" spans="1:16" s="282" customFormat="1" x14ac:dyDescent="0.2">
      <c r="A903" s="286" t="s">
        <v>4999</v>
      </c>
      <c r="B903" s="299" t="str">
        <f>VLOOKUP(A903,'Base de Dados sem ASI_Relatório'!N:AD,2,0)</f>
        <v>Anual</v>
      </c>
      <c r="C903" s="299" t="str">
        <f>VLOOKUP(A903,'Base de Dados sem ASI_Relatório'!N:AD,4,0)</f>
        <v>-</v>
      </c>
      <c r="D903" s="299">
        <f>VLOOKUP(A903,'Base de Dados sem ASI_Relatório'!N:AD,5,0)</f>
        <v>300</v>
      </c>
      <c r="E903" s="299"/>
      <c r="F903" s="299"/>
      <c r="G903" s="299"/>
      <c r="H903" s="299"/>
      <c r="I903" s="299"/>
      <c r="J903" s="299"/>
      <c r="K903" s="299"/>
      <c r="L903" s="299"/>
      <c r="M903" s="299"/>
      <c r="N903" s="299"/>
      <c r="O903" s="299"/>
      <c r="P903" s="299">
        <f>VLOOKUP(A903,'Base de Dados sem ASI_Relatório'!N:AD,17,0)</f>
        <v>0</v>
      </c>
    </row>
    <row r="904" spans="1:16" s="282" customFormat="1" ht="25.5" x14ac:dyDescent="0.2">
      <c r="A904" s="285" t="s">
        <v>5000</v>
      </c>
      <c r="B904" s="294" t="str">
        <f>VLOOKUP(A904,'Base de Dados sem ASI_Relatório'!N:AD,2,0)</f>
        <v>Anual</v>
      </c>
      <c r="C904" s="294" t="str">
        <f>VLOOKUP(A904,'Base de Dados sem ASI_Relatório'!N:AD,4,0)</f>
        <v>-</v>
      </c>
      <c r="D904" s="294">
        <f>VLOOKUP(A904,'Base de Dados sem ASI_Relatório'!N:AD,5,0)</f>
        <v>50</v>
      </c>
      <c r="E904" s="294"/>
      <c r="F904" s="294"/>
      <c r="G904" s="294"/>
      <c r="H904" s="294"/>
      <c r="I904" s="294"/>
      <c r="J904" s="294"/>
      <c r="K904" s="294"/>
      <c r="L904" s="294"/>
      <c r="M904" s="294"/>
      <c r="N904" s="294"/>
      <c r="O904" s="294"/>
      <c r="P904" s="294">
        <f>VLOOKUP(A904,'Base de Dados sem ASI_Relatório'!N:AD,17,0)</f>
        <v>0</v>
      </c>
    </row>
    <row r="905" spans="1:16" ht="39.75" customHeight="1" x14ac:dyDescent="0.2">
      <c r="A905" s="283" t="s">
        <v>4384</v>
      </c>
      <c r="B905" s="311" t="s">
        <v>5196</v>
      </c>
      <c r="C905" s="311" t="s">
        <v>5197</v>
      </c>
      <c r="D905" s="311" t="s">
        <v>5198</v>
      </c>
      <c r="E905" s="311" t="s">
        <v>5199</v>
      </c>
      <c r="F905" s="311" t="s">
        <v>5200</v>
      </c>
      <c r="G905" s="311" t="s">
        <v>5201</v>
      </c>
      <c r="H905" s="311" t="s">
        <v>5202</v>
      </c>
      <c r="I905" s="311" t="s">
        <v>5203</v>
      </c>
      <c r="J905" s="311" t="s">
        <v>5204</v>
      </c>
      <c r="K905" s="311" t="s">
        <v>5205</v>
      </c>
      <c r="L905" s="311" t="s">
        <v>5206</v>
      </c>
      <c r="M905" s="311" t="s">
        <v>5207</v>
      </c>
      <c r="N905" s="311" t="s">
        <v>5208</v>
      </c>
      <c r="O905" s="311" t="s">
        <v>5209</v>
      </c>
      <c r="P905" s="311" t="s">
        <v>5210</v>
      </c>
    </row>
    <row r="906" spans="1:16" s="282" customFormat="1" ht="25.5" x14ac:dyDescent="0.2">
      <c r="A906" s="286" t="s">
        <v>5001</v>
      </c>
      <c r="B906" s="299" t="str">
        <f>VLOOKUP(A906,'Base de Dados sem ASI_Relatório'!N:AD,2,0)</f>
        <v>Quadrimestral</v>
      </c>
      <c r="C906" s="300">
        <f>VLOOKUP(A906,'Base de Dados sem ASI_Relatório'!N:AD,4,0)</f>
        <v>0.5</v>
      </c>
      <c r="D906" s="300" t="str">
        <f>VLOOKUP(A906,'Base de Dados sem ASI_Relatório'!N:AD,5,0)</f>
        <v>-</v>
      </c>
      <c r="E906" s="301"/>
      <c r="F906" s="300"/>
      <c r="G906" s="300"/>
      <c r="H906" s="300" t="str">
        <f>VLOOKUP(A906,'Base de Dados sem ASI_Relatório'!N:AD,9,0)</f>
        <v>-</v>
      </c>
      <c r="I906" s="301"/>
      <c r="J906" s="301"/>
      <c r="K906" s="301"/>
      <c r="L906" s="300">
        <f>VLOOKUP(A906,'Base de Dados sem ASI_Relatório'!N:AD,13,0)</f>
        <v>0.62719999999999998</v>
      </c>
      <c r="M906" s="301"/>
      <c r="N906" s="301"/>
      <c r="O906" s="301"/>
      <c r="P906" s="301">
        <f>VLOOKUP(A906,'Base de Dados sem ASI_Relatório'!N:AD,17,0)</f>
        <v>1</v>
      </c>
    </row>
    <row r="907" spans="1:16" s="282" customFormat="1" ht="25.5" x14ac:dyDescent="0.2">
      <c r="A907" s="285" t="s">
        <v>5002</v>
      </c>
      <c r="B907" s="294" t="str">
        <f>VLOOKUP(A907,'Base de Dados sem ASI_Relatório'!N:AD,2,0)</f>
        <v>Quadrimestral</v>
      </c>
      <c r="C907" s="298">
        <f>VLOOKUP(A907,'Base de Dados sem ASI_Relatório'!N:AD,4,0)</f>
        <v>0.3</v>
      </c>
      <c r="D907" s="298" t="str">
        <f>VLOOKUP(A907,'Base de Dados sem ASI_Relatório'!N:AD,5,0)</f>
        <v>-</v>
      </c>
      <c r="E907" s="297"/>
      <c r="F907" s="298"/>
      <c r="G907" s="298"/>
      <c r="H907" s="298" t="str">
        <f>VLOOKUP(A907,'Base de Dados sem ASI_Relatório'!N:AD,9,0)</f>
        <v>-</v>
      </c>
      <c r="I907" s="297"/>
      <c r="J907" s="297"/>
      <c r="K907" s="297"/>
      <c r="L907" s="297">
        <f>VLOOKUP(A907,'Base de Dados sem ASI_Relatório'!N:AD,13,0)</f>
        <v>1</v>
      </c>
      <c r="M907" s="297"/>
      <c r="N907" s="297"/>
      <c r="O907" s="297"/>
      <c r="P907" s="298">
        <f>VLOOKUP(A907,'Base de Dados sem ASI_Relatório'!N:AD,17,0)</f>
        <v>0.4879</v>
      </c>
    </row>
    <row r="908" spans="1:16" s="280" customFormat="1" ht="45.75" customHeight="1" x14ac:dyDescent="0.3">
      <c r="A908" s="312" t="s">
        <v>4006</v>
      </c>
      <c r="E908" s="296"/>
      <c r="F908" s="296"/>
      <c r="G908" s="296"/>
      <c r="H908" s="296"/>
      <c r="I908" s="296"/>
      <c r="J908" s="296"/>
      <c r="K908" s="296"/>
      <c r="L908" s="296"/>
      <c r="M908" s="296"/>
      <c r="N908" s="296"/>
      <c r="O908" s="296"/>
      <c r="P908" s="296"/>
    </row>
    <row r="909" spans="1:16" ht="39.75" customHeight="1" x14ac:dyDescent="0.2">
      <c r="A909" s="283" t="s">
        <v>4385</v>
      </c>
      <c r="B909" s="311" t="s">
        <v>5196</v>
      </c>
      <c r="C909" s="311" t="s">
        <v>5197</v>
      </c>
      <c r="D909" s="311" t="s">
        <v>5198</v>
      </c>
      <c r="E909" s="311" t="s">
        <v>5199</v>
      </c>
      <c r="F909" s="311" t="s">
        <v>5200</v>
      </c>
      <c r="G909" s="311" t="s">
        <v>5201</v>
      </c>
      <c r="H909" s="311" t="s">
        <v>5202</v>
      </c>
      <c r="I909" s="311" t="s">
        <v>5203</v>
      </c>
      <c r="J909" s="311" t="s">
        <v>5204</v>
      </c>
      <c r="K909" s="311" t="s">
        <v>5205</v>
      </c>
      <c r="L909" s="311" t="s">
        <v>5206</v>
      </c>
      <c r="M909" s="311" t="s">
        <v>5207</v>
      </c>
      <c r="N909" s="311" t="s">
        <v>5208</v>
      </c>
      <c r="O909" s="311" t="s">
        <v>5209</v>
      </c>
      <c r="P909" s="311" t="s">
        <v>5210</v>
      </c>
    </row>
    <row r="910" spans="1:16" s="282" customFormat="1" x14ac:dyDescent="0.2">
      <c r="A910" s="285" t="s">
        <v>5003</v>
      </c>
      <c r="B910" s="294" t="str">
        <f>VLOOKUP(A910,'Base de Dados sem ASI_Relatório'!N:AD,2,0)</f>
        <v>Anual</v>
      </c>
      <c r="C910" s="294">
        <f>VLOOKUP(A910,'Base de Dados sem ASI_Relatório'!N:AD,4,0)</f>
        <v>0</v>
      </c>
      <c r="D910" s="294">
        <f>VLOOKUP(A910,'Base de Dados sem ASI_Relatório'!N:AD,5,0)</f>
        <v>12960</v>
      </c>
      <c r="E910" s="294"/>
      <c r="F910" s="294"/>
      <c r="G910" s="294"/>
      <c r="H910" s="294"/>
      <c r="I910" s="294"/>
      <c r="J910" s="294"/>
      <c r="K910" s="294"/>
      <c r="L910" s="294"/>
      <c r="M910" s="294"/>
      <c r="N910" s="294"/>
      <c r="O910" s="294"/>
      <c r="P910" s="294">
        <f>VLOOKUP(A910,'Base de Dados sem ASI_Relatório'!N:AD,17,0)</f>
        <v>0</v>
      </c>
    </row>
    <row r="911" spans="1:16" ht="39.75" customHeight="1" x14ac:dyDescent="0.2">
      <c r="A911" s="283" t="s">
        <v>4386</v>
      </c>
      <c r="B911" s="311" t="s">
        <v>5196</v>
      </c>
      <c r="C911" s="311" t="s">
        <v>5197</v>
      </c>
      <c r="D911" s="311" t="s">
        <v>5198</v>
      </c>
      <c r="E911" s="311" t="s">
        <v>5199</v>
      </c>
      <c r="F911" s="311" t="s">
        <v>5200</v>
      </c>
      <c r="G911" s="311" t="s">
        <v>5201</v>
      </c>
      <c r="H911" s="311" t="s">
        <v>5202</v>
      </c>
      <c r="I911" s="311" t="s">
        <v>5203</v>
      </c>
      <c r="J911" s="311" t="s">
        <v>5204</v>
      </c>
      <c r="K911" s="311" t="s">
        <v>5205</v>
      </c>
      <c r="L911" s="311" t="s">
        <v>5206</v>
      </c>
      <c r="M911" s="311" t="s">
        <v>5207</v>
      </c>
      <c r="N911" s="311" t="s">
        <v>5208</v>
      </c>
      <c r="O911" s="311" t="s">
        <v>5209</v>
      </c>
      <c r="P911" s="311" t="s">
        <v>5210</v>
      </c>
    </row>
    <row r="912" spans="1:16" s="282" customFormat="1" ht="25.5" x14ac:dyDescent="0.2">
      <c r="A912" s="285" t="s">
        <v>5004</v>
      </c>
      <c r="B912" s="294" t="str">
        <f>VLOOKUP(A912,'Base de Dados sem ASI_Relatório'!N:AD,2,0)</f>
        <v>Anual</v>
      </c>
      <c r="C912" s="294" t="str">
        <f>VLOOKUP(A912,'Base de Dados sem ASI_Relatório'!N:AD,4,0)</f>
        <v>-</v>
      </c>
      <c r="D912" s="294" t="str">
        <f>VLOOKUP(A912,'Base de Dados sem ASI_Relatório'!N:AD,5,0)</f>
        <v>-</v>
      </c>
      <c r="E912" s="294"/>
      <c r="F912" s="294"/>
      <c r="G912" s="294"/>
      <c r="H912" s="294"/>
      <c r="I912" s="294"/>
      <c r="J912" s="294"/>
      <c r="K912" s="294"/>
      <c r="L912" s="294"/>
      <c r="M912" s="294"/>
      <c r="N912" s="294"/>
      <c r="O912" s="294"/>
      <c r="P912" s="294">
        <f>VLOOKUP(A912,'Base de Dados sem ASI_Relatório'!N:AD,17,0)</f>
        <v>0</v>
      </c>
    </row>
    <row r="913" spans="1:16" ht="39.75" customHeight="1" x14ac:dyDescent="0.2">
      <c r="A913" s="283" t="s">
        <v>4387</v>
      </c>
      <c r="B913" s="311" t="s">
        <v>5196</v>
      </c>
      <c r="C913" s="311" t="s">
        <v>5197</v>
      </c>
      <c r="D913" s="311" t="s">
        <v>5198</v>
      </c>
      <c r="E913" s="311" t="s">
        <v>5199</v>
      </c>
      <c r="F913" s="311" t="s">
        <v>5200</v>
      </c>
      <c r="G913" s="311" t="s">
        <v>5201</v>
      </c>
      <c r="H913" s="311" t="s">
        <v>5202</v>
      </c>
      <c r="I913" s="311" t="s">
        <v>5203</v>
      </c>
      <c r="J913" s="311" t="s">
        <v>5204</v>
      </c>
      <c r="K913" s="311" t="s">
        <v>5205</v>
      </c>
      <c r="L913" s="311" t="s">
        <v>5206</v>
      </c>
      <c r="M913" s="311" t="s">
        <v>5207</v>
      </c>
      <c r="N913" s="311" t="s">
        <v>5208</v>
      </c>
      <c r="O913" s="311" t="s">
        <v>5209</v>
      </c>
      <c r="P913" s="311" t="s">
        <v>5210</v>
      </c>
    </row>
    <row r="914" spans="1:16" s="282" customFormat="1" ht="25.5" x14ac:dyDescent="0.2">
      <c r="A914" s="285" t="s">
        <v>5005</v>
      </c>
      <c r="B914" s="294" t="str">
        <f>VLOOKUP(A914,'Base de Dados sem ASI_Relatório'!N:AD,2,0)</f>
        <v>Anual</v>
      </c>
      <c r="C914" s="294" t="str">
        <f>VLOOKUP(A914,'Base de Dados sem ASI_Relatório'!N:AD,4,0)</f>
        <v>-</v>
      </c>
      <c r="D914" s="294" t="str">
        <f>VLOOKUP(A914,'Base de Dados sem ASI_Relatório'!N:AD,5,0)</f>
        <v>-</v>
      </c>
      <c r="E914" s="294"/>
      <c r="F914" s="294"/>
      <c r="G914" s="294"/>
      <c r="H914" s="294"/>
      <c r="I914" s="294"/>
      <c r="J914" s="294"/>
      <c r="K914" s="294"/>
      <c r="L914" s="294"/>
      <c r="M914" s="294"/>
      <c r="N914" s="294"/>
      <c r="O914" s="294"/>
      <c r="P914" s="294">
        <f>VLOOKUP(A914,'Base de Dados sem ASI_Relatório'!N:AD,17,0)</f>
        <v>10</v>
      </c>
    </row>
    <row r="915" spans="1:16" ht="39.75" customHeight="1" x14ac:dyDescent="0.2">
      <c r="A915" s="283" t="s">
        <v>4388</v>
      </c>
      <c r="B915" s="311" t="s">
        <v>5196</v>
      </c>
      <c r="C915" s="311" t="s">
        <v>5197</v>
      </c>
      <c r="D915" s="311" t="s">
        <v>5198</v>
      </c>
      <c r="E915" s="311" t="s">
        <v>5199</v>
      </c>
      <c r="F915" s="311" t="s">
        <v>5200</v>
      </c>
      <c r="G915" s="311" t="s">
        <v>5201</v>
      </c>
      <c r="H915" s="311" t="s">
        <v>5202</v>
      </c>
      <c r="I915" s="311" t="s">
        <v>5203</v>
      </c>
      <c r="J915" s="311" t="s">
        <v>5204</v>
      </c>
      <c r="K915" s="311" t="s">
        <v>5205</v>
      </c>
      <c r="L915" s="311" t="s">
        <v>5206</v>
      </c>
      <c r="M915" s="311" t="s">
        <v>5207</v>
      </c>
      <c r="N915" s="311" t="s">
        <v>5208</v>
      </c>
      <c r="O915" s="311" t="s">
        <v>5209</v>
      </c>
      <c r="P915" s="311" t="s">
        <v>5210</v>
      </c>
    </row>
    <row r="916" spans="1:16" s="282" customFormat="1" x14ac:dyDescent="0.2">
      <c r="A916" s="285" t="s">
        <v>5006</v>
      </c>
      <c r="B916" s="294" t="str">
        <f>VLOOKUP(A916,'Base de Dados sem ASI_Relatório'!N:AD,2,0)</f>
        <v>Anual</v>
      </c>
      <c r="C916" s="294" t="str">
        <f>VLOOKUP(A916,'Base de Dados sem ASI_Relatório'!N:AD,4,0)</f>
        <v>-</v>
      </c>
      <c r="D916" s="294" t="str">
        <f>VLOOKUP(A916,'Base de Dados sem ASI_Relatório'!N:AD,5,0)</f>
        <v>-</v>
      </c>
      <c r="E916" s="294"/>
      <c r="F916" s="294"/>
      <c r="G916" s="294"/>
      <c r="H916" s="294"/>
      <c r="I916" s="294"/>
      <c r="J916" s="294"/>
      <c r="K916" s="294"/>
      <c r="L916" s="294"/>
      <c r="M916" s="294"/>
      <c r="N916" s="294"/>
      <c r="O916" s="294"/>
      <c r="P916" s="294">
        <f>VLOOKUP(A916,'Base de Dados sem ASI_Relatório'!N:AD,17,0)</f>
        <v>0</v>
      </c>
    </row>
    <row r="917" spans="1:16" ht="39.75" customHeight="1" x14ac:dyDescent="0.2">
      <c r="A917" s="283" t="s">
        <v>4389</v>
      </c>
      <c r="B917" s="311" t="s">
        <v>5196</v>
      </c>
      <c r="C917" s="311" t="s">
        <v>5197</v>
      </c>
      <c r="D917" s="311" t="s">
        <v>5198</v>
      </c>
      <c r="E917" s="311" t="s">
        <v>5199</v>
      </c>
      <c r="F917" s="311" t="s">
        <v>5200</v>
      </c>
      <c r="G917" s="311" t="s">
        <v>5201</v>
      </c>
      <c r="H917" s="311" t="s">
        <v>5202</v>
      </c>
      <c r="I917" s="311" t="s">
        <v>5203</v>
      </c>
      <c r="J917" s="311" t="s">
        <v>5204</v>
      </c>
      <c r="K917" s="311" t="s">
        <v>5205</v>
      </c>
      <c r="L917" s="311" t="s">
        <v>5206</v>
      </c>
      <c r="M917" s="311" t="s">
        <v>5207</v>
      </c>
      <c r="N917" s="311" t="s">
        <v>5208</v>
      </c>
      <c r="O917" s="311" t="s">
        <v>5209</v>
      </c>
      <c r="P917" s="311" t="s">
        <v>5210</v>
      </c>
    </row>
    <row r="918" spans="1:16" s="282" customFormat="1" x14ac:dyDescent="0.2">
      <c r="A918" s="285" t="s">
        <v>5007</v>
      </c>
      <c r="B918" s="294" t="str">
        <f>VLOOKUP(A918,'Base de Dados sem ASI_Relatório'!N:AD,2,0)</f>
        <v>Anual</v>
      </c>
      <c r="C918" s="294">
        <f>VLOOKUP(A918,'Base de Dados sem ASI_Relatório'!N:AD,4,0)</f>
        <v>0</v>
      </c>
      <c r="D918" s="294">
        <f>VLOOKUP(A918,'Base de Dados sem ASI_Relatório'!N:AD,5,0)</f>
        <v>3</v>
      </c>
      <c r="E918" s="294"/>
      <c r="F918" s="294"/>
      <c r="G918" s="294"/>
      <c r="H918" s="294"/>
      <c r="I918" s="294"/>
      <c r="J918" s="294"/>
      <c r="K918" s="294"/>
      <c r="L918" s="294"/>
      <c r="M918" s="294"/>
      <c r="N918" s="294"/>
      <c r="O918" s="294"/>
      <c r="P918" s="294">
        <f>VLOOKUP(A918,'Base de Dados sem ASI_Relatório'!N:AD,17,0)</f>
        <v>6</v>
      </c>
    </row>
    <row r="919" spans="1:16" ht="39.75" customHeight="1" x14ac:dyDescent="0.2">
      <c r="A919" s="283" t="s">
        <v>4390</v>
      </c>
      <c r="B919" s="311" t="s">
        <v>5196</v>
      </c>
      <c r="C919" s="311" t="s">
        <v>5197</v>
      </c>
      <c r="D919" s="311" t="s">
        <v>5198</v>
      </c>
      <c r="E919" s="311" t="s">
        <v>5199</v>
      </c>
      <c r="F919" s="311" t="s">
        <v>5200</v>
      </c>
      <c r="G919" s="311" t="s">
        <v>5201</v>
      </c>
      <c r="H919" s="311" t="s">
        <v>5202</v>
      </c>
      <c r="I919" s="311" t="s">
        <v>5203</v>
      </c>
      <c r="J919" s="311" t="s">
        <v>5204</v>
      </c>
      <c r="K919" s="311" t="s">
        <v>5205</v>
      </c>
      <c r="L919" s="311" t="s">
        <v>5206</v>
      </c>
      <c r="M919" s="311" t="s">
        <v>5207</v>
      </c>
      <c r="N919" s="311" t="s">
        <v>5208</v>
      </c>
      <c r="O919" s="311" t="s">
        <v>5209</v>
      </c>
      <c r="P919" s="311" t="s">
        <v>5210</v>
      </c>
    </row>
    <row r="920" spans="1:16" s="282" customFormat="1" ht="25.5" x14ac:dyDescent="0.2">
      <c r="A920" s="285" t="s">
        <v>5008</v>
      </c>
      <c r="B920" s="294" t="str">
        <f>VLOOKUP(A920,'Base de Dados sem ASI_Relatório'!N:AD,2,0)</f>
        <v>Anual</v>
      </c>
      <c r="C920" s="294" t="str">
        <f>VLOOKUP(A920,'Base de Dados sem ASI_Relatório'!N:AD,4,0)</f>
        <v>-</v>
      </c>
      <c r="D920" s="294" t="str">
        <f>VLOOKUP(A920,'Base de Dados sem ASI_Relatório'!N:AD,5,0)</f>
        <v>-</v>
      </c>
      <c r="E920" s="294"/>
      <c r="F920" s="294"/>
      <c r="G920" s="294"/>
      <c r="H920" s="294"/>
      <c r="I920" s="294"/>
      <c r="J920" s="294"/>
      <c r="K920" s="294"/>
      <c r="L920" s="294"/>
      <c r="M920" s="294"/>
      <c r="N920" s="294"/>
      <c r="O920" s="294"/>
      <c r="P920" s="294">
        <f>VLOOKUP(A920,'Base de Dados sem ASI_Relatório'!N:AD,17,0)</f>
        <v>0</v>
      </c>
    </row>
    <row r="921" spans="1:16" ht="39.75" customHeight="1" x14ac:dyDescent="0.2">
      <c r="A921" s="283" t="s">
        <v>4391</v>
      </c>
      <c r="B921" s="311" t="s">
        <v>5196</v>
      </c>
      <c r="C921" s="311" t="s">
        <v>5197</v>
      </c>
      <c r="D921" s="311" t="s">
        <v>5198</v>
      </c>
      <c r="E921" s="311" t="s">
        <v>5199</v>
      </c>
      <c r="F921" s="311" t="s">
        <v>5200</v>
      </c>
      <c r="G921" s="311" t="s">
        <v>5201</v>
      </c>
      <c r="H921" s="311" t="s">
        <v>5202</v>
      </c>
      <c r="I921" s="311" t="s">
        <v>5203</v>
      </c>
      <c r="J921" s="311" t="s">
        <v>5204</v>
      </c>
      <c r="K921" s="311" t="s">
        <v>5205</v>
      </c>
      <c r="L921" s="311" t="s">
        <v>5206</v>
      </c>
      <c r="M921" s="311" t="s">
        <v>5207</v>
      </c>
      <c r="N921" s="311" t="s">
        <v>5208</v>
      </c>
      <c r="O921" s="311" t="s">
        <v>5209</v>
      </c>
      <c r="P921" s="311" t="s">
        <v>5210</v>
      </c>
    </row>
    <row r="922" spans="1:16" s="282" customFormat="1" x14ac:dyDescent="0.2">
      <c r="A922" s="285" t="s">
        <v>5009</v>
      </c>
      <c r="B922" s="294" t="str">
        <f>VLOOKUP(A922,'Base de Dados sem ASI_Relatório'!N:AD,2,0)</f>
        <v>Anual</v>
      </c>
      <c r="C922" s="294">
        <f>VLOOKUP(A922,'Base de Dados sem ASI_Relatório'!N:AD,4,0)</f>
        <v>1</v>
      </c>
      <c r="D922" s="294">
        <f>VLOOKUP(A922,'Base de Dados sem ASI_Relatório'!N:AD,5,0)</f>
        <v>2</v>
      </c>
      <c r="E922" s="294"/>
      <c r="F922" s="294"/>
      <c r="G922" s="294"/>
      <c r="H922" s="294"/>
      <c r="I922" s="294"/>
      <c r="J922" s="294"/>
      <c r="K922" s="294"/>
      <c r="L922" s="294"/>
      <c r="M922" s="294"/>
      <c r="N922" s="294"/>
      <c r="O922" s="294"/>
      <c r="P922" s="294">
        <f>VLOOKUP(A922,'Base de Dados sem ASI_Relatório'!N:AD,17,0)</f>
        <v>1</v>
      </c>
    </row>
    <row r="923" spans="1:16" ht="39.75" customHeight="1" x14ac:dyDescent="0.2">
      <c r="A923" s="283" t="s">
        <v>4392</v>
      </c>
      <c r="B923" s="311" t="s">
        <v>5196</v>
      </c>
      <c r="C923" s="311" t="s">
        <v>5197</v>
      </c>
      <c r="D923" s="311" t="s">
        <v>5198</v>
      </c>
      <c r="E923" s="311" t="s">
        <v>5199</v>
      </c>
      <c r="F923" s="311" t="s">
        <v>5200</v>
      </c>
      <c r="G923" s="311" t="s">
        <v>5201</v>
      </c>
      <c r="H923" s="311" t="s">
        <v>5202</v>
      </c>
      <c r="I923" s="311" t="s">
        <v>5203</v>
      </c>
      <c r="J923" s="311" t="s">
        <v>5204</v>
      </c>
      <c r="K923" s="311" t="s">
        <v>5205</v>
      </c>
      <c r="L923" s="311" t="s">
        <v>5206</v>
      </c>
      <c r="M923" s="311" t="s">
        <v>5207</v>
      </c>
      <c r="N923" s="311" t="s">
        <v>5208</v>
      </c>
      <c r="O923" s="311" t="s">
        <v>5209</v>
      </c>
      <c r="P923" s="311" t="s">
        <v>5210</v>
      </c>
    </row>
    <row r="924" spans="1:16" s="282" customFormat="1" ht="25.5" x14ac:dyDescent="0.2">
      <c r="A924" s="285" t="s">
        <v>5010</v>
      </c>
      <c r="B924" s="294" t="str">
        <f>VLOOKUP(A924,'Base de Dados sem ASI_Relatório'!N:AD,2,0)</f>
        <v>Anual</v>
      </c>
      <c r="C924" s="294">
        <f>VLOOKUP(A924,'Base de Dados sem ASI_Relatório'!N:AD,4,0)</f>
        <v>210458</v>
      </c>
      <c r="D924" s="294">
        <f>VLOOKUP(A924,'Base de Dados sem ASI_Relatório'!N:AD,5,0)</f>
        <v>150000</v>
      </c>
      <c r="E924" s="294"/>
      <c r="F924" s="294"/>
      <c r="G924" s="294"/>
      <c r="H924" s="294"/>
      <c r="I924" s="294"/>
      <c r="J924" s="294"/>
      <c r="K924" s="294"/>
      <c r="L924" s="294"/>
      <c r="M924" s="294"/>
      <c r="N924" s="294"/>
      <c r="O924" s="294"/>
      <c r="P924" s="294">
        <f>VLOOKUP(A924,'Base de Dados sem ASI_Relatório'!N:AD,17,0)</f>
        <v>395461</v>
      </c>
    </row>
    <row r="925" spans="1:16" ht="39.75" customHeight="1" x14ac:dyDescent="0.2">
      <c r="A925" s="283" t="s">
        <v>4393</v>
      </c>
      <c r="B925" s="311" t="s">
        <v>5196</v>
      </c>
      <c r="C925" s="311" t="s">
        <v>5197</v>
      </c>
      <c r="D925" s="311" t="s">
        <v>5198</v>
      </c>
      <c r="E925" s="311" t="s">
        <v>5199</v>
      </c>
      <c r="F925" s="311" t="s">
        <v>5200</v>
      </c>
      <c r="G925" s="311" t="s">
        <v>5201</v>
      </c>
      <c r="H925" s="311" t="s">
        <v>5202</v>
      </c>
      <c r="I925" s="311" t="s">
        <v>5203</v>
      </c>
      <c r="J925" s="311" t="s">
        <v>5204</v>
      </c>
      <c r="K925" s="311" t="s">
        <v>5205</v>
      </c>
      <c r="L925" s="311" t="s">
        <v>5206</v>
      </c>
      <c r="M925" s="311" t="s">
        <v>5207</v>
      </c>
      <c r="N925" s="311" t="s">
        <v>5208</v>
      </c>
      <c r="O925" s="311" t="s">
        <v>5209</v>
      </c>
      <c r="P925" s="311" t="s">
        <v>5210</v>
      </c>
    </row>
    <row r="926" spans="1:16" s="282" customFormat="1" ht="25.5" x14ac:dyDescent="0.2">
      <c r="A926" s="285" t="s">
        <v>5011</v>
      </c>
      <c r="B926" s="294" t="str">
        <f>VLOOKUP(A926,'Base de Dados sem ASI_Relatório'!N:AD,2,0)</f>
        <v>Anual</v>
      </c>
      <c r="C926" s="294" t="str">
        <f>VLOOKUP(A926,'Base de Dados sem ASI_Relatório'!N:AD,4,0)</f>
        <v>-</v>
      </c>
      <c r="D926" s="294" t="str">
        <f>VLOOKUP(A926,'Base de Dados sem ASI_Relatório'!N:AD,5,0)</f>
        <v>-</v>
      </c>
      <c r="E926" s="294"/>
      <c r="F926" s="294"/>
      <c r="G926" s="294"/>
      <c r="H926" s="294"/>
      <c r="I926" s="294"/>
      <c r="J926" s="294"/>
      <c r="K926" s="294"/>
      <c r="L926" s="294"/>
      <c r="M926" s="294"/>
      <c r="N926" s="294"/>
      <c r="O926" s="294"/>
      <c r="P926" s="294">
        <f>VLOOKUP(A926,'Base de Dados sem ASI_Relatório'!N:AD,17,0)</f>
        <v>0</v>
      </c>
    </row>
    <row r="927" spans="1:16" ht="39.75" customHeight="1" x14ac:dyDescent="0.2">
      <c r="A927" s="283" t="s">
        <v>4394</v>
      </c>
      <c r="B927" s="311" t="s">
        <v>5196</v>
      </c>
      <c r="C927" s="311" t="s">
        <v>5197</v>
      </c>
      <c r="D927" s="311" t="s">
        <v>5198</v>
      </c>
      <c r="E927" s="311" t="s">
        <v>5199</v>
      </c>
      <c r="F927" s="311" t="s">
        <v>5200</v>
      </c>
      <c r="G927" s="311" t="s">
        <v>5201</v>
      </c>
      <c r="H927" s="311" t="s">
        <v>5202</v>
      </c>
      <c r="I927" s="311" t="s">
        <v>5203</v>
      </c>
      <c r="J927" s="311" t="s">
        <v>5204</v>
      </c>
      <c r="K927" s="311" t="s">
        <v>5205</v>
      </c>
      <c r="L927" s="311" t="s">
        <v>5206</v>
      </c>
      <c r="M927" s="311" t="s">
        <v>5207</v>
      </c>
      <c r="N927" s="311" t="s">
        <v>5208</v>
      </c>
      <c r="O927" s="311" t="s">
        <v>5209</v>
      </c>
      <c r="P927" s="311" t="s">
        <v>5210</v>
      </c>
    </row>
    <row r="928" spans="1:16" s="282" customFormat="1" x14ac:dyDescent="0.2">
      <c r="A928" s="285" t="s">
        <v>5012</v>
      </c>
      <c r="B928" s="294" t="str">
        <f>VLOOKUP(A928,'Base de Dados sem ASI_Relatório'!N:AD,2,0)</f>
        <v>Anual</v>
      </c>
      <c r="C928" s="294">
        <f>VLOOKUP(A928,'Base de Dados sem ASI_Relatório'!N:AD,4,0)</f>
        <v>0</v>
      </c>
      <c r="D928" s="294">
        <f>VLOOKUP(A928,'Base de Dados sem ASI_Relatório'!N:AD,5,0)</f>
        <v>0</v>
      </c>
      <c r="E928" s="294"/>
      <c r="F928" s="294"/>
      <c r="G928" s="294"/>
      <c r="H928" s="294"/>
      <c r="I928" s="294"/>
      <c r="J928" s="294"/>
      <c r="K928" s="294"/>
      <c r="L928" s="294"/>
      <c r="M928" s="294"/>
      <c r="N928" s="294"/>
      <c r="O928" s="294"/>
      <c r="P928" s="294">
        <f>VLOOKUP(A928,'Base de Dados sem ASI_Relatório'!N:AD,17,0)</f>
        <v>0</v>
      </c>
    </row>
    <row r="929" spans="1:16" ht="39.75" customHeight="1" x14ac:dyDescent="0.2">
      <c r="A929" s="283" t="s">
        <v>4395</v>
      </c>
      <c r="B929" s="311" t="s">
        <v>5196</v>
      </c>
      <c r="C929" s="311" t="s">
        <v>5197</v>
      </c>
      <c r="D929" s="311" t="s">
        <v>5198</v>
      </c>
      <c r="E929" s="311" t="s">
        <v>5199</v>
      </c>
      <c r="F929" s="311" t="s">
        <v>5200</v>
      </c>
      <c r="G929" s="311" t="s">
        <v>5201</v>
      </c>
      <c r="H929" s="311" t="s">
        <v>5202</v>
      </c>
      <c r="I929" s="311" t="s">
        <v>5203</v>
      </c>
      <c r="J929" s="311" t="s">
        <v>5204</v>
      </c>
      <c r="K929" s="311" t="s">
        <v>5205</v>
      </c>
      <c r="L929" s="311" t="s">
        <v>5206</v>
      </c>
      <c r="M929" s="311" t="s">
        <v>5207</v>
      </c>
      <c r="N929" s="311" t="s">
        <v>5208</v>
      </c>
      <c r="O929" s="311" t="s">
        <v>5209</v>
      </c>
      <c r="P929" s="311" t="s">
        <v>5210</v>
      </c>
    </row>
    <row r="930" spans="1:16" s="282" customFormat="1" x14ac:dyDescent="0.2">
      <c r="A930" s="285" t="s">
        <v>5013</v>
      </c>
      <c r="B930" s="294" t="str">
        <f>VLOOKUP(A930,'Base de Dados sem ASI_Relatório'!N:AD,2,0)</f>
        <v>Anual</v>
      </c>
      <c r="C930" s="294">
        <f>VLOOKUP(A930,'Base de Dados sem ASI_Relatório'!N:AD,4,0)</f>
        <v>600</v>
      </c>
      <c r="D930" s="294">
        <f>VLOOKUP(A930,'Base de Dados sem ASI_Relatório'!N:AD,5,0)</f>
        <v>100</v>
      </c>
      <c r="E930" s="294"/>
      <c r="F930" s="294"/>
      <c r="G930" s="294"/>
      <c r="H930" s="294"/>
      <c r="I930" s="294"/>
      <c r="J930" s="294"/>
      <c r="K930" s="294"/>
      <c r="L930" s="294"/>
      <c r="M930" s="294"/>
      <c r="N930" s="294"/>
      <c r="O930" s="294"/>
      <c r="P930" s="294">
        <f>VLOOKUP(A930,'Base de Dados sem ASI_Relatório'!N:AD,17,0)</f>
        <v>39</v>
      </c>
    </row>
    <row r="931" spans="1:16" ht="39.75" customHeight="1" x14ac:dyDescent="0.2">
      <c r="A931" s="283" t="s">
        <v>4396</v>
      </c>
      <c r="B931" s="311" t="s">
        <v>5196</v>
      </c>
      <c r="C931" s="311" t="s">
        <v>5197</v>
      </c>
      <c r="D931" s="311" t="s">
        <v>5198</v>
      </c>
      <c r="E931" s="311" t="s">
        <v>5199</v>
      </c>
      <c r="F931" s="311" t="s">
        <v>5200</v>
      </c>
      <c r="G931" s="311" t="s">
        <v>5201</v>
      </c>
      <c r="H931" s="311" t="s">
        <v>5202</v>
      </c>
      <c r="I931" s="311" t="s">
        <v>5203</v>
      </c>
      <c r="J931" s="311" t="s">
        <v>5204</v>
      </c>
      <c r="K931" s="311" t="s">
        <v>5205</v>
      </c>
      <c r="L931" s="311" t="s">
        <v>5206</v>
      </c>
      <c r="M931" s="311" t="s">
        <v>5207</v>
      </c>
      <c r="N931" s="311" t="s">
        <v>5208</v>
      </c>
      <c r="O931" s="311" t="s">
        <v>5209</v>
      </c>
      <c r="P931" s="311" t="s">
        <v>5210</v>
      </c>
    </row>
    <row r="932" spans="1:16" s="282" customFormat="1" x14ac:dyDescent="0.2">
      <c r="A932" s="285" t="s">
        <v>5014</v>
      </c>
      <c r="B932" s="294" t="str">
        <f>VLOOKUP(A932,'Base de Dados sem ASI_Relatório'!N:AD,2,0)</f>
        <v>Anual</v>
      </c>
      <c r="C932" s="294">
        <f>VLOOKUP(A932,'Base de Dados sem ASI_Relatório'!N:AD,4,0)</f>
        <v>22</v>
      </c>
      <c r="D932" s="294">
        <f>VLOOKUP(A932,'Base de Dados sem ASI_Relatório'!N:AD,5,0)</f>
        <v>22</v>
      </c>
      <c r="E932" s="294"/>
      <c r="F932" s="294"/>
      <c r="G932" s="294"/>
      <c r="H932" s="294"/>
      <c r="I932" s="294"/>
      <c r="J932" s="294"/>
      <c r="K932" s="294"/>
      <c r="L932" s="294"/>
      <c r="M932" s="294"/>
      <c r="N932" s="294"/>
      <c r="O932" s="294"/>
      <c r="P932" s="294">
        <f>VLOOKUP(A932,'Base de Dados sem ASI_Relatório'!N:AD,17,0)</f>
        <v>0</v>
      </c>
    </row>
    <row r="933" spans="1:16" ht="39.75" customHeight="1" x14ac:dyDescent="0.2">
      <c r="A933" s="283" t="s">
        <v>4397</v>
      </c>
      <c r="B933" s="311" t="s">
        <v>5196</v>
      </c>
      <c r="C933" s="311" t="s">
        <v>5197</v>
      </c>
      <c r="D933" s="311" t="s">
        <v>5198</v>
      </c>
      <c r="E933" s="311" t="s">
        <v>5199</v>
      </c>
      <c r="F933" s="311" t="s">
        <v>5200</v>
      </c>
      <c r="G933" s="311" t="s">
        <v>5201</v>
      </c>
      <c r="H933" s="311" t="s">
        <v>5202</v>
      </c>
      <c r="I933" s="311" t="s">
        <v>5203</v>
      </c>
      <c r="J933" s="311" t="s">
        <v>5204</v>
      </c>
      <c r="K933" s="311" t="s">
        <v>5205</v>
      </c>
      <c r="L933" s="311" t="s">
        <v>5206</v>
      </c>
      <c r="M933" s="311" t="s">
        <v>5207</v>
      </c>
      <c r="N933" s="311" t="s">
        <v>5208</v>
      </c>
      <c r="O933" s="311" t="s">
        <v>5209</v>
      </c>
      <c r="P933" s="311" t="s">
        <v>5210</v>
      </c>
    </row>
    <row r="934" spans="1:16" s="282" customFormat="1" x14ac:dyDescent="0.2">
      <c r="A934" s="285" t="s">
        <v>5015</v>
      </c>
      <c r="B934" s="294" t="str">
        <f>VLOOKUP(A934,'Base de Dados sem ASI_Relatório'!N:AD,2,0)</f>
        <v>Anual</v>
      </c>
      <c r="C934" s="294">
        <f>VLOOKUP(A934,'Base de Dados sem ASI_Relatório'!N:AD,4,0)</f>
        <v>650</v>
      </c>
      <c r="D934" s="294">
        <f>VLOOKUP(A934,'Base de Dados sem ASI_Relatório'!N:AD,5,0)</f>
        <v>700</v>
      </c>
      <c r="E934" s="294"/>
      <c r="F934" s="294"/>
      <c r="G934" s="294"/>
      <c r="H934" s="294"/>
      <c r="I934" s="294"/>
      <c r="J934" s="294"/>
      <c r="K934" s="294"/>
      <c r="L934" s="294"/>
      <c r="M934" s="294"/>
      <c r="N934" s="294"/>
      <c r="O934" s="294"/>
      <c r="P934" s="294">
        <f>VLOOKUP(A934,'Base de Dados sem ASI_Relatório'!N:AD,17,0)</f>
        <v>700</v>
      </c>
    </row>
    <row r="935" spans="1:16" ht="39.75" customHeight="1" x14ac:dyDescent="0.2">
      <c r="A935" s="283" t="s">
        <v>4398</v>
      </c>
      <c r="B935" s="311" t="s">
        <v>5196</v>
      </c>
      <c r="C935" s="311" t="s">
        <v>5197</v>
      </c>
      <c r="D935" s="311" t="s">
        <v>5198</v>
      </c>
      <c r="E935" s="311" t="s">
        <v>5199</v>
      </c>
      <c r="F935" s="311" t="s">
        <v>5200</v>
      </c>
      <c r="G935" s="311" t="s">
        <v>5201</v>
      </c>
      <c r="H935" s="311" t="s">
        <v>5202</v>
      </c>
      <c r="I935" s="311" t="s">
        <v>5203</v>
      </c>
      <c r="J935" s="311" t="s">
        <v>5204</v>
      </c>
      <c r="K935" s="311" t="s">
        <v>5205</v>
      </c>
      <c r="L935" s="311" t="s">
        <v>5206</v>
      </c>
      <c r="M935" s="311" t="s">
        <v>5207</v>
      </c>
      <c r="N935" s="311" t="s">
        <v>5208</v>
      </c>
      <c r="O935" s="311" t="s">
        <v>5209</v>
      </c>
      <c r="P935" s="311" t="s">
        <v>5210</v>
      </c>
    </row>
    <row r="936" spans="1:16" s="282" customFormat="1" x14ac:dyDescent="0.2">
      <c r="A936" s="285" t="s">
        <v>5016</v>
      </c>
      <c r="B936" s="294" t="str">
        <f>VLOOKUP(A936,'Base de Dados sem ASI_Relatório'!N:AD,2,0)</f>
        <v>Anual</v>
      </c>
      <c r="C936" s="294">
        <f>VLOOKUP(A936,'Base de Dados sem ASI_Relatório'!N:AD,4,0)</f>
        <v>47</v>
      </c>
      <c r="D936" s="294">
        <f>VLOOKUP(A936,'Base de Dados sem ASI_Relatório'!N:AD,5,0)</f>
        <v>30</v>
      </c>
      <c r="E936" s="294"/>
      <c r="F936" s="294"/>
      <c r="G936" s="294"/>
      <c r="H936" s="294"/>
      <c r="I936" s="294"/>
      <c r="J936" s="294"/>
      <c r="K936" s="294"/>
      <c r="L936" s="294"/>
      <c r="M936" s="294"/>
      <c r="N936" s="294"/>
      <c r="O936" s="294"/>
      <c r="P936" s="294">
        <f>VLOOKUP(A936,'Base de Dados sem ASI_Relatório'!N:AD,17,0)</f>
        <v>260</v>
      </c>
    </row>
    <row r="937" spans="1:16" ht="39.75" customHeight="1" x14ac:dyDescent="0.2">
      <c r="A937" s="283" t="s">
        <v>4399</v>
      </c>
      <c r="B937" s="311" t="s">
        <v>5196</v>
      </c>
      <c r="C937" s="311" t="s">
        <v>5197</v>
      </c>
      <c r="D937" s="311" t="s">
        <v>5198</v>
      </c>
      <c r="E937" s="311" t="s">
        <v>5199</v>
      </c>
      <c r="F937" s="311" t="s">
        <v>5200</v>
      </c>
      <c r="G937" s="311" t="s">
        <v>5201</v>
      </c>
      <c r="H937" s="311" t="s">
        <v>5202</v>
      </c>
      <c r="I937" s="311" t="s">
        <v>5203</v>
      </c>
      <c r="J937" s="311" t="s">
        <v>5204</v>
      </c>
      <c r="K937" s="311" t="s">
        <v>5205</v>
      </c>
      <c r="L937" s="311" t="s">
        <v>5206</v>
      </c>
      <c r="M937" s="311" t="s">
        <v>5207</v>
      </c>
      <c r="N937" s="311" t="s">
        <v>5208</v>
      </c>
      <c r="O937" s="311" t="s">
        <v>5209</v>
      </c>
      <c r="P937" s="311" t="s">
        <v>5210</v>
      </c>
    </row>
    <row r="938" spans="1:16" s="282" customFormat="1" x14ac:dyDescent="0.2">
      <c r="A938" s="285" t="s">
        <v>5017</v>
      </c>
      <c r="B938" s="294" t="str">
        <f>VLOOKUP(A938,'Base de Dados sem ASI_Relatório'!N:AD,2,0)</f>
        <v>Quadrimestral</v>
      </c>
      <c r="C938" s="294" t="str">
        <f>VLOOKUP(A938,'Base de Dados sem ASI_Relatório'!N:AD,4,0)</f>
        <v>-</v>
      </c>
      <c r="D938" s="294" t="str">
        <f>VLOOKUP(A938,'Base de Dados sem ASI_Relatório'!N:AD,5,0)</f>
        <v>-</v>
      </c>
      <c r="E938" s="294"/>
      <c r="F938" s="294"/>
      <c r="G938" s="294"/>
      <c r="H938" s="294">
        <f>VLOOKUP(A938,'Base de Dados sem ASI_Relatório'!N:AD,9,0)</f>
        <v>0</v>
      </c>
      <c r="I938" s="294"/>
      <c r="J938" s="294"/>
      <c r="K938" s="294"/>
      <c r="L938" s="294">
        <f>VLOOKUP(A938,'Base de Dados sem ASI_Relatório'!N:AD,13,0)</f>
        <v>0</v>
      </c>
      <c r="M938" s="294"/>
      <c r="N938" s="294"/>
      <c r="O938" s="294"/>
      <c r="P938" s="294">
        <f>VLOOKUP(A938,'Base de Dados sem ASI_Relatório'!N:AD,17,0)</f>
        <v>90</v>
      </c>
    </row>
    <row r="939" spans="1:16" ht="39.75" customHeight="1" x14ac:dyDescent="0.2">
      <c r="A939" s="283" t="s">
        <v>4400</v>
      </c>
      <c r="B939" s="311" t="s">
        <v>5196</v>
      </c>
      <c r="C939" s="311" t="s">
        <v>5197</v>
      </c>
      <c r="D939" s="311" t="s">
        <v>5198</v>
      </c>
      <c r="E939" s="311" t="s">
        <v>5199</v>
      </c>
      <c r="F939" s="311" t="s">
        <v>5200</v>
      </c>
      <c r="G939" s="311" t="s">
        <v>5201</v>
      </c>
      <c r="H939" s="311" t="s">
        <v>5202</v>
      </c>
      <c r="I939" s="311" t="s">
        <v>5203</v>
      </c>
      <c r="J939" s="311" t="s">
        <v>5204</v>
      </c>
      <c r="K939" s="311" t="s">
        <v>5205</v>
      </c>
      <c r="L939" s="311" t="s">
        <v>5206</v>
      </c>
      <c r="M939" s="311" t="s">
        <v>5207</v>
      </c>
      <c r="N939" s="311" t="s">
        <v>5208</v>
      </c>
      <c r="O939" s="311" t="s">
        <v>5209</v>
      </c>
      <c r="P939" s="311" t="s">
        <v>5210</v>
      </c>
    </row>
    <row r="940" spans="1:16" s="282" customFormat="1" x14ac:dyDescent="0.2">
      <c r="A940" s="285" t="s">
        <v>5018</v>
      </c>
      <c r="B940" s="294" t="str">
        <f>VLOOKUP(A940,'Base de Dados sem ASI_Relatório'!N:AD,2,0)</f>
        <v>Quadrimestral</v>
      </c>
      <c r="C940" s="294">
        <f>VLOOKUP(A940,'Base de Dados sem ASI_Relatório'!N:AD,4,0)</f>
        <v>30</v>
      </c>
      <c r="D940" s="294">
        <f>VLOOKUP(A940,'Base de Dados sem ASI_Relatório'!N:AD,5,0)</f>
        <v>30</v>
      </c>
      <c r="E940" s="294"/>
      <c r="F940" s="294"/>
      <c r="G940" s="294"/>
      <c r="H940" s="294">
        <f>VLOOKUP(A940,'Base de Dados sem ASI_Relatório'!N:AD,9,0)</f>
        <v>0</v>
      </c>
      <c r="I940" s="294"/>
      <c r="J940" s="294"/>
      <c r="K940" s="294"/>
      <c r="L940" s="294">
        <f>VLOOKUP(A940,'Base de Dados sem ASI_Relatório'!N:AD,13,0)</f>
        <v>0</v>
      </c>
      <c r="M940" s="294"/>
      <c r="N940" s="294"/>
      <c r="O940" s="294"/>
      <c r="P940" s="294">
        <f>VLOOKUP(A940,'Base de Dados sem ASI_Relatório'!N:AD,17,0)</f>
        <v>0</v>
      </c>
    </row>
    <row r="941" spans="1:16" ht="39.75" customHeight="1" x14ac:dyDescent="0.2">
      <c r="A941" s="283" t="s">
        <v>4401</v>
      </c>
      <c r="B941" s="311" t="s">
        <v>5196</v>
      </c>
      <c r="C941" s="311" t="s">
        <v>5197</v>
      </c>
      <c r="D941" s="311" t="s">
        <v>5198</v>
      </c>
      <c r="E941" s="311" t="s">
        <v>5199</v>
      </c>
      <c r="F941" s="311" t="s">
        <v>5200</v>
      </c>
      <c r="G941" s="311" t="s">
        <v>5201</v>
      </c>
      <c r="H941" s="311" t="s">
        <v>5202</v>
      </c>
      <c r="I941" s="311" t="s">
        <v>5203</v>
      </c>
      <c r="J941" s="311" t="s">
        <v>5204</v>
      </c>
      <c r="K941" s="311" t="s">
        <v>5205</v>
      </c>
      <c r="L941" s="311" t="s">
        <v>5206</v>
      </c>
      <c r="M941" s="311" t="s">
        <v>5207</v>
      </c>
      <c r="N941" s="311" t="s">
        <v>5208</v>
      </c>
      <c r="O941" s="311" t="s">
        <v>5209</v>
      </c>
      <c r="P941" s="311" t="s">
        <v>5210</v>
      </c>
    </row>
    <row r="942" spans="1:16" s="282" customFormat="1" ht="25.5" x14ac:dyDescent="0.2">
      <c r="A942" s="286" t="s">
        <v>5019</v>
      </c>
      <c r="B942" s="299" t="str">
        <f>VLOOKUP(A942,'Base de Dados sem ASI_Relatório'!N:AD,2,0)</f>
        <v>Anual</v>
      </c>
      <c r="C942" s="299">
        <f>VLOOKUP(A942,'Base de Dados sem ASI_Relatório'!N:AD,4,0)</f>
        <v>1</v>
      </c>
      <c r="D942" s="299">
        <f>VLOOKUP(A942,'Base de Dados sem ASI_Relatório'!N:AD,5,0)</f>
        <v>3</v>
      </c>
      <c r="E942" s="299"/>
      <c r="F942" s="299"/>
      <c r="G942" s="299"/>
      <c r="H942" s="299"/>
      <c r="I942" s="299"/>
      <c r="J942" s="299"/>
      <c r="K942" s="299"/>
      <c r="L942" s="299"/>
      <c r="M942" s="299"/>
      <c r="N942" s="299"/>
      <c r="O942" s="299"/>
      <c r="P942" s="299">
        <f>VLOOKUP(A942,'Base de Dados sem ASI_Relatório'!N:AD,17,0)</f>
        <v>1657</v>
      </c>
    </row>
    <row r="943" spans="1:16" s="282" customFormat="1" x14ac:dyDescent="0.2">
      <c r="A943" s="285" t="s">
        <v>5020</v>
      </c>
      <c r="B943" s="294" t="str">
        <f>VLOOKUP(A943,'Base de Dados sem ASI_Relatório'!N:AD,2,0)</f>
        <v>Anual</v>
      </c>
      <c r="C943" s="294">
        <f>VLOOKUP(A943,'Base de Dados sem ASI_Relatório'!N:AD,4,0)</f>
        <v>800</v>
      </c>
      <c r="D943" s="294">
        <f>VLOOKUP(A943,'Base de Dados sem ASI_Relatório'!N:AD,5,0)</f>
        <v>400</v>
      </c>
      <c r="E943" s="294"/>
      <c r="F943" s="294"/>
      <c r="G943" s="294"/>
      <c r="H943" s="294"/>
      <c r="I943" s="294"/>
      <c r="J943" s="294"/>
      <c r="K943" s="294"/>
      <c r="L943" s="294"/>
      <c r="M943" s="294"/>
      <c r="N943" s="294"/>
      <c r="O943" s="294"/>
      <c r="P943" s="294">
        <f>VLOOKUP(A943,'Base de Dados sem ASI_Relatório'!N:AD,17,0)</f>
        <v>1657</v>
      </c>
    </row>
    <row r="944" spans="1:16" ht="39.75" customHeight="1" x14ac:dyDescent="0.2">
      <c r="A944" s="283" t="s">
        <v>4402</v>
      </c>
      <c r="B944" s="311" t="s">
        <v>5196</v>
      </c>
      <c r="C944" s="311" t="s">
        <v>5197</v>
      </c>
      <c r="D944" s="311" t="s">
        <v>5198</v>
      </c>
      <c r="E944" s="311" t="s">
        <v>5199</v>
      </c>
      <c r="F944" s="311" t="s">
        <v>5200</v>
      </c>
      <c r="G944" s="311" t="s">
        <v>5201</v>
      </c>
      <c r="H944" s="311" t="s">
        <v>5202</v>
      </c>
      <c r="I944" s="311" t="s">
        <v>5203</v>
      </c>
      <c r="J944" s="311" t="s">
        <v>5204</v>
      </c>
      <c r="K944" s="311" t="s">
        <v>5205</v>
      </c>
      <c r="L944" s="311" t="s">
        <v>5206</v>
      </c>
      <c r="M944" s="311" t="s">
        <v>5207</v>
      </c>
      <c r="N944" s="311" t="s">
        <v>5208</v>
      </c>
      <c r="O944" s="311" t="s">
        <v>5209</v>
      </c>
      <c r="P944" s="311" t="s">
        <v>5210</v>
      </c>
    </row>
    <row r="945" spans="1:16" s="282" customFormat="1" x14ac:dyDescent="0.2">
      <c r="A945" s="285" t="s">
        <v>5021</v>
      </c>
      <c r="B945" s="294" t="str">
        <f>VLOOKUP(A945,'Base de Dados sem ASI_Relatório'!N:AD,2,0)</f>
        <v>Anual</v>
      </c>
      <c r="C945" s="294">
        <f>VLOOKUP(A945,'Base de Dados sem ASI_Relatório'!N:AD,4,0)</f>
        <v>2192</v>
      </c>
      <c r="D945" s="294" t="str">
        <f>VLOOKUP(A945,'Base de Dados sem ASI_Relatório'!N:AD,5,0)</f>
        <v>-</v>
      </c>
      <c r="E945" s="294"/>
      <c r="F945" s="294"/>
      <c r="G945" s="294"/>
      <c r="H945" s="294"/>
      <c r="I945" s="294"/>
      <c r="J945" s="294"/>
      <c r="K945" s="294"/>
      <c r="L945" s="294"/>
      <c r="M945" s="294"/>
      <c r="N945" s="294"/>
      <c r="O945" s="294"/>
      <c r="P945" s="294">
        <f>VLOOKUP(A945,'Base de Dados sem ASI_Relatório'!N:AD,17,0)</f>
        <v>0</v>
      </c>
    </row>
    <row r="946" spans="1:16" ht="39.75" customHeight="1" x14ac:dyDescent="0.2">
      <c r="A946" s="283" t="s">
        <v>4403</v>
      </c>
      <c r="B946" s="311" t="s">
        <v>5196</v>
      </c>
      <c r="C946" s="311" t="s">
        <v>5197</v>
      </c>
      <c r="D946" s="311" t="s">
        <v>5198</v>
      </c>
      <c r="E946" s="311" t="s">
        <v>5199</v>
      </c>
      <c r="F946" s="311" t="s">
        <v>5200</v>
      </c>
      <c r="G946" s="311" t="s">
        <v>5201</v>
      </c>
      <c r="H946" s="311" t="s">
        <v>5202</v>
      </c>
      <c r="I946" s="311" t="s">
        <v>5203</v>
      </c>
      <c r="J946" s="311" t="s">
        <v>5204</v>
      </c>
      <c r="K946" s="311" t="s">
        <v>5205</v>
      </c>
      <c r="L946" s="311" t="s">
        <v>5206</v>
      </c>
      <c r="M946" s="311" t="s">
        <v>5207</v>
      </c>
      <c r="N946" s="311" t="s">
        <v>5208</v>
      </c>
      <c r="O946" s="311" t="s">
        <v>5209</v>
      </c>
      <c r="P946" s="311" t="s">
        <v>5210</v>
      </c>
    </row>
    <row r="947" spans="1:16" s="282" customFormat="1" x14ac:dyDescent="0.2">
      <c r="A947" s="285" t="s">
        <v>5022</v>
      </c>
      <c r="B947" s="294" t="str">
        <f>VLOOKUP(A947,'Base de Dados sem ASI_Relatório'!N:AD,2,0)</f>
        <v>Anual</v>
      </c>
      <c r="C947" s="294">
        <f>VLOOKUP(A947,'Base de Dados sem ASI_Relatório'!N:AD,4,0)</f>
        <v>0</v>
      </c>
      <c r="D947" s="294">
        <f>VLOOKUP(A947,'Base de Dados sem ASI_Relatório'!N:AD,5,0)</f>
        <v>0</v>
      </c>
      <c r="E947" s="294"/>
      <c r="F947" s="294"/>
      <c r="G947" s="294"/>
      <c r="H947" s="294"/>
      <c r="I947" s="294"/>
      <c r="J947" s="294"/>
      <c r="K947" s="294"/>
      <c r="L947" s="294"/>
      <c r="M947" s="294"/>
      <c r="N947" s="294"/>
      <c r="O947" s="294"/>
      <c r="P947" s="294">
        <f>VLOOKUP(A947,'Base de Dados sem ASI_Relatório'!N:AD,17,0)</f>
        <v>0</v>
      </c>
    </row>
    <row r="948" spans="1:16" ht="39.75" customHeight="1" x14ac:dyDescent="0.2">
      <c r="A948" s="283" t="s">
        <v>4404</v>
      </c>
      <c r="B948" s="311" t="s">
        <v>5196</v>
      </c>
      <c r="C948" s="311" t="s">
        <v>5197</v>
      </c>
      <c r="D948" s="311" t="s">
        <v>5198</v>
      </c>
      <c r="E948" s="311" t="s">
        <v>5199</v>
      </c>
      <c r="F948" s="311" t="s">
        <v>5200</v>
      </c>
      <c r="G948" s="311" t="s">
        <v>5201</v>
      </c>
      <c r="H948" s="311" t="s">
        <v>5202</v>
      </c>
      <c r="I948" s="311" t="s">
        <v>5203</v>
      </c>
      <c r="J948" s="311" t="s">
        <v>5204</v>
      </c>
      <c r="K948" s="311" t="s">
        <v>5205</v>
      </c>
      <c r="L948" s="311" t="s">
        <v>5206</v>
      </c>
      <c r="M948" s="311" t="s">
        <v>5207</v>
      </c>
      <c r="N948" s="311" t="s">
        <v>5208</v>
      </c>
      <c r="O948" s="311" t="s">
        <v>5209</v>
      </c>
      <c r="P948" s="311" t="s">
        <v>5210</v>
      </c>
    </row>
    <row r="949" spans="1:16" s="282" customFormat="1" x14ac:dyDescent="0.2">
      <c r="A949" s="285" t="s">
        <v>5023</v>
      </c>
      <c r="B949" s="294" t="str">
        <f>VLOOKUP(A949,'Base de Dados sem ASI_Relatório'!N:AD,2,0)</f>
        <v>Anual</v>
      </c>
      <c r="C949" s="294" t="str">
        <f>VLOOKUP(A949,'Base de Dados sem ASI_Relatório'!N:AD,4,0)</f>
        <v>-</v>
      </c>
      <c r="D949" s="294" t="str">
        <f>VLOOKUP(A949,'Base de Dados sem ASI_Relatório'!N:AD,5,0)</f>
        <v>-</v>
      </c>
      <c r="E949" s="294"/>
      <c r="F949" s="294"/>
      <c r="G949" s="294"/>
      <c r="H949" s="294"/>
      <c r="I949" s="294"/>
      <c r="J949" s="294"/>
      <c r="K949" s="294"/>
      <c r="L949" s="294"/>
      <c r="M949" s="294"/>
      <c r="N949" s="294"/>
      <c r="O949" s="294"/>
      <c r="P949" s="294">
        <f>VLOOKUP(A949,'Base de Dados sem ASI_Relatório'!N:AD,17,0)</f>
        <v>0</v>
      </c>
    </row>
    <row r="950" spans="1:16" s="280" customFormat="1" ht="45.75" customHeight="1" x14ac:dyDescent="0.3">
      <c r="A950" s="312" t="s">
        <v>4007</v>
      </c>
      <c r="E950" s="296"/>
      <c r="F950" s="296"/>
      <c r="G950" s="296"/>
      <c r="H950" s="296"/>
      <c r="I950" s="296"/>
      <c r="J950" s="296"/>
      <c r="K950" s="296"/>
      <c r="L950" s="296"/>
      <c r="M950" s="296"/>
      <c r="N950" s="296"/>
      <c r="O950" s="296"/>
      <c r="P950" s="296"/>
    </row>
    <row r="951" spans="1:16" ht="39.75" customHeight="1" x14ac:dyDescent="0.2">
      <c r="A951" s="283" t="s">
        <v>4405</v>
      </c>
      <c r="B951" s="311" t="s">
        <v>5196</v>
      </c>
      <c r="C951" s="311" t="s">
        <v>5197</v>
      </c>
      <c r="D951" s="311" t="s">
        <v>5198</v>
      </c>
      <c r="E951" s="311" t="s">
        <v>5199</v>
      </c>
      <c r="F951" s="311" t="s">
        <v>5200</v>
      </c>
      <c r="G951" s="311" t="s">
        <v>5201</v>
      </c>
      <c r="H951" s="311" t="s">
        <v>5202</v>
      </c>
      <c r="I951" s="311" t="s">
        <v>5203</v>
      </c>
      <c r="J951" s="311" t="s">
        <v>5204</v>
      </c>
      <c r="K951" s="311" t="s">
        <v>5205</v>
      </c>
      <c r="L951" s="311" t="s">
        <v>5206</v>
      </c>
      <c r="M951" s="311" t="s">
        <v>5207</v>
      </c>
      <c r="N951" s="311" t="s">
        <v>5208</v>
      </c>
      <c r="O951" s="311" t="s">
        <v>5209</v>
      </c>
      <c r="P951" s="311" t="s">
        <v>5210</v>
      </c>
    </row>
    <row r="952" spans="1:16" s="282" customFormat="1" x14ac:dyDescent="0.2">
      <c r="A952" s="285" t="s">
        <v>5024</v>
      </c>
      <c r="B952" s="294" t="str">
        <f>VLOOKUP(A952,'Base de Dados sem ASI_Relatório'!N:AD,2,0)</f>
        <v>Anual</v>
      </c>
      <c r="C952" s="294">
        <f>VLOOKUP(A952,'Base de Dados sem ASI_Relatório'!N:AD,4,0)</f>
        <v>163689</v>
      </c>
      <c r="D952" s="294">
        <f>VLOOKUP(A952,'Base de Dados sem ASI_Relatório'!N:AD,5,0)</f>
        <v>100000</v>
      </c>
      <c r="E952" s="294"/>
      <c r="F952" s="294"/>
      <c r="G952" s="294"/>
      <c r="H952" s="294"/>
      <c r="I952" s="294"/>
      <c r="J952" s="294"/>
      <c r="K952" s="294"/>
      <c r="L952" s="294"/>
      <c r="M952" s="294"/>
      <c r="N952" s="294"/>
      <c r="O952" s="294"/>
      <c r="P952" s="294">
        <f>VLOOKUP(A952,'Base de Dados sem ASI_Relatório'!N:AD,17,0)</f>
        <v>62</v>
      </c>
    </row>
    <row r="953" spans="1:16" ht="39.75" customHeight="1" x14ac:dyDescent="0.2">
      <c r="A953" s="283" t="s">
        <v>4406</v>
      </c>
      <c r="B953" s="311" t="s">
        <v>5196</v>
      </c>
      <c r="C953" s="311" t="s">
        <v>5197</v>
      </c>
      <c r="D953" s="311" t="s">
        <v>5198</v>
      </c>
      <c r="E953" s="311" t="s">
        <v>5199</v>
      </c>
      <c r="F953" s="311" t="s">
        <v>5200</v>
      </c>
      <c r="G953" s="311" t="s">
        <v>5201</v>
      </c>
      <c r="H953" s="311" t="s">
        <v>5202</v>
      </c>
      <c r="I953" s="311" t="s">
        <v>5203</v>
      </c>
      <c r="J953" s="311" t="s">
        <v>5204</v>
      </c>
      <c r="K953" s="311" t="s">
        <v>5205</v>
      </c>
      <c r="L953" s="311" t="s">
        <v>5206</v>
      </c>
      <c r="M953" s="311" t="s">
        <v>5207</v>
      </c>
      <c r="N953" s="311" t="s">
        <v>5208</v>
      </c>
      <c r="O953" s="311" t="s">
        <v>5209</v>
      </c>
      <c r="P953" s="311" t="s">
        <v>5210</v>
      </c>
    </row>
    <row r="954" spans="1:16" s="282" customFormat="1" x14ac:dyDescent="0.2">
      <c r="A954" s="286" t="s">
        <v>5025</v>
      </c>
      <c r="B954" s="299" t="str">
        <f>VLOOKUP(A954,'Base de Dados sem ASI_Relatório'!N:AD,2,0)</f>
        <v>Anual</v>
      </c>
      <c r="C954" s="299">
        <f>VLOOKUP(A954,'Base de Dados sem ASI_Relatório'!N:AD,4,0)</f>
        <v>4350</v>
      </c>
      <c r="D954" s="299">
        <f>VLOOKUP(A954,'Base de Dados sem ASI_Relatório'!N:AD,5,0)</f>
        <v>4550</v>
      </c>
      <c r="E954" s="299"/>
      <c r="F954" s="299"/>
      <c r="G954" s="299"/>
      <c r="H954" s="299"/>
      <c r="I954" s="299"/>
      <c r="J954" s="299"/>
      <c r="K954" s="299"/>
      <c r="L954" s="299"/>
      <c r="M954" s="299"/>
      <c r="N954" s="299"/>
      <c r="O954" s="299"/>
      <c r="P954" s="299">
        <f>VLOOKUP(A954,'Base de Dados sem ASI_Relatório'!N:AD,17,0)</f>
        <v>4557.9799999999996</v>
      </c>
    </row>
    <row r="955" spans="1:16" s="282" customFormat="1" x14ac:dyDescent="0.2">
      <c r="A955" s="285" t="s">
        <v>5026</v>
      </c>
      <c r="B955" s="294" t="str">
        <f>VLOOKUP(A955,'Base de Dados sem ASI_Relatório'!N:AD,2,0)</f>
        <v>Anual</v>
      </c>
      <c r="C955" s="294">
        <f>VLOOKUP(A955,'Base de Dados sem ASI_Relatório'!N:AD,4,0)</f>
        <v>2637982</v>
      </c>
      <c r="D955" s="294">
        <f>VLOOKUP(A955,'Base de Dados sem ASI_Relatório'!N:AD,5,0)</f>
        <v>2769881</v>
      </c>
      <c r="E955" s="294"/>
      <c r="F955" s="294"/>
      <c r="G955" s="294"/>
      <c r="H955" s="294"/>
      <c r="I955" s="294"/>
      <c r="J955" s="294"/>
      <c r="K955" s="294"/>
      <c r="L955" s="294"/>
      <c r="M955" s="294"/>
      <c r="N955" s="294"/>
      <c r="O955" s="294"/>
      <c r="P955" s="294">
        <f>VLOOKUP(A955,'Base de Dados sem ASI_Relatório'!N:AD,17,0)</f>
        <v>789000</v>
      </c>
    </row>
    <row r="956" spans="1:16" ht="39.75" customHeight="1" x14ac:dyDescent="0.2">
      <c r="A956" s="283" t="s">
        <v>4407</v>
      </c>
      <c r="B956" s="311" t="s">
        <v>5196</v>
      </c>
      <c r="C956" s="311" t="s">
        <v>5197</v>
      </c>
      <c r="D956" s="311" t="s">
        <v>5198</v>
      </c>
      <c r="E956" s="311" t="s">
        <v>5199</v>
      </c>
      <c r="F956" s="311" t="s">
        <v>5200</v>
      </c>
      <c r="G956" s="311" t="s">
        <v>5201</v>
      </c>
      <c r="H956" s="311" t="s">
        <v>5202</v>
      </c>
      <c r="I956" s="311" t="s">
        <v>5203</v>
      </c>
      <c r="J956" s="311" t="s">
        <v>5204</v>
      </c>
      <c r="K956" s="311" t="s">
        <v>5205</v>
      </c>
      <c r="L956" s="311" t="s">
        <v>5206</v>
      </c>
      <c r="M956" s="311" t="s">
        <v>5207</v>
      </c>
      <c r="N956" s="311" t="s">
        <v>5208</v>
      </c>
      <c r="O956" s="311" t="s">
        <v>5209</v>
      </c>
      <c r="P956" s="311" t="s">
        <v>5210</v>
      </c>
    </row>
    <row r="957" spans="1:16" s="282" customFormat="1" x14ac:dyDescent="0.2">
      <c r="A957" s="285" t="s">
        <v>5027</v>
      </c>
      <c r="B957" s="294" t="str">
        <f>VLOOKUP(A957,'Base de Dados sem ASI_Relatório'!N:AD,2,0)</f>
        <v>Anual</v>
      </c>
      <c r="C957" s="294">
        <f>VLOOKUP(A957,'Base de Dados sem ASI_Relatório'!N:AD,4,0)</f>
        <v>120</v>
      </c>
      <c r="D957" s="294">
        <f>VLOOKUP(A957,'Base de Dados sem ASI_Relatório'!N:AD,5,0)</f>
        <v>150</v>
      </c>
      <c r="E957" s="294"/>
      <c r="F957" s="294"/>
      <c r="G957" s="294"/>
      <c r="H957" s="294"/>
      <c r="I957" s="294"/>
      <c r="J957" s="294"/>
      <c r="K957" s="294"/>
      <c r="L957" s="294"/>
      <c r="M957" s="294"/>
      <c r="N957" s="294"/>
      <c r="O957" s="294"/>
      <c r="P957" s="294">
        <f>VLOOKUP(A957,'Base de Dados sem ASI_Relatório'!N:AD,17,0)</f>
        <v>0</v>
      </c>
    </row>
    <row r="958" spans="1:16" ht="39.75" customHeight="1" x14ac:dyDescent="0.2">
      <c r="A958" s="283" t="s">
        <v>4408</v>
      </c>
      <c r="B958" s="311" t="s">
        <v>5196</v>
      </c>
      <c r="C958" s="311" t="s">
        <v>5197</v>
      </c>
      <c r="D958" s="311" t="s">
        <v>5198</v>
      </c>
      <c r="E958" s="311" t="s">
        <v>5199</v>
      </c>
      <c r="F958" s="311" t="s">
        <v>5200</v>
      </c>
      <c r="G958" s="311" t="s">
        <v>5201</v>
      </c>
      <c r="H958" s="311" t="s">
        <v>5202</v>
      </c>
      <c r="I958" s="311" t="s">
        <v>5203</v>
      </c>
      <c r="J958" s="311" t="s">
        <v>5204</v>
      </c>
      <c r="K958" s="311" t="s">
        <v>5205</v>
      </c>
      <c r="L958" s="311" t="s">
        <v>5206</v>
      </c>
      <c r="M958" s="311" t="s">
        <v>5207</v>
      </c>
      <c r="N958" s="311" t="s">
        <v>5208</v>
      </c>
      <c r="O958" s="311" t="s">
        <v>5209</v>
      </c>
      <c r="P958" s="311" t="s">
        <v>5210</v>
      </c>
    </row>
    <row r="959" spans="1:16" s="282" customFormat="1" ht="25.5" x14ac:dyDescent="0.2">
      <c r="A959" s="286" t="s">
        <v>5028</v>
      </c>
      <c r="B959" s="299" t="str">
        <f>VLOOKUP(A959,'Base de Dados sem ASI_Relatório'!N:AD,2,0)</f>
        <v>Anual</v>
      </c>
      <c r="C959" s="299">
        <f>VLOOKUP(A959,'Base de Dados sem ASI_Relatório'!N:AD,4,0)</f>
        <v>0</v>
      </c>
      <c r="D959" s="299">
        <f>VLOOKUP(A959,'Base de Dados sem ASI_Relatório'!N:AD,5,0)</f>
        <v>2000</v>
      </c>
      <c r="E959" s="299"/>
      <c r="F959" s="299"/>
      <c r="G959" s="299"/>
      <c r="H959" s="299"/>
      <c r="I959" s="299"/>
      <c r="J959" s="299"/>
      <c r="K959" s="299"/>
      <c r="L959" s="299"/>
      <c r="M959" s="299"/>
      <c r="N959" s="299"/>
      <c r="O959" s="299"/>
      <c r="P959" s="299">
        <f>VLOOKUP(A959,'Base de Dados sem ASI_Relatório'!N:AD,17,0)</f>
        <v>0</v>
      </c>
    </row>
    <row r="960" spans="1:16" s="282" customFormat="1" ht="25.5" x14ac:dyDescent="0.2">
      <c r="A960" s="285" t="s">
        <v>5029</v>
      </c>
      <c r="B960" s="294" t="str">
        <f>VLOOKUP(A960,'Base de Dados sem ASI_Relatório'!N:AD,2,0)</f>
        <v>Anual</v>
      </c>
      <c r="C960" s="294">
        <f>VLOOKUP(A960,'Base de Dados sem ASI_Relatório'!N:AD,4,0)</f>
        <v>40</v>
      </c>
      <c r="D960" s="294">
        <f>VLOOKUP(A960,'Base de Dados sem ASI_Relatório'!N:AD,5,0)</f>
        <v>49</v>
      </c>
      <c r="E960" s="294"/>
      <c r="F960" s="294"/>
      <c r="G960" s="294"/>
      <c r="H960" s="294"/>
      <c r="I960" s="294"/>
      <c r="J960" s="294"/>
      <c r="K960" s="294"/>
      <c r="L960" s="294"/>
      <c r="M960" s="294"/>
      <c r="N960" s="294"/>
      <c r="O960" s="294"/>
      <c r="P960" s="294">
        <f>VLOOKUP(A960,'Base de Dados sem ASI_Relatório'!N:AD,17,0)</f>
        <v>0</v>
      </c>
    </row>
    <row r="961" spans="1:16" s="282" customFormat="1" x14ac:dyDescent="0.2">
      <c r="A961" s="287" t="s">
        <v>5030</v>
      </c>
      <c r="B961" s="302" t="str">
        <f>VLOOKUP(A961,'Base de Dados sem ASI_Relatório'!N:AD,2,0)</f>
        <v>Anual</v>
      </c>
      <c r="C961" s="302">
        <f>VLOOKUP(A961,'Base de Dados sem ASI_Relatório'!N:AD,4,0)</f>
        <v>6</v>
      </c>
      <c r="D961" s="302">
        <f>VLOOKUP(A961,'Base de Dados sem ASI_Relatório'!N:AD,5,0)</f>
        <v>10</v>
      </c>
      <c r="E961" s="302"/>
      <c r="F961" s="302"/>
      <c r="G961" s="302"/>
      <c r="H961" s="302"/>
      <c r="I961" s="302"/>
      <c r="J961" s="302"/>
      <c r="K961" s="302"/>
      <c r="L961" s="302"/>
      <c r="M961" s="302"/>
      <c r="N961" s="302"/>
      <c r="O961" s="302"/>
      <c r="P961" s="302">
        <f>VLOOKUP(A961,'Base de Dados sem ASI_Relatório'!N:AD,17,0)</f>
        <v>0</v>
      </c>
    </row>
    <row r="962" spans="1:16" ht="39.75" customHeight="1" x14ac:dyDescent="0.2">
      <c r="A962" s="283" t="s">
        <v>4409</v>
      </c>
      <c r="B962" s="311" t="s">
        <v>5196</v>
      </c>
      <c r="C962" s="311" t="s">
        <v>5197</v>
      </c>
      <c r="D962" s="311" t="s">
        <v>5198</v>
      </c>
      <c r="E962" s="311" t="s">
        <v>5199</v>
      </c>
      <c r="F962" s="311" t="s">
        <v>5200</v>
      </c>
      <c r="G962" s="311" t="s">
        <v>5201</v>
      </c>
      <c r="H962" s="311" t="s">
        <v>5202</v>
      </c>
      <c r="I962" s="311" t="s">
        <v>5203</v>
      </c>
      <c r="J962" s="311" t="s">
        <v>5204</v>
      </c>
      <c r="K962" s="311" t="s">
        <v>5205</v>
      </c>
      <c r="L962" s="311" t="s">
        <v>5206</v>
      </c>
      <c r="M962" s="311" t="s">
        <v>5207</v>
      </c>
      <c r="N962" s="311" t="s">
        <v>5208</v>
      </c>
      <c r="O962" s="311" t="s">
        <v>5209</v>
      </c>
      <c r="P962" s="311" t="s">
        <v>5210</v>
      </c>
    </row>
    <row r="963" spans="1:16" s="282" customFormat="1" x14ac:dyDescent="0.2">
      <c r="A963" s="286" t="s">
        <v>5025</v>
      </c>
      <c r="B963" s="299" t="str">
        <f>VLOOKUP(A963,'Base de Dados sem ASI_Relatório'!N:AD,2,0)</f>
        <v>Anual</v>
      </c>
      <c r="C963" s="299">
        <f>VLOOKUP(A963,'Base de Dados sem ASI_Relatório'!N:AD,4,0)</f>
        <v>4350</v>
      </c>
      <c r="D963" s="299">
        <f>VLOOKUP(A963,'Base de Dados sem ASI_Relatório'!N:AD,5,0)</f>
        <v>4550</v>
      </c>
      <c r="E963" s="299"/>
      <c r="F963" s="299"/>
      <c r="G963" s="299"/>
      <c r="H963" s="299"/>
      <c r="I963" s="299"/>
      <c r="J963" s="299"/>
      <c r="K963" s="299"/>
      <c r="L963" s="299"/>
      <c r="M963" s="299"/>
      <c r="N963" s="299"/>
      <c r="O963" s="299"/>
      <c r="P963" s="299">
        <f>VLOOKUP(A963,'Base de Dados sem ASI_Relatório'!N:AD,17,0)</f>
        <v>4557.9799999999996</v>
      </c>
    </row>
    <row r="964" spans="1:16" s="282" customFormat="1" x14ac:dyDescent="0.2">
      <c r="A964" s="285" t="s">
        <v>5026</v>
      </c>
      <c r="B964" s="294" t="str">
        <f>VLOOKUP(A964,'Base de Dados sem ASI_Relatório'!N:AD,2,0)</f>
        <v>Anual</v>
      </c>
      <c r="C964" s="294">
        <f>VLOOKUP(A964,'Base de Dados sem ASI_Relatório'!N:AD,4,0)</f>
        <v>2637982</v>
      </c>
      <c r="D964" s="294">
        <f>VLOOKUP(A964,'Base de Dados sem ASI_Relatório'!N:AD,5,0)</f>
        <v>2769881</v>
      </c>
      <c r="E964" s="294"/>
      <c r="F964" s="294"/>
      <c r="G964" s="294"/>
      <c r="H964" s="294"/>
      <c r="I964" s="294"/>
      <c r="J964" s="294"/>
      <c r="K964" s="294"/>
      <c r="L964" s="294"/>
      <c r="M964" s="294"/>
      <c r="N964" s="294"/>
      <c r="O964" s="294"/>
      <c r="P964" s="294">
        <f>VLOOKUP(A964,'Base de Dados sem ASI_Relatório'!N:AD,17,0)</f>
        <v>789000</v>
      </c>
    </row>
    <row r="965" spans="1:16" s="280" customFormat="1" ht="45.75" customHeight="1" x14ac:dyDescent="0.3">
      <c r="A965" s="312" t="s">
        <v>4008</v>
      </c>
      <c r="E965" s="296"/>
      <c r="F965" s="296"/>
      <c r="G965" s="296"/>
      <c r="H965" s="296"/>
      <c r="I965" s="296"/>
      <c r="J965" s="296"/>
      <c r="K965" s="296"/>
      <c r="L965" s="296"/>
      <c r="M965" s="296"/>
      <c r="N965" s="296"/>
      <c r="O965" s="296"/>
      <c r="P965" s="296"/>
    </row>
    <row r="966" spans="1:16" ht="39.75" customHeight="1" x14ac:dyDescent="0.2">
      <c r="A966" s="283" t="s">
        <v>4410</v>
      </c>
      <c r="B966" s="311" t="s">
        <v>5196</v>
      </c>
      <c r="C966" s="311" t="s">
        <v>5197</v>
      </c>
      <c r="D966" s="311" t="s">
        <v>5198</v>
      </c>
      <c r="E966" s="311" t="s">
        <v>5199</v>
      </c>
      <c r="F966" s="311" t="s">
        <v>5200</v>
      </c>
      <c r="G966" s="311" t="s">
        <v>5201</v>
      </c>
      <c r="H966" s="311" t="s">
        <v>5202</v>
      </c>
      <c r="I966" s="311" t="s">
        <v>5203</v>
      </c>
      <c r="J966" s="311" t="s">
        <v>5204</v>
      </c>
      <c r="K966" s="311" t="s">
        <v>5205</v>
      </c>
      <c r="L966" s="311" t="s">
        <v>5206</v>
      </c>
      <c r="M966" s="311" t="s">
        <v>5207</v>
      </c>
      <c r="N966" s="311" t="s">
        <v>5208</v>
      </c>
      <c r="O966" s="311" t="s">
        <v>5209</v>
      </c>
      <c r="P966" s="311" t="s">
        <v>5210</v>
      </c>
    </row>
    <row r="967" spans="1:16" s="282" customFormat="1" ht="25.5" x14ac:dyDescent="0.2">
      <c r="A967" s="285" t="s">
        <v>5031</v>
      </c>
      <c r="B967" s="294" t="str">
        <f>VLOOKUP(A967,'Base de Dados sem ASI_Relatório'!N:AD,2,0)</f>
        <v>Anual</v>
      </c>
      <c r="C967" s="294">
        <f>VLOOKUP(A967,'Base de Dados sem ASI_Relatório'!N:AD,4,0)</f>
        <v>4</v>
      </c>
      <c r="D967" s="294">
        <f>VLOOKUP(A967,'Base de Dados sem ASI_Relatório'!N:AD,5,0)</f>
        <v>5</v>
      </c>
      <c r="E967" s="294"/>
      <c r="F967" s="294"/>
      <c r="G967" s="294"/>
      <c r="H967" s="294"/>
      <c r="I967" s="294"/>
      <c r="J967" s="294"/>
      <c r="K967" s="294"/>
      <c r="L967" s="294"/>
      <c r="M967" s="294"/>
      <c r="N967" s="294"/>
      <c r="O967" s="294"/>
      <c r="P967" s="294">
        <f>VLOOKUP(A967,'Base de Dados sem ASI_Relatório'!N:AD,17,0)</f>
        <v>2</v>
      </c>
    </row>
    <row r="968" spans="1:16" ht="39.75" customHeight="1" x14ac:dyDescent="0.2">
      <c r="A968" s="283" t="s">
        <v>4411</v>
      </c>
      <c r="B968" s="311" t="s">
        <v>5196</v>
      </c>
      <c r="C968" s="311" t="s">
        <v>5197</v>
      </c>
      <c r="D968" s="311" t="s">
        <v>5198</v>
      </c>
      <c r="E968" s="311" t="s">
        <v>5199</v>
      </c>
      <c r="F968" s="311" t="s">
        <v>5200</v>
      </c>
      <c r="G968" s="311" t="s">
        <v>5201</v>
      </c>
      <c r="H968" s="311" t="s">
        <v>5202</v>
      </c>
      <c r="I968" s="311" t="s">
        <v>5203</v>
      </c>
      <c r="J968" s="311" t="s">
        <v>5204</v>
      </c>
      <c r="K968" s="311" t="s">
        <v>5205</v>
      </c>
      <c r="L968" s="311" t="s">
        <v>5206</v>
      </c>
      <c r="M968" s="311" t="s">
        <v>5207</v>
      </c>
      <c r="N968" s="311" t="s">
        <v>5208</v>
      </c>
      <c r="O968" s="311" t="s">
        <v>5209</v>
      </c>
      <c r="P968" s="311" t="s">
        <v>5210</v>
      </c>
    </row>
    <row r="969" spans="1:16" s="282" customFormat="1" x14ac:dyDescent="0.2">
      <c r="A969" s="286" t="s">
        <v>5032</v>
      </c>
      <c r="B969" s="299" t="str">
        <f>VLOOKUP(A969,'Base de Dados sem ASI_Relatório'!N:AD,2,0)</f>
        <v>Mensal</v>
      </c>
      <c r="C969" s="299">
        <f>VLOOKUP(A969,'Base de Dados sem ASI_Relatório'!N:AD,4,0)</f>
        <v>3476</v>
      </c>
      <c r="D969" s="299">
        <f>VLOOKUP(A969,'Base de Dados sem ASI_Relatório'!N:AD,5,0)</f>
        <v>3650</v>
      </c>
      <c r="E969" s="299" t="str">
        <f>VLOOKUP(A969,'Base de Dados sem ASI_Relatório'!N:AD,6,0)</f>
        <v>-</v>
      </c>
      <c r="F969" s="299" t="str">
        <f>VLOOKUP(A969,'Base de Dados sem ASI_Relatório'!N:AD,7,0)</f>
        <v>-</v>
      </c>
      <c r="G969" s="299" t="str">
        <f>VLOOKUP(A969,'Base de Dados sem ASI_Relatório'!N:AD,8,0)</f>
        <v>-</v>
      </c>
      <c r="H969" s="299">
        <f>VLOOKUP(A969,'Base de Dados sem ASI_Relatório'!N:AD,9,0)</f>
        <v>38</v>
      </c>
      <c r="I969" s="299">
        <f>VLOOKUP(A969,'Base de Dados sem ASI_Relatório'!N:AD,10,0)</f>
        <v>27</v>
      </c>
      <c r="J969" s="299">
        <f>VLOOKUP(A969,'Base de Dados sem ASI_Relatório'!N:AD,11,0)</f>
        <v>41</v>
      </c>
      <c r="K969" s="299">
        <f>VLOOKUP(A969,'Base de Dados sem ASI_Relatório'!N:AD,12,0)</f>
        <v>35</v>
      </c>
      <c r="L969" s="299">
        <f>VLOOKUP(A969,'Base de Dados sem ASI_Relatório'!N:AD,13,0)</f>
        <v>21</v>
      </c>
      <c r="M969" s="299">
        <f>VLOOKUP(A969,'Base de Dados sem ASI_Relatório'!N:AD,14,0)</f>
        <v>29</v>
      </c>
      <c r="N969" s="299">
        <f>VLOOKUP(A969,'Base de Dados sem ASI_Relatório'!N:AD,15,0)</f>
        <v>38</v>
      </c>
      <c r="O969" s="299">
        <f>VLOOKUP(A969,'Base de Dados sem ASI_Relatório'!N:AD,16,0)</f>
        <v>35</v>
      </c>
      <c r="P969" s="299">
        <f>VLOOKUP(A969,'Base de Dados sem ASI_Relatório'!N:AD,17,0)</f>
        <v>48</v>
      </c>
    </row>
    <row r="970" spans="1:16" s="282" customFormat="1" x14ac:dyDescent="0.2">
      <c r="A970" s="285" t="s">
        <v>5033</v>
      </c>
      <c r="B970" s="294" t="str">
        <f>VLOOKUP(A970,'Base de Dados sem ASI_Relatório'!N:AD,2,0)</f>
        <v>Mensal</v>
      </c>
      <c r="C970" s="294">
        <f>VLOOKUP(A970,'Base de Dados sem ASI_Relatório'!N:AD,4,0)</f>
        <v>715</v>
      </c>
      <c r="D970" s="294">
        <f>VLOOKUP(A970,'Base de Dados sem ASI_Relatório'!N:AD,5,0)</f>
        <v>750</v>
      </c>
      <c r="E970" s="294">
        <f>VLOOKUP(A970,'Base de Dados sem ASI_Relatório'!N:AD,6,0)</f>
        <v>90.75</v>
      </c>
      <c r="F970" s="294">
        <f>VLOOKUP(A970,'Base de Dados sem ASI_Relatório'!N:AD,7,0)</f>
        <v>90.75</v>
      </c>
      <c r="G970" s="294">
        <f>VLOOKUP(A970,'Base de Dados sem ASI_Relatório'!N:AD,8,0)</f>
        <v>90.75</v>
      </c>
      <c r="H970" s="294">
        <f>VLOOKUP(A970,'Base de Dados sem ASI_Relatório'!N:AD,9,0)</f>
        <v>90.75</v>
      </c>
      <c r="I970" s="294">
        <f>VLOOKUP(A970,'Base de Dados sem ASI_Relatório'!N:AD,10,0)</f>
        <v>26</v>
      </c>
      <c r="J970" s="294">
        <f>VLOOKUP(A970,'Base de Dados sem ASI_Relatório'!N:AD,11,0)</f>
        <v>52</v>
      </c>
      <c r="K970" s="294">
        <f>VLOOKUP(A970,'Base de Dados sem ASI_Relatório'!N:AD,12,0)</f>
        <v>59</v>
      </c>
      <c r="L970" s="294">
        <f>VLOOKUP(A970,'Base de Dados sem ASI_Relatório'!N:AD,13,0)</f>
        <v>64</v>
      </c>
      <c r="M970" s="294">
        <f>VLOOKUP(A970,'Base de Dados sem ASI_Relatório'!N:AD,14,0)</f>
        <v>119</v>
      </c>
      <c r="N970" s="294">
        <f>VLOOKUP(A970,'Base de Dados sem ASI_Relatório'!N:AD,15,0)</f>
        <v>79</v>
      </c>
      <c r="O970" s="294">
        <f>VLOOKUP(A970,'Base de Dados sem ASI_Relatório'!N:AD,16,0)</f>
        <v>94</v>
      </c>
      <c r="P970" s="294">
        <f>VLOOKUP(A970,'Base de Dados sem ASI_Relatório'!N:AD,17,0)</f>
        <v>89</v>
      </c>
    </row>
    <row r="971" spans="1:16" s="282" customFormat="1" x14ac:dyDescent="0.2">
      <c r="A971" s="287" t="s">
        <v>5034</v>
      </c>
      <c r="B971" s="302" t="str">
        <f>VLOOKUP(A971,'Base de Dados sem ASI_Relatório'!N:AD,2,0)</f>
        <v>Mensal</v>
      </c>
      <c r="C971" s="302">
        <f>VLOOKUP(A971,'Base de Dados sem ASI_Relatório'!N:AD,4,0)</f>
        <v>40000</v>
      </c>
      <c r="D971" s="302">
        <f>VLOOKUP(A971,'Base de Dados sem ASI_Relatório'!N:AD,5,0)</f>
        <v>40000</v>
      </c>
      <c r="E971" s="302" t="str">
        <f>VLOOKUP(A971,'Base de Dados sem ASI_Relatório'!N:AD,6,0)</f>
        <v>-</v>
      </c>
      <c r="F971" s="302" t="str">
        <f>VLOOKUP(A971,'Base de Dados sem ASI_Relatório'!N:AD,7,0)</f>
        <v>-</v>
      </c>
      <c r="G971" s="302" t="str">
        <f>VLOOKUP(A971,'Base de Dados sem ASI_Relatório'!N:AD,8,0)</f>
        <v>-</v>
      </c>
      <c r="H971" s="302" t="str">
        <f>VLOOKUP(A971,'Base de Dados sem ASI_Relatório'!N:AD,9,0)</f>
        <v>-</v>
      </c>
      <c r="I971" s="302">
        <f>VLOOKUP(A971,'Base de Dados sem ASI_Relatório'!N:AD,10,0)</f>
        <v>182</v>
      </c>
      <c r="J971" s="302">
        <f>VLOOKUP(A971,'Base de Dados sem ASI_Relatório'!N:AD,11,0)</f>
        <v>294</v>
      </c>
      <c r="K971" s="302">
        <f>VLOOKUP(A971,'Base de Dados sem ASI_Relatório'!N:AD,12,0)</f>
        <v>452</v>
      </c>
      <c r="L971" s="302">
        <f>VLOOKUP(A971,'Base de Dados sem ASI_Relatório'!N:AD,13,0)</f>
        <v>486</v>
      </c>
      <c r="M971" s="302">
        <f>VLOOKUP(A971,'Base de Dados sem ASI_Relatório'!N:AD,14,0)</f>
        <v>693</v>
      </c>
      <c r="N971" s="302">
        <f>VLOOKUP(A971,'Base de Dados sem ASI_Relatório'!N:AD,15,0)</f>
        <v>671</v>
      </c>
      <c r="O971" s="302">
        <f>VLOOKUP(A971,'Base de Dados sem ASI_Relatório'!N:AD,16,0)</f>
        <v>670</v>
      </c>
      <c r="P971" s="302">
        <f>VLOOKUP(A971,'Base de Dados sem ASI_Relatório'!N:AD,17,0)</f>
        <v>649</v>
      </c>
    </row>
    <row r="972" spans="1:16" ht="39.75" customHeight="1" x14ac:dyDescent="0.2">
      <c r="A972" s="283" t="s">
        <v>4412</v>
      </c>
      <c r="B972" s="311" t="s">
        <v>5196</v>
      </c>
      <c r="C972" s="311" t="s">
        <v>5197</v>
      </c>
      <c r="D972" s="311" t="s">
        <v>5198</v>
      </c>
      <c r="E972" s="311" t="s">
        <v>5199</v>
      </c>
      <c r="F972" s="311" t="s">
        <v>5200</v>
      </c>
      <c r="G972" s="311" t="s">
        <v>5201</v>
      </c>
      <c r="H972" s="311" t="s">
        <v>5202</v>
      </c>
      <c r="I972" s="311" t="s">
        <v>5203</v>
      </c>
      <c r="J972" s="311" t="s">
        <v>5204</v>
      </c>
      <c r="K972" s="311" t="s">
        <v>5205</v>
      </c>
      <c r="L972" s="311" t="s">
        <v>5206</v>
      </c>
      <c r="M972" s="311" t="s">
        <v>5207</v>
      </c>
      <c r="N972" s="311" t="s">
        <v>5208</v>
      </c>
      <c r="O972" s="311" t="s">
        <v>5209</v>
      </c>
      <c r="P972" s="311" t="s">
        <v>5210</v>
      </c>
    </row>
    <row r="973" spans="1:16" s="282" customFormat="1" ht="25.5" x14ac:dyDescent="0.2">
      <c r="A973" s="285" t="s">
        <v>5035</v>
      </c>
      <c r="B973" s="294" t="str">
        <f>VLOOKUP(A973,'Base de Dados sem ASI_Relatório'!N:AD,2,0)</f>
        <v>Anual</v>
      </c>
      <c r="C973" s="298" t="str">
        <f>VLOOKUP(A973,'Base de Dados sem ASI_Relatório'!N:AD,4,0)</f>
        <v>-</v>
      </c>
      <c r="D973" s="298">
        <f>VLOOKUP(A973,'Base de Dados sem ASI_Relatório'!N:AD,5,0)</f>
        <v>0.05</v>
      </c>
      <c r="E973" s="297"/>
      <c r="F973" s="298"/>
      <c r="G973" s="298"/>
      <c r="H973" s="298"/>
      <c r="I973" s="297"/>
      <c r="J973" s="297"/>
      <c r="K973" s="297"/>
      <c r="L973" s="298"/>
      <c r="M973" s="297"/>
      <c r="N973" s="297"/>
      <c r="O973" s="297"/>
      <c r="P973" s="298">
        <f>VLOOKUP(A973,'Base de Dados sem ASI_Relatório'!N:AD,17,0)</f>
        <v>0.02</v>
      </c>
    </row>
    <row r="974" spans="1:16" ht="39.75" customHeight="1" x14ac:dyDescent="0.2">
      <c r="A974" s="283" t="s">
        <v>4413</v>
      </c>
      <c r="B974" s="311" t="s">
        <v>5196</v>
      </c>
      <c r="C974" s="311" t="s">
        <v>5197</v>
      </c>
      <c r="D974" s="311" t="s">
        <v>5198</v>
      </c>
      <c r="E974" s="311" t="s">
        <v>5199</v>
      </c>
      <c r="F974" s="311" t="s">
        <v>5200</v>
      </c>
      <c r="G974" s="311" t="s">
        <v>5201</v>
      </c>
      <c r="H974" s="311" t="s">
        <v>5202</v>
      </c>
      <c r="I974" s="311" t="s">
        <v>5203</v>
      </c>
      <c r="J974" s="311" t="s">
        <v>5204</v>
      </c>
      <c r="K974" s="311" t="s">
        <v>5205</v>
      </c>
      <c r="L974" s="311" t="s">
        <v>5206</v>
      </c>
      <c r="M974" s="311" t="s">
        <v>5207</v>
      </c>
      <c r="N974" s="311" t="s">
        <v>5208</v>
      </c>
      <c r="O974" s="311" t="s">
        <v>5209</v>
      </c>
      <c r="P974" s="311" t="s">
        <v>5210</v>
      </c>
    </row>
    <row r="975" spans="1:16" s="282" customFormat="1" ht="25.5" x14ac:dyDescent="0.2">
      <c r="A975" s="285" t="s">
        <v>5036</v>
      </c>
      <c r="B975" s="294" t="str">
        <f>VLOOKUP(A975,'Base de Dados sem ASI_Relatório'!N:AD,2,0)</f>
        <v>Semestral</v>
      </c>
      <c r="C975" s="298" t="str">
        <f>VLOOKUP(A975,'Base de Dados sem ASI_Relatório'!N:AD,4,0)</f>
        <v>-</v>
      </c>
      <c r="D975" s="298">
        <f>VLOOKUP(A975,'Base de Dados sem ASI_Relatório'!N:AD,5,0)</f>
        <v>0.01</v>
      </c>
      <c r="E975" s="297"/>
      <c r="F975" s="298"/>
      <c r="G975" s="298"/>
      <c r="H975" s="298"/>
      <c r="I975" s="297"/>
      <c r="J975" s="297">
        <f>VLOOKUP(A975,'Base de Dados sem ASI_Relatório'!N:AD,11,0)</f>
        <v>0.01</v>
      </c>
      <c r="K975" s="297"/>
      <c r="L975" s="298"/>
      <c r="M975" s="297"/>
      <c r="N975" s="297"/>
      <c r="O975" s="297"/>
      <c r="P975" s="298">
        <f>VLOOKUP(A975,'Base de Dados sem ASI_Relatório'!N:AD,17,0)</f>
        <v>0.01</v>
      </c>
    </row>
    <row r="976" spans="1:16" ht="39.75" customHeight="1" x14ac:dyDescent="0.2">
      <c r="A976" s="283" t="s">
        <v>4414</v>
      </c>
      <c r="B976" s="311" t="s">
        <v>5196</v>
      </c>
      <c r="C976" s="311" t="s">
        <v>5197</v>
      </c>
      <c r="D976" s="311" t="s">
        <v>5198</v>
      </c>
      <c r="E976" s="311" t="s">
        <v>5199</v>
      </c>
      <c r="F976" s="311" t="s">
        <v>5200</v>
      </c>
      <c r="G976" s="311" t="s">
        <v>5201</v>
      </c>
      <c r="H976" s="311" t="s">
        <v>5202</v>
      </c>
      <c r="I976" s="311" t="s">
        <v>5203</v>
      </c>
      <c r="J976" s="311" t="s">
        <v>5204</v>
      </c>
      <c r="K976" s="311" t="s">
        <v>5205</v>
      </c>
      <c r="L976" s="311" t="s">
        <v>5206</v>
      </c>
      <c r="M976" s="311" t="s">
        <v>5207</v>
      </c>
      <c r="N976" s="311" t="s">
        <v>5208</v>
      </c>
      <c r="O976" s="311" t="s">
        <v>5209</v>
      </c>
      <c r="P976" s="311" t="s">
        <v>5210</v>
      </c>
    </row>
    <row r="977" spans="1:16" s="282" customFormat="1" x14ac:dyDescent="0.2">
      <c r="A977" s="285" t="s">
        <v>5037</v>
      </c>
      <c r="B977" s="294" t="str">
        <f>VLOOKUP(A977,'Base de Dados sem ASI_Relatório'!N:AD,2,0)</f>
        <v>Anual</v>
      </c>
      <c r="C977" s="298" t="str">
        <f>VLOOKUP(A977,'Base de Dados sem ASI_Relatório'!N:AD,4,0)</f>
        <v>-</v>
      </c>
      <c r="D977" s="298">
        <f>VLOOKUP(A977,'Base de Dados sem ASI_Relatório'!N:AD,5,0)</f>
        <v>0.01</v>
      </c>
      <c r="E977" s="297"/>
      <c r="F977" s="298"/>
      <c r="G977" s="298"/>
      <c r="H977" s="298"/>
      <c r="I977" s="297"/>
      <c r="J977" s="297"/>
      <c r="K977" s="297"/>
      <c r="L977" s="298"/>
      <c r="M977" s="297"/>
      <c r="N977" s="297"/>
      <c r="O977" s="297"/>
      <c r="P977" s="298">
        <f>VLOOKUP(A977,'Base de Dados sem ASI_Relatório'!N:AD,17,0)</f>
        <v>0.01</v>
      </c>
    </row>
    <row r="978" spans="1:16" ht="39.75" customHeight="1" x14ac:dyDescent="0.2">
      <c r="A978" s="283" t="s">
        <v>4415</v>
      </c>
      <c r="B978" s="311" t="s">
        <v>5196</v>
      </c>
      <c r="C978" s="311" t="s">
        <v>5197</v>
      </c>
      <c r="D978" s="311" t="s">
        <v>5198</v>
      </c>
      <c r="E978" s="311" t="s">
        <v>5199</v>
      </c>
      <c r="F978" s="311" t="s">
        <v>5200</v>
      </c>
      <c r="G978" s="311" t="s">
        <v>5201</v>
      </c>
      <c r="H978" s="311" t="s">
        <v>5202</v>
      </c>
      <c r="I978" s="311" t="s">
        <v>5203</v>
      </c>
      <c r="J978" s="311" t="s">
        <v>5204</v>
      </c>
      <c r="K978" s="311" t="s">
        <v>5205</v>
      </c>
      <c r="L978" s="311" t="s">
        <v>5206</v>
      </c>
      <c r="M978" s="311" t="s">
        <v>5207</v>
      </c>
      <c r="N978" s="311" t="s">
        <v>5208</v>
      </c>
      <c r="O978" s="311" t="s">
        <v>5209</v>
      </c>
      <c r="P978" s="311" t="s">
        <v>5210</v>
      </c>
    </row>
    <row r="979" spans="1:16" s="282" customFormat="1" x14ac:dyDescent="0.2">
      <c r="A979" s="286" t="s">
        <v>5038</v>
      </c>
      <c r="B979" s="299" t="str">
        <f>VLOOKUP(A979,'Base de Dados sem ASI_Relatório'!N:AD,2,0)</f>
        <v>Quadrimestral</v>
      </c>
      <c r="C979" s="299">
        <f>VLOOKUP(A979,'Base de Dados sem ASI_Relatório'!N:AD,4,0)</f>
        <v>1738</v>
      </c>
      <c r="D979" s="299">
        <f>VLOOKUP(A979,'Base de Dados sem ASI_Relatório'!N:AD,5,0)</f>
        <v>1304</v>
      </c>
      <c r="E979" s="299"/>
      <c r="F979" s="299"/>
      <c r="G979" s="299"/>
      <c r="H979" s="299">
        <f>VLOOKUP(A979,'Base de Dados sem ASI_Relatório'!N:AD,9,0)</f>
        <v>1355</v>
      </c>
      <c r="I979" s="299"/>
      <c r="J979" s="299"/>
      <c r="K979" s="299"/>
      <c r="L979" s="299">
        <f>VLOOKUP(A979,'Base de Dados sem ASI_Relatório'!N:AD,13,0)</f>
        <v>1043</v>
      </c>
      <c r="M979" s="299"/>
      <c r="N979" s="299"/>
      <c r="O979" s="299"/>
      <c r="P979" s="299">
        <f>VLOOKUP(A979,'Base de Dados sem ASI_Relatório'!N:AD,17,0)</f>
        <v>1116</v>
      </c>
    </row>
    <row r="980" spans="1:16" s="282" customFormat="1" x14ac:dyDescent="0.2">
      <c r="A980" s="286" t="s">
        <v>5039</v>
      </c>
      <c r="B980" s="299" t="str">
        <f>VLOOKUP(A980,'Base de Dados sem ASI_Relatório'!N:AD,2,0)</f>
        <v>Quadrimestral</v>
      </c>
      <c r="C980" s="299">
        <f>VLOOKUP(A980,'Base de Dados sem ASI_Relatório'!N:AD,4,0)</f>
        <v>55</v>
      </c>
      <c r="D980" s="299">
        <f>VLOOKUP(A980,'Base de Dados sem ASI_Relatório'!N:AD,5,0)</f>
        <v>47</v>
      </c>
      <c r="E980" s="299"/>
      <c r="F980" s="299"/>
      <c r="G980" s="299"/>
      <c r="H980" s="299">
        <f>VLOOKUP(A980,'Base de Dados sem ASI_Relatório'!N:AD,9,0)</f>
        <v>31</v>
      </c>
      <c r="I980" s="299"/>
      <c r="J980" s="299"/>
      <c r="K980" s="299"/>
      <c r="L980" s="299">
        <f>VLOOKUP(A980,'Base de Dados sem ASI_Relatório'!N:AD,13,0)</f>
        <v>26</v>
      </c>
      <c r="M980" s="299"/>
      <c r="N980" s="299"/>
      <c r="O980" s="299"/>
      <c r="P980" s="299">
        <f>VLOOKUP(A980,'Base de Dados sem ASI_Relatório'!N:AD,17,0)</f>
        <v>28</v>
      </c>
    </row>
    <row r="981" spans="1:16" s="282" customFormat="1" ht="25.5" x14ac:dyDescent="0.2">
      <c r="A981" s="286" t="s">
        <v>5040</v>
      </c>
      <c r="B981" s="299" t="str">
        <f>VLOOKUP(A981,'Base de Dados sem ASI_Relatório'!N:AD,2,0)</f>
        <v>Anual</v>
      </c>
      <c r="C981" s="300" t="str">
        <f>VLOOKUP(A981,'Base de Dados sem ASI_Relatório'!N:AD,4,0)</f>
        <v>-</v>
      </c>
      <c r="D981" s="300">
        <f>VLOOKUP(A981,'Base de Dados sem ASI_Relatório'!N:AD,5,0)</f>
        <v>0.75</v>
      </c>
      <c r="E981" s="301"/>
      <c r="F981" s="300"/>
      <c r="G981" s="300"/>
      <c r="H981" s="300"/>
      <c r="I981" s="301"/>
      <c r="J981" s="301"/>
      <c r="K981" s="301"/>
      <c r="L981" s="300"/>
      <c r="M981" s="301"/>
      <c r="N981" s="301"/>
      <c r="O981" s="301"/>
      <c r="P981" s="301">
        <f>VLOOKUP(A981,'Base de Dados sem ASI_Relatório'!N:AD,17,0)</f>
        <v>1</v>
      </c>
    </row>
    <row r="982" spans="1:16" s="282" customFormat="1" x14ac:dyDescent="0.2">
      <c r="A982" s="286" t="s">
        <v>5041</v>
      </c>
      <c r="B982" s="299" t="str">
        <f>VLOOKUP(A982,'Base de Dados sem ASI_Relatório'!N:AD,2,0)</f>
        <v>Quadrimestral</v>
      </c>
      <c r="C982" s="299">
        <f>VLOOKUP(A982,'Base de Dados sem ASI_Relatório'!N:AD,4,0)</f>
        <v>3397</v>
      </c>
      <c r="D982" s="299">
        <f>VLOOKUP(A982,'Base de Dados sem ASI_Relatório'!N:AD,5,0)</f>
        <v>2887</v>
      </c>
      <c r="E982" s="299"/>
      <c r="F982" s="299"/>
      <c r="G982" s="299"/>
      <c r="H982" s="299">
        <f>VLOOKUP(A982,'Base de Dados sem ASI_Relatório'!N:AD,9,0)</f>
        <v>1698</v>
      </c>
      <c r="I982" s="299"/>
      <c r="J982" s="299"/>
      <c r="K982" s="299"/>
      <c r="L982" s="299">
        <f>VLOOKUP(A982,'Base de Dados sem ASI_Relatório'!N:AD,13,0)</f>
        <v>1819</v>
      </c>
      <c r="M982" s="299"/>
      <c r="N982" s="299"/>
      <c r="O982" s="299"/>
      <c r="P982" s="299">
        <f>VLOOKUP(A982,'Base de Dados sem ASI_Relatório'!N:AD,17,0)</f>
        <v>1471</v>
      </c>
    </row>
    <row r="983" spans="1:16" s="282" customFormat="1" x14ac:dyDescent="0.2">
      <c r="A983" s="285" t="s">
        <v>5042</v>
      </c>
      <c r="B983" s="294" t="str">
        <f>VLOOKUP(A983,'Base de Dados sem ASI_Relatório'!N:AD,2,0)</f>
        <v>Quadrimestral</v>
      </c>
      <c r="C983" s="294">
        <f>VLOOKUP(A983,'Base de Dados sem ASI_Relatório'!N:AD,4,0)</f>
        <v>55134</v>
      </c>
      <c r="D983" s="294">
        <f>VLOOKUP(A983,'Base de Dados sem ASI_Relatório'!N:AD,5,0)</f>
        <v>49620</v>
      </c>
      <c r="E983" s="294"/>
      <c r="F983" s="294"/>
      <c r="G983" s="294"/>
      <c r="H983" s="294">
        <f>VLOOKUP(A983,'Base de Dados sem ASI_Relatório'!N:AD,9,0)</f>
        <v>29622</v>
      </c>
      <c r="I983" s="294"/>
      <c r="J983" s="294"/>
      <c r="K983" s="294"/>
      <c r="L983" s="294">
        <f>VLOOKUP(A983,'Base de Dados sem ASI_Relatório'!N:AD,13,0)</f>
        <v>19652</v>
      </c>
      <c r="M983" s="294"/>
      <c r="N983" s="294"/>
      <c r="O983" s="294"/>
      <c r="P983" s="294">
        <f>VLOOKUP(A983,'Base de Dados sem ASI_Relatório'!N:AD,17,0)</f>
        <v>22793</v>
      </c>
    </row>
    <row r="984" spans="1:16" s="282" customFormat="1" x14ac:dyDescent="0.2">
      <c r="A984" s="287" t="s">
        <v>5043</v>
      </c>
      <c r="B984" s="302" t="str">
        <f>VLOOKUP(A984,'Base de Dados sem ASI_Relatório'!N:AD,2,0)</f>
        <v>Quadrimestral</v>
      </c>
      <c r="C984" s="302">
        <f>VLOOKUP(A984,'Base de Dados sem ASI_Relatório'!N:AD,4,0)</f>
        <v>18481</v>
      </c>
      <c r="D984" s="302">
        <f>VLOOKUP(A984,'Base de Dados sem ASI_Relatório'!N:AD,5,0)</f>
        <v>14785</v>
      </c>
      <c r="E984" s="302"/>
      <c r="F984" s="302"/>
      <c r="G984" s="302"/>
      <c r="H984" s="302">
        <f>VLOOKUP(A984,'Base de Dados sem ASI_Relatório'!N:AD,9,0)</f>
        <v>10468</v>
      </c>
      <c r="I984" s="302"/>
      <c r="J984" s="302"/>
      <c r="K984" s="302"/>
      <c r="L984" s="302">
        <f>VLOOKUP(A984,'Base de Dados sem ASI_Relatório'!N:AD,13,0)</f>
        <v>6941</v>
      </c>
      <c r="M984" s="302"/>
      <c r="N984" s="302"/>
      <c r="O984" s="302"/>
      <c r="P984" s="302">
        <f>VLOOKUP(A984,'Base de Dados sem ASI_Relatório'!N:AD,17,0)</f>
        <v>8024</v>
      </c>
    </row>
    <row r="985" spans="1:16" ht="39.75" customHeight="1" x14ac:dyDescent="0.2">
      <c r="A985" s="283" t="s">
        <v>4416</v>
      </c>
      <c r="B985" s="311" t="s">
        <v>5196</v>
      </c>
      <c r="C985" s="311" t="s">
        <v>5197</v>
      </c>
      <c r="D985" s="311" t="s">
        <v>5198</v>
      </c>
      <c r="E985" s="311" t="s">
        <v>5199</v>
      </c>
      <c r="F985" s="311" t="s">
        <v>5200</v>
      </c>
      <c r="G985" s="311" t="s">
        <v>5201</v>
      </c>
      <c r="H985" s="311" t="s">
        <v>5202</v>
      </c>
      <c r="I985" s="311" t="s">
        <v>5203</v>
      </c>
      <c r="J985" s="311" t="s">
        <v>5204</v>
      </c>
      <c r="K985" s="311" t="s">
        <v>5205</v>
      </c>
      <c r="L985" s="311" t="s">
        <v>5206</v>
      </c>
      <c r="M985" s="311" t="s">
        <v>5207</v>
      </c>
      <c r="N985" s="311" t="s">
        <v>5208</v>
      </c>
      <c r="O985" s="311" t="s">
        <v>5209</v>
      </c>
      <c r="P985" s="311" t="s">
        <v>5210</v>
      </c>
    </row>
    <row r="986" spans="1:16" s="282" customFormat="1" x14ac:dyDescent="0.2">
      <c r="A986" s="285" t="s">
        <v>5038</v>
      </c>
      <c r="B986" s="294" t="str">
        <f>VLOOKUP(A986,'Base de Dados sem ASI_Relatório'!N:AD,2,0)</f>
        <v>Quadrimestral</v>
      </c>
      <c r="C986" s="294">
        <f>VLOOKUP(A986,'Base de Dados sem ASI_Relatório'!N:AD,4,0)</f>
        <v>1738</v>
      </c>
      <c r="D986" s="294">
        <f>VLOOKUP(A986,'Base de Dados sem ASI_Relatório'!N:AD,5,0)</f>
        <v>1304</v>
      </c>
      <c r="E986" s="294"/>
      <c r="F986" s="294"/>
      <c r="G986" s="294"/>
      <c r="H986" s="294">
        <f>VLOOKUP(A986,'Base de Dados sem ASI_Relatório'!N:AD,9,0)</f>
        <v>1355</v>
      </c>
      <c r="I986" s="294"/>
      <c r="J986" s="294"/>
      <c r="K986" s="294"/>
      <c r="L986" s="294">
        <f>VLOOKUP(A986,'Base de Dados sem ASI_Relatório'!N:AD,13,0)</f>
        <v>1043</v>
      </c>
      <c r="M986" s="294"/>
      <c r="N986" s="294"/>
      <c r="O986" s="294"/>
      <c r="P986" s="294">
        <f>VLOOKUP(A986,'Base de Dados sem ASI_Relatório'!N:AD,17,0)</f>
        <v>1116</v>
      </c>
    </row>
    <row r="987" spans="1:16" s="282" customFormat="1" x14ac:dyDescent="0.2">
      <c r="A987" s="288" t="s">
        <v>5039</v>
      </c>
      <c r="B987" s="303" t="str">
        <f>VLOOKUP(A987,'Base de Dados sem ASI_Relatório'!N:AD,2,0)</f>
        <v>Quadrimestral</v>
      </c>
      <c r="C987" s="303">
        <f>VLOOKUP(A987,'Base de Dados sem ASI_Relatório'!N:AD,4,0)</f>
        <v>55</v>
      </c>
      <c r="D987" s="303">
        <f>VLOOKUP(A987,'Base de Dados sem ASI_Relatório'!N:AD,5,0)</f>
        <v>47</v>
      </c>
      <c r="E987" s="303"/>
      <c r="F987" s="303"/>
      <c r="G987" s="303"/>
      <c r="H987" s="303">
        <f>VLOOKUP(A987,'Base de Dados sem ASI_Relatório'!N:AD,9,0)</f>
        <v>31</v>
      </c>
      <c r="I987" s="303"/>
      <c r="J987" s="303"/>
      <c r="K987" s="303"/>
      <c r="L987" s="303">
        <f>VLOOKUP(A987,'Base de Dados sem ASI_Relatório'!N:AD,13,0)</f>
        <v>26</v>
      </c>
      <c r="M987" s="303"/>
      <c r="N987" s="303"/>
      <c r="O987" s="303"/>
      <c r="P987" s="303">
        <f>VLOOKUP(A987,'Base de Dados sem ASI_Relatório'!N:AD,17,0)</f>
        <v>28</v>
      </c>
    </row>
    <row r="988" spans="1:16" s="282" customFormat="1" ht="25.5" x14ac:dyDescent="0.2">
      <c r="A988" s="285" t="s">
        <v>5040</v>
      </c>
      <c r="B988" s="294" t="str">
        <f>VLOOKUP(A988,'Base de Dados sem ASI_Relatório'!N:AD,2,0)</f>
        <v>Anual</v>
      </c>
      <c r="C988" s="298" t="str">
        <f>VLOOKUP(A988,'Base de Dados sem ASI_Relatório'!N:AD,4,0)</f>
        <v>-</v>
      </c>
      <c r="D988" s="298">
        <f>VLOOKUP(A988,'Base de Dados sem ASI_Relatório'!N:AD,5,0)</f>
        <v>0.75</v>
      </c>
      <c r="E988" s="297"/>
      <c r="F988" s="298"/>
      <c r="G988" s="298"/>
      <c r="H988" s="298"/>
      <c r="I988" s="297"/>
      <c r="J988" s="297"/>
      <c r="K988" s="297"/>
      <c r="L988" s="298"/>
      <c r="M988" s="297"/>
      <c r="N988" s="297"/>
      <c r="O988" s="297"/>
      <c r="P988" s="297">
        <f>VLOOKUP(A988,'Base de Dados sem ASI_Relatório'!N:AD,17,0)</f>
        <v>1</v>
      </c>
    </row>
    <row r="989" spans="1:16" s="282" customFormat="1" x14ac:dyDescent="0.2">
      <c r="A989" s="287" t="s">
        <v>5041</v>
      </c>
      <c r="B989" s="302" t="str">
        <f>VLOOKUP(A989,'Base de Dados sem ASI_Relatório'!N:AD,2,0)</f>
        <v>Quadrimestral</v>
      </c>
      <c r="C989" s="302">
        <f>VLOOKUP(A989,'Base de Dados sem ASI_Relatório'!N:AD,4,0)</f>
        <v>3397</v>
      </c>
      <c r="D989" s="302">
        <f>VLOOKUP(A989,'Base de Dados sem ASI_Relatório'!N:AD,5,0)</f>
        <v>2887</v>
      </c>
      <c r="E989" s="302"/>
      <c r="F989" s="302"/>
      <c r="G989" s="302"/>
      <c r="H989" s="302">
        <f>VLOOKUP(A989,'Base de Dados sem ASI_Relatório'!N:AD,9,0)</f>
        <v>1698</v>
      </c>
      <c r="I989" s="302"/>
      <c r="J989" s="302"/>
      <c r="K989" s="302"/>
      <c r="L989" s="302">
        <f>VLOOKUP(A989,'Base de Dados sem ASI_Relatório'!N:AD,13,0)</f>
        <v>1819</v>
      </c>
      <c r="M989" s="302"/>
      <c r="N989" s="302"/>
      <c r="O989" s="302"/>
      <c r="P989" s="302">
        <f>VLOOKUP(A989,'Base de Dados sem ASI_Relatório'!N:AD,17,0)</f>
        <v>1471</v>
      </c>
    </row>
    <row r="990" spans="1:16" s="282" customFormat="1" x14ac:dyDescent="0.2">
      <c r="A990" s="287" t="s">
        <v>5042</v>
      </c>
      <c r="B990" s="302" t="str">
        <f>VLOOKUP(A990,'Base de Dados sem ASI_Relatório'!N:AD,2,0)</f>
        <v>Quadrimestral</v>
      </c>
      <c r="C990" s="302">
        <f>VLOOKUP(A990,'Base de Dados sem ASI_Relatório'!N:AD,4,0)</f>
        <v>55134</v>
      </c>
      <c r="D990" s="302">
        <f>VLOOKUP(A990,'Base de Dados sem ASI_Relatório'!N:AD,5,0)</f>
        <v>49620</v>
      </c>
      <c r="E990" s="302"/>
      <c r="F990" s="302"/>
      <c r="G990" s="302"/>
      <c r="H990" s="302">
        <f>VLOOKUP(A990,'Base de Dados sem ASI_Relatório'!N:AD,9,0)</f>
        <v>29622</v>
      </c>
      <c r="I990" s="302"/>
      <c r="J990" s="302"/>
      <c r="K990" s="302"/>
      <c r="L990" s="302">
        <f>VLOOKUP(A990,'Base de Dados sem ASI_Relatório'!N:AD,13,0)</f>
        <v>19652</v>
      </c>
      <c r="M990" s="302"/>
      <c r="N990" s="302"/>
      <c r="O990" s="302"/>
      <c r="P990" s="302">
        <f>VLOOKUP(A990,'Base de Dados sem ASI_Relatório'!N:AD,17,0)</f>
        <v>22793</v>
      </c>
    </row>
    <row r="991" spans="1:16" s="282" customFormat="1" x14ac:dyDescent="0.2">
      <c r="A991" s="287" t="s">
        <v>5043</v>
      </c>
      <c r="B991" s="302" t="str">
        <f>VLOOKUP(A991,'Base de Dados sem ASI_Relatório'!N:AD,2,0)</f>
        <v>Quadrimestral</v>
      </c>
      <c r="C991" s="302">
        <f>VLOOKUP(A991,'Base de Dados sem ASI_Relatório'!N:AD,4,0)</f>
        <v>18481</v>
      </c>
      <c r="D991" s="302">
        <f>VLOOKUP(A991,'Base de Dados sem ASI_Relatório'!N:AD,5,0)</f>
        <v>14785</v>
      </c>
      <c r="E991" s="302"/>
      <c r="F991" s="302"/>
      <c r="G991" s="302"/>
      <c r="H991" s="302">
        <f>VLOOKUP(A991,'Base de Dados sem ASI_Relatório'!N:AD,9,0)</f>
        <v>10468</v>
      </c>
      <c r="I991" s="302"/>
      <c r="J991" s="302"/>
      <c r="K991" s="302"/>
      <c r="L991" s="302">
        <f>VLOOKUP(A991,'Base de Dados sem ASI_Relatório'!N:AD,13,0)</f>
        <v>6941</v>
      </c>
      <c r="M991" s="302"/>
      <c r="N991" s="302"/>
      <c r="O991" s="302"/>
      <c r="P991" s="302">
        <f>VLOOKUP(A991,'Base de Dados sem ASI_Relatório'!N:AD,17,0)</f>
        <v>8024</v>
      </c>
    </row>
    <row r="992" spans="1:16" ht="39.75" customHeight="1" x14ac:dyDescent="0.2">
      <c r="A992" s="283" t="s">
        <v>4417</v>
      </c>
      <c r="B992" s="311" t="s">
        <v>5196</v>
      </c>
      <c r="C992" s="311" t="s">
        <v>5197</v>
      </c>
      <c r="D992" s="311" t="s">
        <v>5198</v>
      </c>
      <c r="E992" s="311" t="s">
        <v>5199</v>
      </c>
      <c r="F992" s="311" t="s">
        <v>5200</v>
      </c>
      <c r="G992" s="311" t="s">
        <v>5201</v>
      </c>
      <c r="H992" s="311" t="s">
        <v>5202</v>
      </c>
      <c r="I992" s="311" t="s">
        <v>5203</v>
      </c>
      <c r="J992" s="311" t="s">
        <v>5204</v>
      </c>
      <c r="K992" s="311" t="s">
        <v>5205</v>
      </c>
      <c r="L992" s="311" t="s">
        <v>5206</v>
      </c>
      <c r="M992" s="311" t="s">
        <v>5207</v>
      </c>
      <c r="N992" s="311" t="s">
        <v>5208</v>
      </c>
      <c r="O992" s="311" t="s">
        <v>5209</v>
      </c>
      <c r="P992" s="311" t="s">
        <v>5210</v>
      </c>
    </row>
    <row r="993" spans="1:16" s="282" customFormat="1" x14ac:dyDescent="0.2">
      <c r="A993" s="286" t="s">
        <v>5038</v>
      </c>
      <c r="B993" s="299" t="str">
        <f>VLOOKUP(A993,'Base de Dados sem ASI_Relatório'!N:AD,2,0)</f>
        <v>Quadrimestral</v>
      </c>
      <c r="C993" s="299">
        <f>VLOOKUP(A993,'Base de Dados sem ASI_Relatório'!N:AD,4,0)</f>
        <v>1738</v>
      </c>
      <c r="D993" s="299">
        <f>VLOOKUP(A993,'Base de Dados sem ASI_Relatório'!N:AD,5,0)</f>
        <v>1304</v>
      </c>
      <c r="E993" s="299"/>
      <c r="F993" s="299"/>
      <c r="G993" s="299"/>
      <c r="H993" s="299">
        <f>VLOOKUP(A993,'Base de Dados sem ASI_Relatório'!N:AD,9,0)</f>
        <v>1355</v>
      </c>
      <c r="I993" s="299"/>
      <c r="J993" s="299"/>
      <c r="K993" s="299"/>
      <c r="L993" s="299">
        <f>VLOOKUP(A993,'Base de Dados sem ASI_Relatório'!N:AD,13,0)</f>
        <v>1043</v>
      </c>
      <c r="M993" s="299"/>
      <c r="N993" s="299"/>
      <c r="O993" s="299"/>
      <c r="P993" s="299">
        <f>VLOOKUP(A993,'Base de Dados sem ASI_Relatório'!N:AD,17,0)</f>
        <v>1116</v>
      </c>
    </row>
    <row r="994" spans="1:16" s="282" customFormat="1" x14ac:dyDescent="0.2">
      <c r="A994" s="285" t="s">
        <v>5039</v>
      </c>
      <c r="B994" s="294" t="str">
        <f>VLOOKUP(A994,'Base de Dados sem ASI_Relatório'!N:AD,2,0)</f>
        <v>Quadrimestral</v>
      </c>
      <c r="C994" s="294">
        <f>VLOOKUP(A994,'Base de Dados sem ASI_Relatório'!N:AD,4,0)</f>
        <v>55</v>
      </c>
      <c r="D994" s="294">
        <f>VLOOKUP(A994,'Base de Dados sem ASI_Relatório'!N:AD,5,0)</f>
        <v>47</v>
      </c>
      <c r="E994" s="294"/>
      <c r="F994" s="294"/>
      <c r="G994" s="294"/>
      <c r="H994" s="294">
        <f>VLOOKUP(A994,'Base de Dados sem ASI_Relatório'!N:AD,9,0)</f>
        <v>31</v>
      </c>
      <c r="I994" s="294"/>
      <c r="J994" s="294"/>
      <c r="K994" s="294"/>
      <c r="L994" s="294">
        <f>VLOOKUP(A994,'Base de Dados sem ASI_Relatório'!N:AD,13,0)</f>
        <v>26</v>
      </c>
      <c r="M994" s="294"/>
      <c r="N994" s="294"/>
      <c r="O994" s="294"/>
      <c r="P994" s="294">
        <f>VLOOKUP(A994,'Base de Dados sem ASI_Relatório'!N:AD,17,0)</f>
        <v>28</v>
      </c>
    </row>
    <row r="995" spans="1:16" s="282" customFormat="1" ht="25.5" x14ac:dyDescent="0.2">
      <c r="A995" s="286" t="s">
        <v>5044</v>
      </c>
      <c r="B995" s="299" t="str">
        <f>VLOOKUP(A995,'Base de Dados sem ASI_Relatório'!N:AD,2,0)</f>
        <v>Quadrimestral</v>
      </c>
      <c r="C995" s="300" t="str">
        <f>VLOOKUP(A995,'Base de Dados sem ASI_Relatório'!N:AD,4,0)</f>
        <v>-</v>
      </c>
      <c r="D995" s="300">
        <f>VLOOKUP(A995,'Base de Dados sem ASI_Relatório'!N:AD,5,0)</f>
        <v>0.6</v>
      </c>
      <c r="E995" s="301"/>
      <c r="F995" s="300"/>
      <c r="G995" s="300"/>
      <c r="H995" s="300">
        <f>VLOOKUP(A995,'Base de Dados sem ASI_Relatório'!N:AD,9,0)</f>
        <v>0.47</v>
      </c>
      <c r="I995" s="301"/>
      <c r="J995" s="301"/>
      <c r="K995" s="301"/>
      <c r="L995" s="300">
        <f>VLOOKUP(A995,'Base de Dados sem ASI_Relatório'!N:AD,13,0)</f>
        <v>0.44</v>
      </c>
      <c r="M995" s="301"/>
      <c r="N995" s="301"/>
      <c r="O995" s="301"/>
      <c r="P995" s="300">
        <f>VLOOKUP(A995,'Base de Dados sem ASI_Relatório'!N:AD,17,0)</f>
        <v>0.43</v>
      </c>
    </row>
    <row r="996" spans="1:16" s="282" customFormat="1" ht="25.5" x14ac:dyDescent="0.2">
      <c r="A996" s="285" t="s">
        <v>5040</v>
      </c>
      <c r="B996" s="294" t="str">
        <f>VLOOKUP(A996,'Base de Dados sem ASI_Relatório'!N:AD,2,0)</f>
        <v>Anual</v>
      </c>
      <c r="C996" s="298" t="str">
        <f>VLOOKUP(A996,'Base de Dados sem ASI_Relatório'!N:AD,4,0)</f>
        <v>-</v>
      </c>
      <c r="D996" s="298">
        <f>VLOOKUP(A996,'Base de Dados sem ASI_Relatório'!N:AD,5,0)</f>
        <v>0.75</v>
      </c>
      <c r="E996" s="297"/>
      <c r="F996" s="298"/>
      <c r="G996" s="298"/>
      <c r="H996" s="298"/>
      <c r="I996" s="297"/>
      <c r="J996" s="297"/>
      <c r="K996" s="297"/>
      <c r="L996" s="298"/>
      <c r="M996" s="297"/>
      <c r="N996" s="297"/>
      <c r="O996" s="297"/>
      <c r="P996" s="297">
        <f>VLOOKUP(A996,'Base de Dados sem ASI_Relatório'!N:AD,17,0)</f>
        <v>1</v>
      </c>
    </row>
    <row r="997" spans="1:16" s="282" customFormat="1" x14ac:dyDescent="0.2">
      <c r="A997" s="285" t="s">
        <v>5041</v>
      </c>
      <c r="B997" s="294" t="str">
        <f>VLOOKUP(A997,'Base de Dados sem ASI_Relatório'!N:AD,2,0)</f>
        <v>Quadrimestral</v>
      </c>
      <c r="C997" s="294">
        <f>VLOOKUP(A997,'Base de Dados sem ASI_Relatório'!N:AD,4,0)</f>
        <v>3397</v>
      </c>
      <c r="D997" s="294">
        <f>VLOOKUP(A997,'Base de Dados sem ASI_Relatório'!N:AD,5,0)</f>
        <v>2887</v>
      </c>
      <c r="E997" s="294"/>
      <c r="F997" s="294"/>
      <c r="G997" s="294"/>
      <c r="H997" s="294">
        <f>VLOOKUP(A997,'Base de Dados sem ASI_Relatório'!N:AD,9,0)</f>
        <v>1698</v>
      </c>
      <c r="I997" s="294"/>
      <c r="J997" s="294"/>
      <c r="K997" s="294"/>
      <c r="L997" s="294">
        <f>VLOOKUP(A997,'Base de Dados sem ASI_Relatório'!N:AD,13,0)</f>
        <v>1819</v>
      </c>
      <c r="M997" s="294"/>
      <c r="N997" s="294"/>
      <c r="O997" s="294"/>
      <c r="P997" s="294">
        <f>VLOOKUP(A997,'Base de Dados sem ASI_Relatório'!N:AD,17,0)</f>
        <v>1471</v>
      </c>
    </row>
    <row r="998" spans="1:16" s="282" customFormat="1" x14ac:dyDescent="0.2">
      <c r="A998" s="287" t="s">
        <v>5042</v>
      </c>
      <c r="B998" s="302" t="str">
        <f>VLOOKUP(A998,'Base de Dados sem ASI_Relatório'!N:AD,2,0)</f>
        <v>Quadrimestral</v>
      </c>
      <c r="C998" s="302">
        <f>VLOOKUP(A998,'Base de Dados sem ASI_Relatório'!N:AD,4,0)</f>
        <v>55134</v>
      </c>
      <c r="D998" s="302">
        <f>VLOOKUP(A998,'Base de Dados sem ASI_Relatório'!N:AD,5,0)</f>
        <v>49620</v>
      </c>
      <c r="E998" s="302"/>
      <c r="F998" s="302"/>
      <c r="G998" s="302"/>
      <c r="H998" s="302">
        <f>VLOOKUP(A998,'Base de Dados sem ASI_Relatório'!N:AD,9,0)</f>
        <v>29622</v>
      </c>
      <c r="I998" s="302"/>
      <c r="J998" s="302"/>
      <c r="K998" s="302"/>
      <c r="L998" s="302">
        <f>VLOOKUP(A998,'Base de Dados sem ASI_Relatório'!N:AD,13,0)</f>
        <v>19652</v>
      </c>
      <c r="M998" s="302"/>
      <c r="N998" s="302"/>
      <c r="O998" s="302"/>
      <c r="P998" s="302">
        <f>VLOOKUP(A998,'Base de Dados sem ASI_Relatório'!N:AD,17,0)</f>
        <v>22793</v>
      </c>
    </row>
    <row r="999" spans="1:16" s="282" customFormat="1" x14ac:dyDescent="0.2">
      <c r="A999" s="287" t="s">
        <v>5043</v>
      </c>
      <c r="B999" s="302" t="str">
        <f>VLOOKUP(A999,'Base de Dados sem ASI_Relatório'!N:AD,2,0)</f>
        <v>Quadrimestral</v>
      </c>
      <c r="C999" s="302">
        <f>VLOOKUP(A999,'Base de Dados sem ASI_Relatório'!N:AD,4,0)</f>
        <v>18481</v>
      </c>
      <c r="D999" s="302">
        <f>VLOOKUP(A999,'Base de Dados sem ASI_Relatório'!N:AD,5,0)</f>
        <v>14785</v>
      </c>
      <c r="E999" s="302"/>
      <c r="F999" s="302"/>
      <c r="G999" s="302"/>
      <c r="H999" s="302">
        <f>VLOOKUP(A999,'Base de Dados sem ASI_Relatório'!N:AD,9,0)</f>
        <v>10468</v>
      </c>
      <c r="I999" s="302"/>
      <c r="J999" s="302"/>
      <c r="K999" s="302"/>
      <c r="L999" s="302">
        <f>VLOOKUP(A999,'Base de Dados sem ASI_Relatório'!N:AD,13,0)</f>
        <v>6941</v>
      </c>
      <c r="M999" s="302"/>
      <c r="N999" s="302"/>
      <c r="O999" s="302"/>
      <c r="P999" s="302">
        <f>VLOOKUP(A999,'Base de Dados sem ASI_Relatório'!N:AD,17,0)</f>
        <v>8024</v>
      </c>
    </row>
    <row r="1000" spans="1:16" ht="39.75" customHeight="1" x14ac:dyDescent="0.2">
      <c r="A1000" s="283" t="s">
        <v>4418</v>
      </c>
      <c r="B1000" s="311" t="s">
        <v>5196</v>
      </c>
      <c r="C1000" s="311" t="s">
        <v>5197</v>
      </c>
      <c r="D1000" s="311" t="s">
        <v>5198</v>
      </c>
      <c r="E1000" s="311" t="s">
        <v>5199</v>
      </c>
      <c r="F1000" s="311" t="s">
        <v>5200</v>
      </c>
      <c r="G1000" s="311" t="s">
        <v>5201</v>
      </c>
      <c r="H1000" s="311" t="s">
        <v>5202</v>
      </c>
      <c r="I1000" s="311" t="s">
        <v>5203</v>
      </c>
      <c r="J1000" s="311" t="s">
        <v>5204</v>
      </c>
      <c r="K1000" s="311" t="s">
        <v>5205</v>
      </c>
      <c r="L1000" s="311" t="s">
        <v>5206</v>
      </c>
      <c r="M1000" s="311" t="s">
        <v>5207</v>
      </c>
      <c r="N1000" s="311" t="s">
        <v>5208</v>
      </c>
      <c r="O1000" s="311" t="s">
        <v>5209</v>
      </c>
      <c r="P1000" s="311" t="s">
        <v>5210</v>
      </c>
    </row>
    <row r="1001" spans="1:16" s="282" customFormat="1" x14ac:dyDescent="0.2">
      <c r="A1001" s="286" t="s">
        <v>5038</v>
      </c>
      <c r="B1001" s="299" t="str">
        <f>VLOOKUP(A1001,'Base de Dados sem ASI_Relatório'!N:AD,2,0)</f>
        <v>Quadrimestral</v>
      </c>
      <c r="C1001" s="299">
        <f>VLOOKUP(A1001,'Base de Dados sem ASI_Relatório'!N:AD,4,0)</f>
        <v>1738</v>
      </c>
      <c r="D1001" s="299">
        <f>VLOOKUP(A1001,'Base de Dados sem ASI_Relatório'!N:AD,5,0)</f>
        <v>1304</v>
      </c>
      <c r="E1001" s="299"/>
      <c r="F1001" s="299"/>
      <c r="G1001" s="299"/>
      <c r="H1001" s="299">
        <f>VLOOKUP(A1001,'Base de Dados sem ASI_Relatório'!N:AD,9,0)</f>
        <v>1355</v>
      </c>
      <c r="I1001" s="299"/>
      <c r="J1001" s="299"/>
      <c r="K1001" s="299"/>
      <c r="L1001" s="299">
        <f>VLOOKUP(A1001,'Base de Dados sem ASI_Relatório'!N:AD,13,0)</f>
        <v>1043</v>
      </c>
      <c r="M1001" s="299"/>
      <c r="N1001" s="299"/>
      <c r="O1001" s="299"/>
      <c r="P1001" s="299">
        <f>VLOOKUP(A1001,'Base de Dados sem ASI_Relatório'!N:AD,17,0)</f>
        <v>1116</v>
      </c>
    </row>
    <row r="1002" spans="1:16" s="282" customFormat="1" x14ac:dyDescent="0.2">
      <c r="A1002" s="286" t="s">
        <v>5039</v>
      </c>
      <c r="B1002" s="299" t="str">
        <f>VLOOKUP(A1002,'Base de Dados sem ASI_Relatório'!N:AD,2,0)</f>
        <v>Quadrimestral</v>
      </c>
      <c r="C1002" s="299">
        <f>VLOOKUP(A1002,'Base de Dados sem ASI_Relatório'!N:AD,4,0)</f>
        <v>55</v>
      </c>
      <c r="D1002" s="299">
        <f>VLOOKUP(A1002,'Base de Dados sem ASI_Relatório'!N:AD,5,0)</f>
        <v>47</v>
      </c>
      <c r="E1002" s="299"/>
      <c r="F1002" s="299"/>
      <c r="G1002" s="299"/>
      <c r="H1002" s="299">
        <f>VLOOKUP(A1002,'Base de Dados sem ASI_Relatório'!N:AD,9,0)</f>
        <v>31</v>
      </c>
      <c r="I1002" s="299"/>
      <c r="J1002" s="299"/>
      <c r="K1002" s="299"/>
      <c r="L1002" s="299">
        <f>VLOOKUP(A1002,'Base de Dados sem ASI_Relatório'!N:AD,13,0)</f>
        <v>26</v>
      </c>
      <c r="M1002" s="299"/>
      <c r="N1002" s="299"/>
      <c r="O1002" s="299"/>
      <c r="P1002" s="299">
        <f>VLOOKUP(A1002,'Base de Dados sem ASI_Relatório'!N:AD,17,0)</f>
        <v>28</v>
      </c>
    </row>
    <row r="1003" spans="1:16" s="282" customFormat="1" ht="25.5" x14ac:dyDescent="0.2">
      <c r="A1003" s="286" t="s">
        <v>5040</v>
      </c>
      <c r="B1003" s="299" t="str">
        <f>VLOOKUP(A1003,'Base de Dados sem ASI_Relatório'!N:AD,2,0)</f>
        <v>Anual</v>
      </c>
      <c r="C1003" s="300" t="str">
        <f>VLOOKUP(A1003,'Base de Dados sem ASI_Relatório'!N:AD,4,0)</f>
        <v>-</v>
      </c>
      <c r="D1003" s="300">
        <f>VLOOKUP(A1003,'Base de Dados sem ASI_Relatório'!N:AD,5,0)</f>
        <v>0.75</v>
      </c>
      <c r="E1003" s="301"/>
      <c r="F1003" s="300"/>
      <c r="G1003" s="300"/>
      <c r="H1003" s="300"/>
      <c r="I1003" s="301"/>
      <c r="J1003" s="301"/>
      <c r="K1003" s="301"/>
      <c r="L1003" s="300"/>
      <c r="M1003" s="301"/>
      <c r="N1003" s="301"/>
      <c r="O1003" s="301"/>
      <c r="P1003" s="301">
        <f>VLOOKUP(A1003,'Base de Dados sem ASI_Relatório'!N:AD,17,0)</f>
        <v>1</v>
      </c>
    </row>
    <row r="1004" spans="1:16" s="282" customFormat="1" x14ac:dyDescent="0.2">
      <c r="A1004" s="285" t="s">
        <v>5041</v>
      </c>
      <c r="B1004" s="294" t="str">
        <f>VLOOKUP(A1004,'Base de Dados sem ASI_Relatório'!N:AD,2,0)</f>
        <v>Quadrimestral</v>
      </c>
      <c r="C1004" s="294">
        <f>VLOOKUP(A1004,'Base de Dados sem ASI_Relatório'!N:AD,4,0)</f>
        <v>3397</v>
      </c>
      <c r="D1004" s="294">
        <f>VLOOKUP(A1004,'Base de Dados sem ASI_Relatório'!N:AD,5,0)</f>
        <v>2887</v>
      </c>
      <c r="E1004" s="294"/>
      <c r="F1004" s="294"/>
      <c r="G1004" s="294"/>
      <c r="H1004" s="294">
        <f>VLOOKUP(A1004,'Base de Dados sem ASI_Relatório'!N:AD,9,0)</f>
        <v>1698</v>
      </c>
      <c r="I1004" s="294"/>
      <c r="J1004" s="294"/>
      <c r="K1004" s="294"/>
      <c r="L1004" s="294">
        <f>VLOOKUP(A1004,'Base de Dados sem ASI_Relatório'!N:AD,13,0)</f>
        <v>1819</v>
      </c>
      <c r="M1004" s="294"/>
      <c r="N1004" s="294"/>
      <c r="O1004" s="294"/>
      <c r="P1004" s="294">
        <f>VLOOKUP(A1004,'Base de Dados sem ASI_Relatório'!N:AD,17,0)</f>
        <v>1471</v>
      </c>
    </row>
    <row r="1005" spans="1:16" s="282" customFormat="1" x14ac:dyDescent="0.2">
      <c r="A1005" s="287" t="s">
        <v>5042</v>
      </c>
      <c r="B1005" s="302" t="str">
        <f>VLOOKUP(A1005,'Base de Dados sem ASI_Relatório'!N:AD,2,0)</f>
        <v>Quadrimestral</v>
      </c>
      <c r="C1005" s="302">
        <f>VLOOKUP(A1005,'Base de Dados sem ASI_Relatório'!N:AD,4,0)</f>
        <v>55134</v>
      </c>
      <c r="D1005" s="302">
        <f>VLOOKUP(A1005,'Base de Dados sem ASI_Relatório'!N:AD,5,0)</f>
        <v>49620</v>
      </c>
      <c r="E1005" s="302"/>
      <c r="F1005" s="302"/>
      <c r="G1005" s="302"/>
      <c r="H1005" s="302">
        <f>VLOOKUP(A1005,'Base de Dados sem ASI_Relatório'!N:AD,9,0)</f>
        <v>29622</v>
      </c>
      <c r="I1005" s="302"/>
      <c r="J1005" s="302"/>
      <c r="K1005" s="302"/>
      <c r="L1005" s="302">
        <f>VLOOKUP(A1005,'Base de Dados sem ASI_Relatório'!N:AD,13,0)</f>
        <v>19652</v>
      </c>
      <c r="M1005" s="302"/>
      <c r="N1005" s="302"/>
      <c r="O1005" s="302"/>
      <c r="P1005" s="302">
        <f>VLOOKUP(A1005,'Base de Dados sem ASI_Relatório'!N:AD,17,0)</f>
        <v>22793</v>
      </c>
    </row>
    <row r="1006" spans="1:16" s="282" customFormat="1" x14ac:dyDescent="0.2">
      <c r="A1006" s="287" t="s">
        <v>5043</v>
      </c>
      <c r="B1006" s="302" t="str">
        <f>VLOOKUP(A1006,'Base de Dados sem ASI_Relatório'!N:AD,2,0)</f>
        <v>Quadrimestral</v>
      </c>
      <c r="C1006" s="302">
        <f>VLOOKUP(A1006,'Base de Dados sem ASI_Relatório'!N:AD,4,0)</f>
        <v>18481</v>
      </c>
      <c r="D1006" s="302">
        <f>VLOOKUP(A1006,'Base de Dados sem ASI_Relatório'!N:AD,5,0)</f>
        <v>14785</v>
      </c>
      <c r="E1006" s="302"/>
      <c r="F1006" s="302"/>
      <c r="G1006" s="302"/>
      <c r="H1006" s="302">
        <f>VLOOKUP(A1006,'Base de Dados sem ASI_Relatório'!N:AD,9,0)</f>
        <v>10468</v>
      </c>
      <c r="I1006" s="302"/>
      <c r="J1006" s="302"/>
      <c r="K1006" s="302"/>
      <c r="L1006" s="302">
        <f>VLOOKUP(A1006,'Base de Dados sem ASI_Relatório'!N:AD,13,0)</f>
        <v>6941</v>
      </c>
      <c r="M1006" s="302"/>
      <c r="N1006" s="302"/>
      <c r="O1006" s="302"/>
      <c r="P1006" s="302">
        <f>VLOOKUP(A1006,'Base de Dados sem ASI_Relatório'!N:AD,17,0)</f>
        <v>8024</v>
      </c>
    </row>
    <row r="1007" spans="1:16" s="282" customFormat="1" x14ac:dyDescent="0.2">
      <c r="A1007" s="287" t="s">
        <v>5045</v>
      </c>
      <c r="B1007" s="302" t="str">
        <f>VLOOKUP(A1007,'Base de Dados sem ASI_Relatório'!N:AD,2,0)</f>
        <v>Quadrimestral</v>
      </c>
      <c r="C1007" s="302">
        <f>VLOOKUP(A1007,'Base de Dados sem ASI_Relatório'!N:AD,4,0)</f>
        <v>36.31</v>
      </c>
      <c r="D1007" s="302">
        <f>VLOOKUP(A1007,'Base de Dados sem ASI_Relatório'!N:AD,5,0)</f>
        <v>35.049999999999997</v>
      </c>
      <c r="E1007" s="302"/>
      <c r="F1007" s="302"/>
      <c r="G1007" s="302"/>
      <c r="H1007" s="302">
        <f>VLOOKUP(A1007,'Base de Dados sem ASI_Relatório'!N:AD,9,0)</f>
        <v>35.229999999999997</v>
      </c>
      <c r="I1007" s="302"/>
      <c r="J1007" s="302"/>
      <c r="K1007" s="302"/>
      <c r="L1007" s="302">
        <f>VLOOKUP(A1007,'Base de Dados sem ASI_Relatório'!N:AD,13,0)</f>
        <v>31.27</v>
      </c>
      <c r="M1007" s="302"/>
      <c r="N1007" s="302"/>
      <c r="O1007" s="302"/>
      <c r="P1007" s="302">
        <f>VLOOKUP(A1007,'Base de Dados sem ASI_Relatório'!N:AD,17,0)</f>
        <v>32.24</v>
      </c>
    </row>
    <row r="1008" spans="1:16" ht="39.75" customHeight="1" x14ac:dyDescent="0.2">
      <c r="A1008" s="283" t="s">
        <v>4419</v>
      </c>
      <c r="B1008" s="311" t="s">
        <v>5196</v>
      </c>
      <c r="C1008" s="311" t="s">
        <v>5197</v>
      </c>
      <c r="D1008" s="311" t="s">
        <v>5198</v>
      </c>
      <c r="E1008" s="311" t="s">
        <v>5199</v>
      </c>
      <c r="F1008" s="311" t="s">
        <v>5200</v>
      </c>
      <c r="G1008" s="311" t="s">
        <v>5201</v>
      </c>
      <c r="H1008" s="311" t="s">
        <v>5202</v>
      </c>
      <c r="I1008" s="311" t="s">
        <v>5203</v>
      </c>
      <c r="J1008" s="311" t="s">
        <v>5204</v>
      </c>
      <c r="K1008" s="311" t="s">
        <v>5205</v>
      </c>
      <c r="L1008" s="311" t="s">
        <v>5206</v>
      </c>
      <c r="M1008" s="311" t="s">
        <v>5207</v>
      </c>
      <c r="N1008" s="311" t="s">
        <v>5208</v>
      </c>
      <c r="O1008" s="311" t="s">
        <v>5209</v>
      </c>
      <c r="P1008" s="311" t="s">
        <v>5210</v>
      </c>
    </row>
    <row r="1009" spans="1:16" s="282" customFormat="1" x14ac:dyDescent="0.2">
      <c r="A1009" s="285" t="s">
        <v>5046</v>
      </c>
      <c r="B1009" s="294" t="str">
        <f>VLOOKUP(A1009,'Base de Dados sem ASI_Relatório'!N:AD,2,0)</f>
        <v>Semestral</v>
      </c>
      <c r="C1009" s="298" t="str">
        <f>VLOOKUP(A1009,'Base de Dados sem ASI_Relatório'!N:AD,4,0)</f>
        <v>-</v>
      </c>
      <c r="D1009" s="298">
        <f>VLOOKUP(A1009,'Base de Dados sem ASI_Relatório'!N:AD,5,0)</f>
        <v>0.01</v>
      </c>
      <c r="E1009" s="297"/>
      <c r="F1009" s="298"/>
      <c r="G1009" s="298"/>
      <c r="H1009" s="298"/>
      <c r="I1009" s="297"/>
      <c r="J1009" s="297">
        <f>VLOOKUP(A1009,'Base de Dados sem ASI_Relatório'!N:AD,11,0)</f>
        <v>0.01</v>
      </c>
      <c r="K1009" s="297"/>
      <c r="L1009" s="298"/>
      <c r="M1009" s="297"/>
      <c r="N1009" s="297"/>
      <c r="O1009" s="297"/>
      <c r="P1009" s="298">
        <f>VLOOKUP(A1009,'Base de Dados sem ASI_Relatório'!N:AD,17,0)</f>
        <v>0.01</v>
      </c>
    </row>
    <row r="1010" spans="1:16" ht="39.75" customHeight="1" x14ac:dyDescent="0.2">
      <c r="A1010" s="283" t="s">
        <v>4420</v>
      </c>
      <c r="B1010" s="311" t="s">
        <v>5196</v>
      </c>
      <c r="C1010" s="311" t="s">
        <v>5197</v>
      </c>
      <c r="D1010" s="311" t="s">
        <v>5198</v>
      </c>
      <c r="E1010" s="311" t="s">
        <v>5199</v>
      </c>
      <c r="F1010" s="311" t="s">
        <v>5200</v>
      </c>
      <c r="G1010" s="311" t="s">
        <v>5201</v>
      </c>
      <c r="H1010" s="311" t="s">
        <v>5202</v>
      </c>
      <c r="I1010" s="311" t="s">
        <v>5203</v>
      </c>
      <c r="J1010" s="311" t="s">
        <v>5204</v>
      </c>
      <c r="K1010" s="311" t="s">
        <v>5205</v>
      </c>
      <c r="L1010" s="311" t="s">
        <v>5206</v>
      </c>
      <c r="M1010" s="311" t="s">
        <v>5207</v>
      </c>
      <c r="N1010" s="311" t="s">
        <v>5208</v>
      </c>
      <c r="O1010" s="311" t="s">
        <v>5209</v>
      </c>
      <c r="P1010" s="311" t="s">
        <v>5210</v>
      </c>
    </row>
    <row r="1011" spans="1:16" s="282" customFormat="1" x14ac:dyDescent="0.2">
      <c r="A1011" s="285" t="s">
        <v>5047</v>
      </c>
      <c r="B1011" s="294" t="str">
        <f>VLOOKUP(A1011,'Base de Dados sem ASI_Relatório'!N:AD,2,0)</f>
        <v>Semestral</v>
      </c>
      <c r="C1011" s="294" t="str">
        <f>VLOOKUP(A1011,'Base de Dados sem ASI_Relatório'!N:AD,4,0)</f>
        <v>-</v>
      </c>
      <c r="D1011" s="294">
        <f>VLOOKUP(A1011,'Base de Dados sem ASI_Relatório'!N:AD,5,0)</f>
        <v>5</v>
      </c>
      <c r="E1011" s="294"/>
      <c r="F1011" s="294"/>
      <c r="G1011" s="294"/>
      <c r="H1011" s="294"/>
      <c r="I1011" s="294"/>
      <c r="J1011" s="294">
        <f>VLOOKUP(A1011,'Base de Dados sem ASI_Relatório'!N:AD,11,0)</f>
        <v>20</v>
      </c>
      <c r="K1011" s="294"/>
      <c r="L1011" s="294"/>
      <c r="M1011" s="294"/>
      <c r="N1011" s="294"/>
      <c r="O1011" s="294"/>
      <c r="P1011" s="294">
        <f>VLOOKUP(A1011,'Base de Dados sem ASI_Relatório'!N:AD,17,0)</f>
        <v>15</v>
      </c>
    </row>
    <row r="1012" spans="1:16" ht="39.75" customHeight="1" x14ac:dyDescent="0.2">
      <c r="A1012" s="283" t="s">
        <v>4421</v>
      </c>
      <c r="B1012" s="311" t="s">
        <v>5196</v>
      </c>
      <c r="C1012" s="311" t="s">
        <v>5197</v>
      </c>
      <c r="D1012" s="311" t="s">
        <v>5198</v>
      </c>
      <c r="E1012" s="311" t="s">
        <v>5199</v>
      </c>
      <c r="F1012" s="311" t="s">
        <v>5200</v>
      </c>
      <c r="G1012" s="311" t="s">
        <v>5201</v>
      </c>
      <c r="H1012" s="311" t="s">
        <v>5202</v>
      </c>
      <c r="I1012" s="311" t="s">
        <v>5203</v>
      </c>
      <c r="J1012" s="311" t="s">
        <v>5204</v>
      </c>
      <c r="K1012" s="311" t="s">
        <v>5205</v>
      </c>
      <c r="L1012" s="311" t="s">
        <v>5206</v>
      </c>
      <c r="M1012" s="311" t="s">
        <v>5207</v>
      </c>
      <c r="N1012" s="311" t="s">
        <v>5208</v>
      </c>
      <c r="O1012" s="311" t="s">
        <v>5209</v>
      </c>
      <c r="P1012" s="311" t="s">
        <v>5210</v>
      </c>
    </row>
    <row r="1013" spans="1:16" s="282" customFormat="1" ht="25.5" x14ac:dyDescent="0.2">
      <c r="A1013" s="285" t="s">
        <v>5048</v>
      </c>
      <c r="B1013" s="294" t="str">
        <f>VLOOKUP(A1013,'Base de Dados sem ASI_Relatório'!N:AD,2,0)</f>
        <v>Anual</v>
      </c>
      <c r="C1013" s="298" t="str">
        <f>VLOOKUP(A1013,'Base de Dados sem ASI_Relatório'!N:AD,4,0)</f>
        <v>-</v>
      </c>
      <c r="D1013" s="297">
        <f>VLOOKUP(A1013,'Base de Dados sem ASI_Relatório'!N:AD,5,0)</f>
        <v>1</v>
      </c>
      <c r="E1013" s="297"/>
      <c r="F1013" s="298"/>
      <c r="G1013" s="298"/>
      <c r="H1013" s="298"/>
      <c r="I1013" s="297"/>
      <c r="J1013" s="297"/>
      <c r="K1013" s="297"/>
      <c r="L1013" s="298"/>
      <c r="M1013" s="297"/>
      <c r="N1013" s="297"/>
      <c r="O1013" s="297"/>
      <c r="P1013" s="298">
        <f>VLOOKUP(A1013,'Base de Dados sem ASI_Relatório'!N:AD,17,0)</f>
        <v>0.7</v>
      </c>
    </row>
    <row r="1014" spans="1:16" ht="39.75" customHeight="1" x14ac:dyDescent="0.2">
      <c r="A1014" s="283" t="s">
        <v>4422</v>
      </c>
      <c r="B1014" s="311" t="s">
        <v>5196</v>
      </c>
      <c r="C1014" s="311" t="s">
        <v>5197</v>
      </c>
      <c r="D1014" s="311" t="s">
        <v>5198</v>
      </c>
      <c r="E1014" s="311" t="s">
        <v>5199</v>
      </c>
      <c r="F1014" s="311" t="s">
        <v>5200</v>
      </c>
      <c r="G1014" s="311" t="s">
        <v>5201</v>
      </c>
      <c r="H1014" s="311" t="s">
        <v>5202</v>
      </c>
      <c r="I1014" s="311" t="s">
        <v>5203</v>
      </c>
      <c r="J1014" s="311" t="s">
        <v>5204</v>
      </c>
      <c r="K1014" s="311" t="s">
        <v>5205</v>
      </c>
      <c r="L1014" s="311" t="s">
        <v>5206</v>
      </c>
      <c r="M1014" s="311" t="s">
        <v>5207</v>
      </c>
      <c r="N1014" s="311" t="s">
        <v>5208</v>
      </c>
      <c r="O1014" s="311" t="s">
        <v>5209</v>
      </c>
      <c r="P1014" s="311" t="s">
        <v>5210</v>
      </c>
    </row>
    <row r="1015" spans="1:16" s="282" customFormat="1" x14ac:dyDescent="0.2">
      <c r="A1015" s="285" t="s">
        <v>5049</v>
      </c>
      <c r="B1015" s="294" t="str">
        <f>VLOOKUP(A1015,'Base de Dados sem ASI_Relatório'!N:AD,2,0)</f>
        <v>Anual</v>
      </c>
      <c r="C1015" s="298" t="str">
        <f>VLOOKUP(A1015,'Base de Dados sem ASI_Relatório'!N:AD,4,0)</f>
        <v>-</v>
      </c>
      <c r="D1015" s="298">
        <f>VLOOKUP(A1015,'Base de Dados sem ASI_Relatório'!N:AD,5,0)</f>
        <v>-0.05</v>
      </c>
      <c r="E1015" s="297"/>
      <c r="F1015" s="298"/>
      <c r="G1015" s="298"/>
      <c r="H1015" s="298"/>
      <c r="I1015" s="297"/>
      <c r="J1015" s="297"/>
      <c r="K1015" s="297"/>
      <c r="L1015" s="298"/>
      <c r="M1015" s="297"/>
      <c r="N1015" s="297"/>
      <c r="O1015" s="297"/>
      <c r="P1015" s="298">
        <f>VLOOKUP(A1015,'Base de Dados sem ASI_Relatório'!N:AD,17,0)</f>
        <v>-0.05</v>
      </c>
    </row>
    <row r="1016" spans="1:16" ht="39.75" customHeight="1" x14ac:dyDescent="0.2">
      <c r="A1016" s="283" t="s">
        <v>4423</v>
      </c>
      <c r="B1016" s="311" t="s">
        <v>5196</v>
      </c>
      <c r="C1016" s="311" t="s">
        <v>5197</v>
      </c>
      <c r="D1016" s="311" t="s">
        <v>5198</v>
      </c>
      <c r="E1016" s="311" t="s">
        <v>5199</v>
      </c>
      <c r="F1016" s="311" t="s">
        <v>5200</v>
      </c>
      <c r="G1016" s="311" t="s">
        <v>5201</v>
      </c>
      <c r="H1016" s="311" t="s">
        <v>5202</v>
      </c>
      <c r="I1016" s="311" t="s">
        <v>5203</v>
      </c>
      <c r="J1016" s="311" t="s">
        <v>5204</v>
      </c>
      <c r="K1016" s="311" t="s">
        <v>5205</v>
      </c>
      <c r="L1016" s="311" t="s">
        <v>5206</v>
      </c>
      <c r="M1016" s="311" t="s">
        <v>5207</v>
      </c>
      <c r="N1016" s="311" t="s">
        <v>5208</v>
      </c>
      <c r="O1016" s="311" t="s">
        <v>5209</v>
      </c>
      <c r="P1016" s="311" t="s">
        <v>5210</v>
      </c>
    </row>
    <row r="1017" spans="1:16" s="282" customFormat="1" x14ac:dyDescent="0.2">
      <c r="A1017" s="285" t="s">
        <v>4866</v>
      </c>
      <c r="B1017" s="294" t="str">
        <f>VLOOKUP(A1017,'Base de Dados sem ASI_Relatório'!N:AD,2,0)</f>
        <v>Anual</v>
      </c>
      <c r="C1017" s="298" t="str">
        <f>VLOOKUP(A1017,'Base de Dados sem ASI_Relatório'!N:AD,4,0)</f>
        <v>-</v>
      </c>
      <c r="D1017" s="298">
        <f>VLOOKUP(A1017,'Base de Dados sem ASI_Relatório'!N:AD,5,0)</f>
        <v>0.01</v>
      </c>
      <c r="E1017" s="297"/>
      <c r="F1017" s="298"/>
      <c r="G1017" s="298"/>
      <c r="H1017" s="298"/>
      <c r="I1017" s="297"/>
      <c r="J1017" s="297"/>
      <c r="K1017" s="297"/>
      <c r="L1017" s="298"/>
      <c r="M1017" s="297"/>
      <c r="N1017" s="297"/>
      <c r="O1017" s="297"/>
      <c r="P1017" s="298">
        <f>VLOOKUP(A1017,'Base de Dados sem ASI_Relatório'!N:AD,17,0)</f>
        <v>0.01</v>
      </c>
    </row>
    <row r="1018" spans="1:16" ht="39.75" customHeight="1" x14ac:dyDescent="0.2">
      <c r="A1018" s="283" t="s">
        <v>4424</v>
      </c>
      <c r="B1018" s="311" t="s">
        <v>5196</v>
      </c>
      <c r="C1018" s="311" t="s">
        <v>5197</v>
      </c>
      <c r="D1018" s="311" t="s">
        <v>5198</v>
      </c>
      <c r="E1018" s="311" t="s">
        <v>5199</v>
      </c>
      <c r="F1018" s="311" t="s">
        <v>5200</v>
      </c>
      <c r="G1018" s="311" t="s">
        <v>5201</v>
      </c>
      <c r="H1018" s="311" t="s">
        <v>5202</v>
      </c>
      <c r="I1018" s="311" t="s">
        <v>5203</v>
      </c>
      <c r="J1018" s="311" t="s">
        <v>5204</v>
      </c>
      <c r="K1018" s="311" t="s">
        <v>5205</v>
      </c>
      <c r="L1018" s="311" t="s">
        <v>5206</v>
      </c>
      <c r="M1018" s="311" t="s">
        <v>5207</v>
      </c>
      <c r="N1018" s="311" t="s">
        <v>5208</v>
      </c>
      <c r="O1018" s="311" t="s">
        <v>5209</v>
      </c>
      <c r="P1018" s="311" t="s">
        <v>5210</v>
      </c>
    </row>
    <row r="1019" spans="1:16" s="282" customFormat="1" ht="25.5" x14ac:dyDescent="0.2">
      <c r="A1019" s="286" t="s">
        <v>5050</v>
      </c>
      <c r="B1019" s="299" t="str">
        <f>VLOOKUP(A1019,'Base de Dados sem ASI_Relatório'!N:AD,2,0)</f>
        <v>Anual</v>
      </c>
      <c r="C1019" s="299">
        <f>VLOOKUP(A1019,'Base de Dados sem ASI_Relatório'!N:AD,4,0)</f>
        <v>29380</v>
      </c>
      <c r="D1019" s="299">
        <f>VLOOKUP(A1019,'Base de Dados sem ASI_Relatório'!N:AD,5,0)</f>
        <v>30000</v>
      </c>
      <c r="E1019" s="299"/>
      <c r="F1019" s="299"/>
      <c r="G1019" s="299"/>
      <c r="H1019" s="299"/>
      <c r="I1019" s="299"/>
      <c r="J1019" s="299"/>
      <c r="K1019" s="299"/>
      <c r="L1019" s="299"/>
      <c r="M1019" s="299"/>
      <c r="N1019" s="299"/>
      <c r="O1019" s="299"/>
      <c r="P1019" s="299">
        <f>VLOOKUP(A1019,'Base de Dados sem ASI_Relatório'!N:AD,17,0)</f>
        <v>40277</v>
      </c>
    </row>
    <row r="1020" spans="1:16" s="282" customFormat="1" x14ac:dyDescent="0.2">
      <c r="A1020" s="285" t="s">
        <v>5051</v>
      </c>
      <c r="B1020" s="294" t="str">
        <f>VLOOKUP(A1020,'Base de Dados sem ASI_Relatório'!N:AD,2,0)</f>
        <v>Anual</v>
      </c>
      <c r="C1020" s="294">
        <f>VLOOKUP(A1020,'Base de Dados sem ASI_Relatório'!N:AD,4,0)</f>
        <v>147315</v>
      </c>
      <c r="D1020" s="294">
        <f>VLOOKUP(A1020,'Base de Dados sem ASI_Relatório'!N:AD,5,0)</f>
        <v>148000</v>
      </c>
      <c r="E1020" s="294"/>
      <c r="F1020" s="294"/>
      <c r="G1020" s="294"/>
      <c r="H1020" s="294"/>
      <c r="I1020" s="294"/>
      <c r="J1020" s="294"/>
      <c r="K1020" s="294"/>
      <c r="L1020" s="294"/>
      <c r="M1020" s="294"/>
      <c r="N1020" s="294"/>
      <c r="O1020" s="294"/>
      <c r="P1020" s="294">
        <f>VLOOKUP(A1020,'Base de Dados sem ASI_Relatório'!N:AD,17,0)</f>
        <v>140000</v>
      </c>
    </row>
    <row r="1021" spans="1:16" s="282" customFormat="1" ht="25.5" x14ac:dyDescent="0.2">
      <c r="A1021" s="287" t="s">
        <v>5052</v>
      </c>
      <c r="B1021" s="302" t="str">
        <f>VLOOKUP(A1021,'Base de Dados sem ASI_Relatório'!N:AD,2,0)</f>
        <v>Anual</v>
      </c>
      <c r="C1021" s="302">
        <f>VLOOKUP(A1021,'Base de Dados sem ASI_Relatório'!N:AD,4,0)</f>
        <v>56444</v>
      </c>
      <c r="D1021" s="302">
        <f>VLOOKUP(A1021,'Base de Dados sem ASI_Relatório'!N:AD,5,0)</f>
        <v>57000</v>
      </c>
      <c r="E1021" s="302"/>
      <c r="F1021" s="302"/>
      <c r="G1021" s="302"/>
      <c r="H1021" s="302"/>
      <c r="I1021" s="302"/>
      <c r="J1021" s="302"/>
      <c r="K1021" s="302"/>
      <c r="L1021" s="302"/>
      <c r="M1021" s="302"/>
      <c r="N1021" s="302"/>
      <c r="O1021" s="302"/>
      <c r="P1021" s="302">
        <f>VLOOKUP(A1021,'Base de Dados sem ASI_Relatório'!N:AD,17,0)</f>
        <v>47769</v>
      </c>
    </row>
    <row r="1022" spans="1:16" ht="39.75" customHeight="1" x14ac:dyDescent="0.2">
      <c r="A1022" s="283" t="s">
        <v>4425</v>
      </c>
      <c r="B1022" s="311" t="s">
        <v>5196</v>
      </c>
      <c r="C1022" s="311" t="s">
        <v>5197</v>
      </c>
      <c r="D1022" s="311" t="s">
        <v>5198</v>
      </c>
      <c r="E1022" s="311" t="s">
        <v>5199</v>
      </c>
      <c r="F1022" s="311" t="s">
        <v>5200</v>
      </c>
      <c r="G1022" s="311" t="s">
        <v>5201</v>
      </c>
      <c r="H1022" s="311" t="s">
        <v>5202</v>
      </c>
      <c r="I1022" s="311" t="s">
        <v>5203</v>
      </c>
      <c r="J1022" s="311" t="s">
        <v>5204</v>
      </c>
      <c r="K1022" s="311" t="s">
        <v>5205</v>
      </c>
      <c r="L1022" s="311" t="s">
        <v>5206</v>
      </c>
      <c r="M1022" s="311" t="s">
        <v>5207</v>
      </c>
      <c r="N1022" s="311" t="s">
        <v>5208</v>
      </c>
      <c r="O1022" s="311" t="s">
        <v>5209</v>
      </c>
      <c r="P1022" s="311" t="s">
        <v>5210</v>
      </c>
    </row>
    <row r="1023" spans="1:16" s="282" customFormat="1" x14ac:dyDescent="0.2">
      <c r="A1023" s="286" t="s">
        <v>5038</v>
      </c>
      <c r="B1023" s="299" t="str">
        <f>VLOOKUP(A1023,'Base de Dados sem ASI_Relatório'!N:AD,2,0)</f>
        <v>Quadrimestral</v>
      </c>
      <c r="C1023" s="299">
        <f>VLOOKUP(A1023,'Base de Dados sem ASI_Relatório'!N:AD,4,0)</f>
        <v>1738</v>
      </c>
      <c r="D1023" s="299">
        <f>VLOOKUP(A1023,'Base de Dados sem ASI_Relatório'!N:AD,5,0)</f>
        <v>1304</v>
      </c>
      <c r="E1023" s="299"/>
      <c r="F1023" s="299"/>
      <c r="G1023" s="299"/>
      <c r="H1023" s="299">
        <f>VLOOKUP(A1023,'Base de Dados sem ASI_Relatório'!N:AD,9,0)</f>
        <v>1355</v>
      </c>
      <c r="I1023" s="299"/>
      <c r="J1023" s="299"/>
      <c r="K1023" s="299"/>
      <c r="L1023" s="299">
        <f>VLOOKUP(A1023,'Base de Dados sem ASI_Relatório'!N:AD,13,0)</f>
        <v>1043</v>
      </c>
      <c r="M1023" s="299"/>
      <c r="N1023" s="299"/>
      <c r="O1023" s="299"/>
      <c r="P1023" s="299">
        <f>VLOOKUP(A1023,'Base de Dados sem ASI_Relatório'!N:AD,17,0)</f>
        <v>1116</v>
      </c>
    </row>
    <row r="1024" spans="1:16" s="282" customFormat="1" x14ac:dyDescent="0.2">
      <c r="A1024" s="285" t="s">
        <v>5039</v>
      </c>
      <c r="B1024" s="294" t="str">
        <f>VLOOKUP(A1024,'Base de Dados sem ASI_Relatório'!N:AD,2,0)</f>
        <v>Quadrimestral</v>
      </c>
      <c r="C1024" s="294">
        <f>VLOOKUP(A1024,'Base de Dados sem ASI_Relatório'!N:AD,4,0)</f>
        <v>55</v>
      </c>
      <c r="D1024" s="294">
        <f>VLOOKUP(A1024,'Base de Dados sem ASI_Relatório'!N:AD,5,0)</f>
        <v>47</v>
      </c>
      <c r="E1024" s="294"/>
      <c r="F1024" s="294"/>
      <c r="G1024" s="294"/>
      <c r="H1024" s="294">
        <f>VLOOKUP(A1024,'Base de Dados sem ASI_Relatório'!N:AD,9,0)</f>
        <v>31</v>
      </c>
      <c r="I1024" s="294"/>
      <c r="J1024" s="294"/>
      <c r="K1024" s="294"/>
      <c r="L1024" s="294">
        <f>VLOOKUP(A1024,'Base de Dados sem ASI_Relatório'!N:AD,13,0)</f>
        <v>26</v>
      </c>
      <c r="M1024" s="294"/>
      <c r="N1024" s="294"/>
      <c r="O1024" s="294"/>
      <c r="P1024" s="294">
        <f>VLOOKUP(A1024,'Base de Dados sem ASI_Relatório'!N:AD,17,0)</f>
        <v>28</v>
      </c>
    </row>
    <row r="1025" spans="1:16" s="282" customFormat="1" ht="25.5" x14ac:dyDescent="0.2">
      <c r="A1025" s="286" t="s">
        <v>5040</v>
      </c>
      <c r="B1025" s="299" t="str">
        <f>VLOOKUP(A1025,'Base de Dados sem ASI_Relatório'!N:AD,2,0)</f>
        <v>Anual</v>
      </c>
      <c r="C1025" s="300" t="str">
        <f>VLOOKUP(A1025,'Base de Dados sem ASI_Relatório'!N:AD,4,0)</f>
        <v>-</v>
      </c>
      <c r="D1025" s="300">
        <f>VLOOKUP(A1025,'Base de Dados sem ASI_Relatório'!N:AD,5,0)</f>
        <v>0.75</v>
      </c>
      <c r="E1025" s="301"/>
      <c r="F1025" s="300"/>
      <c r="G1025" s="300"/>
      <c r="H1025" s="300"/>
      <c r="I1025" s="301"/>
      <c r="J1025" s="301"/>
      <c r="K1025" s="301"/>
      <c r="L1025" s="300"/>
      <c r="M1025" s="301"/>
      <c r="N1025" s="301"/>
      <c r="O1025" s="301"/>
      <c r="P1025" s="301">
        <f>VLOOKUP(A1025,'Base de Dados sem ASI_Relatório'!N:AD,17,0)</f>
        <v>1</v>
      </c>
    </row>
    <row r="1026" spans="1:16" s="282" customFormat="1" x14ac:dyDescent="0.2">
      <c r="A1026" s="285" t="s">
        <v>5041</v>
      </c>
      <c r="B1026" s="294" t="str">
        <f>VLOOKUP(A1026,'Base de Dados sem ASI_Relatório'!N:AD,2,0)</f>
        <v>Quadrimestral</v>
      </c>
      <c r="C1026" s="294">
        <f>VLOOKUP(A1026,'Base de Dados sem ASI_Relatório'!N:AD,4,0)</f>
        <v>3397</v>
      </c>
      <c r="D1026" s="294">
        <f>VLOOKUP(A1026,'Base de Dados sem ASI_Relatório'!N:AD,5,0)</f>
        <v>2887</v>
      </c>
      <c r="E1026" s="294"/>
      <c r="F1026" s="294"/>
      <c r="G1026" s="294"/>
      <c r="H1026" s="294">
        <f>VLOOKUP(A1026,'Base de Dados sem ASI_Relatório'!N:AD,9,0)</f>
        <v>1698</v>
      </c>
      <c r="I1026" s="294"/>
      <c r="J1026" s="294"/>
      <c r="K1026" s="294"/>
      <c r="L1026" s="294">
        <f>VLOOKUP(A1026,'Base de Dados sem ASI_Relatório'!N:AD,13,0)</f>
        <v>1819</v>
      </c>
      <c r="M1026" s="294"/>
      <c r="N1026" s="294"/>
      <c r="O1026" s="294"/>
      <c r="P1026" s="294">
        <f>VLOOKUP(A1026,'Base de Dados sem ASI_Relatório'!N:AD,17,0)</f>
        <v>1471</v>
      </c>
    </row>
    <row r="1027" spans="1:16" s="282" customFormat="1" x14ac:dyDescent="0.2">
      <c r="A1027" s="287" t="s">
        <v>5042</v>
      </c>
      <c r="B1027" s="302" t="str">
        <f>VLOOKUP(A1027,'Base de Dados sem ASI_Relatório'!N:AD,2,0)</f>
        <v>Quadrimestral</v>
      </c>
      <c r="C1027" s="302">
        <f>VLOOKUP(A1027,'Base de Dados sem ASI_Relatório'!N:AD,4,0)</f>
        <v>55134</v>
      </c>
      <c r="D1027" s="302">
        <f>VLOOKUP(A1027,'Base de Dados sem ASI_Relatório'!N:AD,5,0)</f>
        <v>49620</v>
      </c>
      <c r="E1027" s="302"/>
      <c r="F1027" s="302"/>
      <c r="G1027" s="302"/>
      <c r="H1027" s="302">
        <f>VLOOKUP(A1027,'Base de Dados sem ASI_Relatório'!N:AD,9,0)</f>
        <v>29622</v>
      </c>
      <c r="I1027" s="302"/>
      <c r="J1027" s="302"/>
      <c r="K1027" s="302"/>
      <c r="L1027" s="302">
        <f>VLOOKUP(A1027,'Base de Dados sem ASI_Relatório'!N:AD,13,0)</f>
        <v>19652</v>
      </c>
      <c r="M1027" s="302"/>
      <c r="N1027" s="302"/>
      <c r="O1027" s="302"/>
      <c r="P1027" s="302">
        <f>VLOOKUP(A1027,'Base de Dados sem ASI_Relatório'!N:AD,17,0)</f>
        <v>22793</v>
      </c>
    </row>
    <row r="1028" spans="1:16" s="282" customFormat="1" x14ac:dyDescent="0.2">
      <c r="A1028" s="287" t="s">
        <v>5043</v>
      </c>
      <c r="B1028" s="302" t="str">
        <f>VLOOKUP(A1028,'Base de Dados sem ASI_Relatório'!N:AD,2,0)</f>
        <v>Quadrimestral</v>
      </c>
      <c r="C1028" s="302">
        <f>VLOOKUP(A1028,'Base de Dados sem ASI_Relatório'!N:AD,4,0)</f>
        <v>18481</v>
      </c>
      <c r="D1028" s="302">
        <f>VLOOKUP(A1028,'Base de Dados sem ASI_Relatório'!N:AD,5,0)</f>
        <v>14785</v>
      </c>
      <c r="E1028" s="302"/>
      <c r="F1028" s="302"/>
      <c r="G1028" s="302"/>
      <c r="H1028" s="302">
        <f>VLOOKUP(A1028,'Base de Dados sem ASI_Relatório'!N:AD,9,0)</f>
        <v>10468</v>
      </c>
      <c r="I1028" s="302"/>
      <c r="J1028" s="302"/>
      <c r="K1028" s="302"/>
      <c r="L1028" s="302">
        <f>VLOOKUP(A1028,'Base de Dados sem ASI_Relatório'!N:AD,13,0)</f>
        <v>6941</v>
      </c>
      <c r="M1028" s="302"/>
      <c r="N1028" s="302"/>
      <c r="O1028" s="302"/>
      <c r="P1028" s="302">
        <f>VLOOKUP(A1028,'Base de Dados sem ASI_Relatório'!N:AD,17,0)</f>
        <v>8024</v>
      </c>
    </row>
    <row r="1029" spans="1:16" ht="39.75" customHeight="1" x14ac:dyDescent="0.2">
      <c r="A1029" s="283" t="s">
        <v>4426</v>
      </c>
      <c r="B1029" s="311" t="s">
        <v>5196</v>
      </c>
      <c r="C1029" s="311" t="s">
        <v>5197</v>
      </c>
      <c r="D1029" s="311" t="s">
        <v>5198</v>
      </c>
      <c r="E1029" s="311" t="s">
        <v>5199</v>
      </c>
      <c r="F1029" s="311" t="s">
        <v>5200</v>
      </c>
      <c r="G1029" s="311" t="s">
        <v>5201</v>
      </c>
      <c r="H1029" s="311" t="s">
        <v>5202</v>
      </c>
      <c r="I1029" s="311" t="s">
        <v>5203</v>
      </c>
      <c r="J1029" s="311" t="s">
        <v>5204</v>
      </c>
      <c r="K1029" s="311" t="s">
        <v>5205</v>
      </c>
      <c r="L1029" s="311" t="s">
        <v>5206</v>
      </c>
      <c r="M1029" s="311" t="s">
        <v>5207</v>
      </c>
      <c r="N1029" s="311" t="s">
        <v>5208</v>
      </c>
      <c r="O1029" s="311" t="s">
        <v>5209</v>
      </c>
      <c r="P1029" s="311" t="s">
        <v>5210</v>
      </c>
    </row>
    <row r="1030" spans="1:16" s="282" customFormat="1" x14ac:dyDescent="0.2">
      <c r="A1030" s="286" t="s">
        <v>5038</v>
      </c>
      <c r="B1030" s="299" t="str">
        <f>VLOOKUP(A1030,'Base de Dados sem ASI_Relatório'!N:AD,2,0)</f>
        <v>Quadrimestral</v>
      </c>
      <c r="C1030" s="299">
        <f>VLOOKUP(A1030,'Base de Dados sem ASI_Relatório'!N:AD,4,0)</f>
        <v>1738</v>
      </c>
      <c r="D1030" s="299">
        <f>VLOOKUP(A1030,'Base de Dados sem ASI_Relatório'!N:AD,5,0)</f>
        <v>1304</v>
      </c>
      <c r="E1030" s="299"/>
      <c r="F1030" s="299"/>
      <c r="G1030" s="299"/>
      <c r="H1030" s="299">
        <f>VLOOKUP(A1030,'Base de Dados sem ASI_Relatório'!N:AD,9,0)</f>
        <v>1355</v>
      </c>
      <c r="I1030" s="299"/>
      <c r="J1030" s="299"/>
      <c r="K1030" s="299"/>
      <c r="L1030" s="299">
        <f>VLOOKUP(A1030,'Base de Dados sem ASI_Relatório'!N:AD,13,0)</f>
        <v>1043</v>
      </c>
      <c r="M1030" s="299"/>
      <c r="N1030" s="299"/>
      <c r="O1030" s="299"/>
      <c r="P1030" s="299">
        <f>VLOOKUP(A1030,'Base de Dados sem ASI_Relatório'!N:AD,17,0)</f>
        <v>1116</v>
      </c>
    </row>
    <row r="1031" spans="1:16" s="282" customFormat="1" x14ac:dyDescent="0.2">
      <c r="A1031" s="286" t="s">
        <v>5039</v>
      </c>
      <c r="B1031" s="299" t="str">
        <f>VLOOKUP(A1031,'Base de Dados sem ASI_Relatório'!N:AD,2,0)</f>
        <v>Quadrimestral</v>
      </c>
      <c r="C1031" s="299">
        <f>VLOOKUP(A1031,'Base de Dados sem ASI_Relatório'!N:AD,4,0)</f>
        <v>55</v>
      </c>
      <c r="D1031" s="299">
        <f>VLOOKUP(A1031,'Base de Dados sem ASI_Relatório'!N:AD,5,0)</f>
        <v>47</v>
      </c>
      <c r="E1031" s="299"/>
      <c r="F1031" s="299"/>
      <c r="G1031" s="299"/>
      <c r="H1031" s="299">
        <f>VLOOKUP(A1031,'Base de Dados sem ASI_Relatório'!N:AD,9,0)</f>
        <v>31</v>
      </c>
      <c r="I1031" s="299"/>
      <c r="J1031" s="299"/>
      <c r="K1031" s="299"/>
      <c r="L1031" s="299">
        <f>VLOOKUP(A1031,'Base de Dados sem ASI_Relatório'!N:AD,13,0)</f>
        <v>26</v>
      </c>
      <c r="M1031" s="299"/>
      <c r="N1031" s="299"/>
      <c r="O1031" s="299"/>
      <c r="P1031" s="299">
        <f>VLOOKUP(A1031,'Base de Dados sem ASI_Relatório'!N:AD,17,0)</f>
        <v>28</v>
      </c>
    </row>
    <row r="1032" spans="1:16" s="282" customFormat="1" ht="25.5" x14ac:dyDescent="0.2">
      <c r="A1032" s="286" t="s">
        <v>5040</v>
      </c>
      <c r="B1032" s="299" t="str">
        <f>VLOOKUP(A1032,'Base de Dados sem ASI_Relatório'!N:AD,2,0)</f>
        <v>Anual</v>
      </c>
      <c r="C1032" s="300" t="str">
        <f>VLOOKUP(A1032,'Base de Dados sem ASI_Relatório'!N:AD,4,0)</f>
        <v>-</v>
      </c>
      <c r="D1032" s="300">
        <f>VLOOKUP(A1032,'Base de Dados sem ASI_Relatório'!N:AD,5,0)</f>
        <v>0.75</v>
      </c>
      <c r="E1032" s="301"/>
      <c r="F1032" s="300"/>
      <c r="G1032" s="300"/>
      <c r="H1032" s="300"/>
      <c r="I1032" s="301"/>
      <c r="J1032" s="301"/>
      <c r="K1032" s="301"/>
      <c r="L1032" s="300"/>
      <c r="M1032" s="301"/>
      <c r="N1032" s="301"/>
      <c r="O1032" s="301"/>
      <c r="P1032" s="301">
        <f>VLOOKUP(A1032,'Base de Dados sem ASI_Relatório'!N:AD,17,0)</f>
        <v>1</v>
      </c>
    </row>
    <row r="1033" spans="1:16" s="282" customFormat="1" x14ac:dyDescent="0.2">
      <c r="A1033" s="286" t="s">
        <v>5041</v>
      </c>
      <c r="B1033" s="299" t="str">
        <f>VLOOKUP(A1033,'Base de Dados sem ASI_Relatório'!N:AD,2,0)</f>
        <v>Quadrimestral</v>
      </c>
      <c r="C1033" s="299">
        <f>VLOOKUP(A1033,'Base de Dados sem ASI_Relatório'!N:AD,4,0)</f>
        <v>3397</v>
      </c>
      <c r="D1033" s="299">
        <f>VLOOKUP(A1033,'Base de Dados sem ASI_Relatório'!N:AD,5,0)</f>
        <v>2887</v>
      </c>
      <c r="E1033" s="299"/>
      <c r="F1033" s="299"/>
      <c r="G1033" s="299"/>
      <c r="H1033" s="299">
        <f>VLOOKUP(A1033,'Base de Dados sem ASI_Relatório'!N:AD,9,0)</f>
        <v>1698</v>
      </c>
      <c r="I1033" s="299"/>
      <c r="J1033" s="299"/>
      <c r="K1033" s="299"/>
      <c r="L1033" s="299">
        <f>VLOOKUP(A1033,'Base de Dados sem ASI_Relatório'!N:AD,13,0)</f>
        <v>1819</v>
      </c>
      <c r="M1033" s="299"/>
      <c r="N1033" s="299"/>
      <c r="O1033" s="299"/>
      <c r="P1033" s="299">
        <f>VLOOKUP(A1033,'Base de Dados sem ASI_Relatório'!N:AD,17,0)</f>
        <v>1471</v>
      </c>
    </row>
    <row r="1034" spans="1:16" s="282" customFormat="1" x14ac:dyDescent="0.2">
      <c r="A1034" s="285" t="s">
        <v>5042</v>
      </c>
      <c r="B1034" s="294" t="str">
        <f>VLOOKUP(A1034,'Base de Dados sem ASI_Relatório'!N:AD,2,0)</f>
        <v>Quadrimestral</v>
      </c>
      <c r="C1034" s="294">
        <f>VLOOKUP(A1034,'Base de Dados sem ASI_Relatório'!N:AD,4,0)</f>
        <v>55134</v>
      </c>
      <c r="D1034" s="294">
        <f>VLOOKUP(A1034,'Base de Dados sem ASI_Relatório'!N:AD,5,0)</f>
        <v>49620</v>
      </c>
      <c r="E1034" s="294"/>
      <c r="F1034" s="294"/>
      <c r="G1034" s="294"/>
      <c r="H1034" s="294">
        <f>VLOOKUP(A1034,'Base de Dados sem ASI_Relatório'!N:AD,9,0)</f>
        <v>29622</v>
      </c>
      <c r="I1034" s="294"/>
      <c r="J1034" s="294"/>
      <c r="K1034" s="294"/>
      <c r="L1034" s="294">
        <f>VLOOKUP(A1034,'Base de Dados sem ASI_Relatório'!N:AD,13,0)</f>
        <v>19652</v>
      </c>
      <c r="M1034" s="294"/>
      <c r="N1034" s="294"/>
      <c r="O1034" s="294"/>
      <c r="P1034" s="294">
        <f>VLOOKUP(A1034,'Base de Dados sem ASI_Relatório'!N:AD,17,0)</f>
        <v>22793</v>
      </c>
    </row>
    <row r="1035" spans="1:16" s="282" customFormat="1" x14ac:dyDescent="0.2">
      <c r="A1035" s="287" t="s">
        <v>5043</v>
      </c>
      <c r="B1035" s="302" t="str">
        <f>VLOOKUP(A1035,'Base de Dados sem ASI_Relatório'!N:AD,2,0)</f>
        <v>Quadrimestral</v>
      </c>
      <c r="C1035" s="302">
        <f>VLOOKUP(A1035,'Base de Dados sem ASI_Relatório'!N:AD,4,0)</f>
        <v>18481</v>
      </c>
      <c r="D1035" s="302">
        <f>VLOOKUP(A1035,'Base de Dados sem ASI_Relatório'!N:AD,5,0)</f>
        <v>14785</v>
      </c>
      <c r="E1035" s="302"/>
      <c r="F1035" s="302"/>
      <c r="G1035" s="302"/>
      <c r="H1035" s="302">
        <f>VLOOKUP(A1035,'Base de Dados sem ASI_Relatório'!N:AD,9,0)</f>
        <v>10468</v>
      </c>
      <c r="I1035" s="302"/>
      <c r="J1035" s="302"/>
      <c r="K1035" s="302"/>
      <c r="L1035" s="302">
        <f>VLOOKUP(A1035,'Base de Dados sem ASI_Relatório'!N:AD,13,0)</f>
        <v>6941</v>
      </c>
      <c r="M1035" s="302"/>
      <c r="N1035" s="302"/>
      <c r="O1035" s="302"/>
      <c r="P1035" s="302">
        <f>VLOOKUP(A1035,'Base de Dados sem ASI_Relatório'!N:AD,17,0)</f>
        <v>8024</v>
      </c>
    </row>
    <row r="1036" spans="1:16" ht="39.75" customHeight="1" x14ac:dyDescent="0.2">
      <c r="A1036" s="283" t="s">
        <v>4427</v>
      </c>
      <c r="B1036" s="311" t="s">
        <v>5196</v>
      </c>
      <c r="C1036" s="311" t="s">
        <v>5197</v>
      </c>
      <c r="D1036" s="311" t="s">
        <v>5198</v>
      </c>
      <c r="E1036" s="311" t="s">
        <v>5199</v>
      </c>
      <c r="F1036" s="311" t="s">
        <v>5200</v>
      </c>
      <c r="G1036" s="311" t="s">
        <v>5201</v>
      </c>
      <c r="H1036" s="311" t="s">
        <v>5202</v>
      </c>
      <c r="I1036" s="311" t="s">
        <v>5203</v>
      </c>
      <c r="J1036" s="311" t="s">
        <v>5204</v>
      </c>
      <c r="K1036" s="311" t="s">
        <v>5205</v>
      </c>
      <c r="L1036" s="311" t="s">
        <v>5206</v>
      </c>
      <c r="M1036" s="311" t="s">
        <v>5207</v>
      </c>
      <c r="N1036" s="311" t="s">
        <v>5208</v>
      </c>
      <c r="O1036" s="311" t="s">
        <v>5209</v>
      </c>
      <c r="P1036" s="311" t="s">
        <v>5210</v>
      </c>
    </row>
    <row r="1037" spans="1:16" s="282" customFormat="1" x14ac:dyDescent="0.2">
      <c r="A1037" s="286" t="s">
        <v>5053</v>
      </c>
      <c r="B1037" s="299" t="str">
        <f>VLOOKUP(A1037,'Base de Dados sem ASI_Relatório'!N:AD,2,0)</f>
        <v>Mensal</v>
      </c>
      <c r="C1037" s="299">
        <f>VLOOKUP(A1037,'Base de Dados sem ASI_Relatório'!N:AD,4,0)</f>
        <v>94910</v>
      </c>
      <c r="D1037" s="299">
        <f>VLOOKUP(A1037,'Base de Dados sem ASI_Relatório'!N:AD,5,0)</f>
        <v>99656</v>
      </c>
      <c r="E1037" s="299">
        <f>VLOOKUP(A1037,'Base de Dados sem ASI_Relatório'!N:AD,6,0)</f>
        <v>12585</v>
      </c>
      <c r="F1037" s="299">
        <f>VLOOKUP(A1037,'Base de Dados sem ASI_Relatório'!N:AD,7,0)</f>
        <v>12236</v>
      </c>
      <c r="G1037" s="299">
        <f>VLOOKUP(A1037,'Base de Dados sem ASI_Relatório'!N:AD,8,0)</f>
        <v>8257</v>
      </c>
      <c r="H1037" s="299">
        <f>VLOOKUP(A1037,'Base de Dados sem ASI_Relatório'!N:AD,9,0)</f>
        <v>6092</v>
      </c>
      <c r="I1037" s="299">
        <f>VLOOKUP(A1037,'Base de Dados sem ASI_Relatório'!N:AD,10,0)</f>
        <v>6780</v>
      </c>
      <c r="J1037" s="299">
        <f>VLOOKUP(A1037,'Base de Dados sem ASI_Relatório'!N:AD,11,0)</f>
        <v>6780</v>
      </c>
      <c r="K1037" s="299">
        <f>VLOOKUP(A1037,'Base de Dados sem ASI_Relatório'!N:AD,12,0)</f>
        <v>6780</v>
      </c>
      <c r="L1037" s="299">
        <f>VLOOKUP(A1037,'Base de Dados sem ASI_Relatório'!N:AD,13,0)</f>
        <v>6780</v>
      </c>
      <c r="M1037" s="299">
        <f>VLOOKUP(A1037,'Base de Dados sem ASI_Relatório'!N:AD,14,0)</f>
        <v>4488</v>
      </c>
      <c r="N1037" s="299">
        <f>VLOOKUP(A1037,'Base de Dados sem ASI_Relatório'!N:AD,15,0)</f>
        <v>4488</v>
      </c>
      <c r="O1037" s="299">
        <f>VLOOKUP(A1037,'Base de Dados sem ASI_Relatório'!N:AD,16,0)</f>
        <v>4488</v>
      </c>
      <c r="P1037" s="299">
        <f>VLOOKUP(A1037,'Base de Dados sem ASI_Relatório'!N:AD,17,0)</f>
        <v>4488</v>
      </c>
    </row>
    <row r="1038" spans="1:16" s="282" customFormat="1" x14ac:dyDescent="0.2">
      <c r="A1038" s="285" t="s">
        <v>5054</v>
      </c>
      <c r="B1038" s="294" t="str">
        <f>VLOOKUP(A1038,'Base de Dados sem ASI_Relatório'!N:AD,2,0)</f>
        <v>Anual</v>
      </c>
      <c r="C1038" s="294">
        <f>VLOOKUP(A1038,'Base de Dados sem ASI_Relatório'!N:AD,4,0)</f>
        <v>2894472</v>
      </c>
      <c r="D1038" s="294">
        <f>VLOOKUP(A1038,'Base de Dados sem ASI_Relatório'!N:AD,5,0)</f>
        <v>3039195</v>
      </c>
      <c r="E1038" s="294"/>
      <c r="F1038" s="294"/>
      <c r="G1038" s="294"/>
      <c r="H1038" s="294"/>
      <c r="I1038" s="294"/>
      <c r="J1038" s="294"/>
      <c r="K1038" s="294"/>
      <c r="L1038" s="294"/>
      <c r="M1038" s="294"/>
      <c r="N1038" s="294"/>
      <c r="O1038" s="294"/>
      <c r="P1038" s="294">
        <f>VLOOKUP(A1038,'Base de Dados sem ASI_Relatório'!N:AD,17,0)</f>
        <v>638936</v>
      </c>
    </row>
    <row r="1039" spans="1:16" ht="39.75" customHeight="1" x14ac:dyDescent="0.2">
      <c r="A1039" s="283" t="s">
        <v>4428</v>
      </c>
      <c r="B1039" s="311" t="s">
        <v>5196</v>
      </c>
      <c r="C1039" s="311" t="s">
        <v>5197</v>
      </c>
      <c r="D1039" s="311" t="s">
        <v>5198</v>
      </c>
      <c r="E1039" s="311" t="s">
        <v>5199</v>
      </c>
      <c r="F1039" s="311" t="s">
        <v>5200</v>
      </c>
      <c r="G1039" s="311" t="s">
        <v>5201</v>
      </c>
      <c r="H1039" s="311" t="s">
        <v>5202</v>
      </c>
      <c r="I1039" s="311" t="s">
        <v>5203</v>
      </c>
      <c r="J1039" s="311" t="s">
        <v>5204</v>
      </c>
      <c r="K1039" s="311" t="s">
        <v>5205</v>
      </c>
      <c r="L1039" s="311" t="s">
        <v>5206</v>
      </c>
      <c r="M1039" s="311" t="s">
        <v>5207</v>
      </c>
      <c r="N1039" s="311" t="s">
        <v>5208</v>
      </c>
      <c r="O1039" s="311" t="s">
        <v>5209</v>
      </c>
      <c r="P1039" s="311" t="s">
        <v>5210</v>
      </c>
    </row>
    <row r="1040" spans="1:16" s="282" customFormat="1" ht="25.5" x14ac:dyDescent="0.2">
      <c r="A1040" s="285" t="s">
        <v>5055</v>
      </c>
      <c r="B1040" s="294" t="str">
        <f>VLOOKUP(A1040,'Base de Dados sem ASI_Relatório'!N:AD,2,0)</f>
        <v>Semestral</v>
      </c>
      <c r="C1040" s="298" t="str">
        <f>VLOOKUP(A1040,'Base de Dados sem ASI_Relatório'!N:AD,4,0)</f>
        <v>-</v>
      </c>
      <c r="D1040" s="297">
        <f>VLOOKUP(A1040,'Base de Dados sem ASI_Relatório'!N:AD,5,0)</f>
        <v>1</v>
      </c>
      <c r="E1040" s="297"/>
      <c r="F1040" s="298"/>
      <c r="G1040" s="298"/>
      <c r="H1040" s="298"/>
      <c r="I1040" s="297"/>
      <c r="J1040" s="297">
        <f>VLOOKUP(A1040,'Base de Dados sem ASI_Relatório'!N:AD,11,0)</f>
        <v>0.01</v>
      </c>
      <c r="K1040" s="297"/>
      <c r="L1040" s="298"/>
      <c r="M1040" s="297"/>
      <c r="N1040" s="297"/>
      <c r="O1040" s="297"/>
      <c r="P1040" s="298">
        <f>VLOOKUP(A1040,'Base de Dados sem ASI_Relatório'!N:AD,17,0)</f>
        <v>0.8</v>
      </c>
    </row>
    <row r="1041" spans="1:16" ht="39.75" customHeight="1" x14ac:dyDescent="0.2">
      <c r="A1041" s="283" t="s">
        <v>4429</v>
      </c>
      <c r="B1041" s="311" t="s">
        <v>5196</v>
      </c>
      <c r="C1041" s="311" t="s">
        <v>5197</v>
      </c>
      <c r="D1041" s="311" t="s">
        <v>5198</v>
      </c>
      <c r="E1041" s="311" t="s">
        <v>5199</v>
      </c>
      <c r="F1041" s="311" t="s">
        <v>5200</v>
      </c>
      <c r="G1041" s="311" t="s">
        <v>5201</v>
      </c>
      <c r="H1041" s="311" t="s">
        <v>5202</v>
      </c>
      <c r="I1041" s="311" t="s">
        <v>5203</v>
      </c>
      <c r="J1041" s="311" t="s">
        <v>5204</v>
      </c>
      <c r="K1041" s="311" t="s">
        <v>5205</v>
      </c>
      <c r="L1041" s="311" t="s">
        <v>5206</v>
      </c>
      <c r="M1041" s="311" t="s">
        <v>5207</v>
      </c>
      <c r="N1041" s="311" t="s">
        <v>5208</v>
      </c>
      <c r="O1041" s="311" t="s">
        <v>5209</v>
      </c>
      <c r="P1041" s="311" t="s">
        <v>5210</v>
      </c>
    </row>
    <row r="1042" spans="1:16" s="282" customFormat="1" ht="25.5" x14ac:dyDescent="0.2">
      <c r="A1042" s="285" t="s">
        <v>5056</v>
      </c>
      <c r="B1042" s="294" t="str">
        <f>VLOOKUP(A1042,'Base de Dados sem ASI_Relatório'!N:AD,2,0)</f>
        <v>Semestral</v>
      </c>
      <c r="C1042" s="298" t="str">
        <f>VLOOKUP(A1042,'Base de Dados sem ASI_Relatório'!N:AD,4,0)</f>
        <v>-</v>
      </c>
      <c r="D1042" s="298">
        <f>VLOOKUP(A1042,'Base de Dados sem ASI_Relatório'!N:AD,5,0)</f>
        <v>0.01</v>
      </c>
      <c r="E1042" s="297"/>
      <c r="F1042" s="298"/>
      <c r="G1042" s="298"/>
      <c r="H1042" s="298"/>
      <c r="I1042" s="297"/>
      <c r="J1042" s="297">
        <f>VLOOKUP(A1042,'Base de Dados sem ASI_Relatório'!N:AD,11,0)</f>
        <v>0.01</v>
      </c>
      <c r="K1042" s="297"/>
      <c r="L1042" s="298"/>
      <c r="M1042" s="297"/>
      <c r="N1042" s="297"/>
      <c r="O1042" s="297"/>
      <c r="P1042" s="298">
        <f>VLOOKUP(A1042,'Base de Dados sem ASI_Relatório'!N:AD,17,0)</f>
        <v>0.01</v>
      </c>
    </row>
    <row r="1043" spans="1:16" ht="39.75" customHeight="1" x14ac:dyDescent="0.2">
      <c r="A1043" s="283" t="s">
        <v>4430</v>
      </c>
      <c r="B1043" s="311" t="s">
        <v>5196</v>
      </c>
      <c r="C1043" s="311" t="s">
        <v>5197</v>
      </c>
      <c r="D1043" s="311" t="s">
        <v>5198</v>
      </c>
      <c r="E1043" s="311" t="s">
        <v>5199</v>
      </c>
      <c r="F1043" s="311" t="s">
        <v>5200</v>
      </c>
      <c r="G1043" s="311" t="s">
        <v>5201</v>
      </c>
      <c r="H1043" s="311" t="s">
        <v>5202</v>
      </c>
      <c r="I1043" s="311" t="s">
        <v>5203</v>
      </c>
      <c r="J1043" s="311" t="s">
        <v>5204</v>
      </c>
      <c r="K1043" s="311" t="s">
        <v>5205</v>
      </c>
      <c r="L1043" s="311" t="s">
        <v>5206</v>
      </c>
      <c r="M1043" s="311" t="s">
        <v>5207</v>
      </c>
      <c r="N1043" s="311" t="s">
        <v>5208</v>
      </c>
      <c r="O1043" s="311" t="s">
        <v>5209</v>
      </c>
      <c r="P1043" s="311" t="s">
        <v>5210</v>
      </c>
    </row>
    <row r="1044" spans="1:16" s="282" customFormat="1" x14ac:dyDescent="0.2">
      <c r="A1044" s="285" t="s">
        <v>5057</v>
      </c>
      <c r="B1044" s="294" t="str">
        <f>VLOOKUP(A1044,'Base de Dados sem ASI_Relatório'!N:AD,2,0)</f>
        <v>Anual</v>
      </c>
      <c r="C1044" s="298" t="str">
        <f>VLOOKUP(A1044,'Base de Dados sem ASI_Relatório'!N:AD,4,0)</f>
        <v>-</v>
      </c>
      <c r="D1044" s="298">
        <f>VLOOKUP(A1044,'Base de Dados sem ASI_Relatório'!N:AD,5,0)</f>
        <v>0.01</v>
      </c>
      <c r="E1044" s="297"/>
      <c r="F1044" s="298"/>
      <c r="G1044" s="298"/>
      <c r="H1044" s="298"/>
      <c r="I1044" s="297"/>
      <c r="J1044" s="297"/>
      <c r="K1044" s="297"/>
      <c r="L1044" s="298"/>
      <c r="M1044" s="297"/>
      <c r="N1044" s="297"/>
      <c r="O1044" s="297"/>
      <c r="P1044" s="298">
        <f>VLOOKUP(A1044,'Base de Dados sem ASI_Relatório'!N:AD,17,0)</f>
        <v>0.01</v>
      </c>
    </row>
    <row r="1045" spans="1:16" ht="39.75" customHeight="1" x14ac:dyDescent="0.2">
      <c r="A1045" s="283" t="s">
        <v>4431</v>
      </c>
      <c r="B1045" s="311" t="s">
        <v>5196</v>
      </c>
      <c r="C1045" s="311" t="s">
        <v>5197</v>
      </c>
      <c r="D1045" s="311" t="s">
        <v>5198</v>
      </c>
      <c r="E1045" s="311" t="s">
        <v>5199</v>
      </c>
      <c r="F1045" s="311" t="s">
        <v>5200</v>
      </c>
      <c r="G1045" s="311" t="s">
        <v>5201</v>
      </c>
      <c r="H1045" s="311" t="s">
        <v>5202</v>
      </c>
      <c r="I1045" s="311" t="s">
        <v>5203</v>
      </c>
      <c r="J1045" s="311" t="s">
        <v>5204</v>
      </c>
      <c r="K1045" s="311" t="s">
        <v>5205</v>
      </c>
      <c r="L1045" s="311" t="s">
        <v>5206</v>
      </c>
      <c r="M1045" s="311" t="s">
        <v>5207</v>
      </c>
      <c r="N1045" s="311" t="s">
        <v>5208</v>
      </c>
      <c r="O1045" s="311" t="s">
        <v>5209</v>
      </c>
      <c r="P1045" s="311" t="s">
        <v>5210</v>
      </c>
    </row>
    <row r="1046" spans="1:16" s="282" customFormat="1" x14ac:dyDescent="0.2">
      <c r="A1046" s="285" t="s">
        <v>5058</v>
      </c>
      <c r="B1046" s="294" t="str">
        <f>VLOOKUP(A1046,'Base de Dados sem ASI_Relatório'!N:AD,2,0)</f>
        <v>Anual</v>
      </c>
      <c r="C1046" s="294">
        <f>VLOOKUP(A1046,'Base de Dados sem ASI_Relatório'!N:AD,4,0)</f>
        <v>2</v>
      </c>
      <c r="D1046" s="294">
        <f>VLOOKUP(A1046,'Base de Dados sem ASI_Relatório'!N:AD,5,0)</f>
        <v>2</v>
      </c>
      <c r="E1046" s="294"/>
      <c r="F1046" s="294"/>
      <c r="G1046" s="294"/>
      <c r="H1046" s="294"/>
      <c r="I1046" s="294"/>
      <c r="J1046" s="294"/>
      <c r="K1046" s="294"/>
      <c r="L1046" s="294"/>
      <c r="M1046" s="294"/>
      <c r="N1046" s="294"/>
      <c r="O1046" s="294"/>
      <c r="P1046" s="294">
        <f>VLOOKUP(A1046,'Base de Dados sem ASI_Relatório'!N:AD,17,0)</f>
        <v>1</v>
      </c>
    </row>
    <row r="1047" spans="1:16" ht="39.75" customHeight="1" x14ac:dyDescent="0.2">
      <c r="A1047" s="283" t="s">
        <v>4432</v>
      </c>
      <c r="B1047" s="311" t="s">
        <v>5196</v>
      </c>
      <c r="C1047" s="311" t="s">
        <v>5197</v>
      </c>
      <c r="D1047" s="311" t="s">
        <v>5198</v>
      </c>
      <c r="E1047" s="311" t="s">
        <v>5199</v>
      </c>
      <c r="F1047" s="311" t="s">
        <v>5200</v>
      </c>
      <c r="G1047" s="311" t="s">
        <v>5201</v>
      </c>
      <c r="H1047" s="311" t="s">
        <v>5202</v>
      </c>
      <c r="I1047" s="311" t="s">
        <v>5203</v>
      </c>
      <c r="J1047" s="311" t="s">
        <v>5204</v>
      </c>
      <c r="K1047" s="311" t="s">
        <v>5205</v>
      </c>
      <c r="L1047" s="311" t="s">
        <v>5206</v>
      </c>
      <c r="M1047" s="311" t="s">
        <v>5207</v>
      </c>
      <c r="N1047" s="311" t="s">
        <v>5208</v>
      </c>
      <c r="O1047" s="311" t="s">
        <v>5209</v>
      </c>
      <c r="P1047" s="311" t="s">
        <v>5210</v>
      </c>
    </row>
    <row r="1048" spans="1:16" s="282" customFormat="1" ht="25.5" x14ac:dyDescent="0.2">
      <c r="A1048" s="285" t="s">
        <v>5059</v>
      </c>
      <c r="B1048" s="294" t="str">
        <f>VLOOKUP(A1048,'Base de Dados sem ASI_Relatório'!N:AD,2,0)</f>
        <v>Anual</v>
      </c>
      <c r="C1048" s="298" t="str">
        <f>VLOOKUP(A1048,'Base de Dados sem ASI_Relatório'!N:AD,4,0)</f>
        <v>-</v>
      </c>
      <c r="D1048" s="297">
        <f>VLOOKUP(A1048,'Base de Dados sem ASI_Relatório'!N:AD,5,0)</f>
        <v>1</v>
      </c>
      <c r="E1048" s="297"/>
      <c r="F1048" s="298"/>
      <c r="G1048" s="298"/>
      <c r="H1048" s="298"/>
      <c r="I1048" s="297"/>
      <c r="J1048" s="297"/>
      <c r="K1048" s="297"/>
      <c r="L1048" s="298"/>
      <c r="M1048" s="297"/>
      <c r="N1048" s="297"/>
      <c r="O1048" s="297"/>
      <c r="P1048" s="298">
        <f>VLOOKUP(A1048,'Base de Dados sem ASI_Relatório'!N:AD,17,0)</f>
        <v>0.8</v>
      </c>
    </row>
    <row r="1049" spans="1:16" ht="39.75" customHeight="1" x14ac:dyDescent="0.2">
      <c r="A1049" s="283" t="s">
        <v>4433</v>
      </c>
      <c r="B1049" s="311" t="s">
        <v>5196</v>
      </c>
      <c r="C1049" s="311" t="s">
        <v>5197</v>
      </c>
      <c r="D1049" s="311" t="s">
        <v>5198</v>
      </c>
      <c r="E1049" s="311" t="s">
        <v>5199</v>
      </c>
      <c r="F1049" s="311" t="s">
        <v>5200</v>
      </c>
      <c r="G1049" s="311" t="s">
        <v>5201</v>
      </c>
      <c r="H1049" s="311" t="s">
        <v>5202</v>
      </c>
      <c r="I1049" s="311" t="s">
        <v>5203</v>
      </c>
      <c r="J1049" s="311" t="s">
        <v>5204</v>
      </c>
      <c r="K1049" s="311" t="s">
        <v>5205</v>
      </c>
      <c r="L1049" s="311" t="s">
        <v>5206</v>
      </c>
      <c r="M1049" s="311" t="s">
        <v>5207</v>
      </c>
      <c r="N1049" s="311" t="s">
        <v>5208</v>
      </c>
      <c r="O1049" s="311" t="s">
        <v>5209</v>
      </c>
      <c r="P1049" s="311" t="s">
        <v>5210</v>
      </c>
    </row>
    <row r="1050" spans="1:16" s="282" customFormat="1" x14ac:dyDescent="0.2">
      <c r="A1050" s="285" t="s">
        <v>5060</v>
      </c>
      <c r="B1050" s="294" t="str">
        <f>VLOOKUP(A1050,'Base de Dados sem ASI_Relatório'!N:AD,2,0)</f>
        <v>Anual</v>
      </c>
      <c r="C1050" s="298" t="str">
        <f>VLOOKUP(A1050,'Base de Dados sem ASI_Relatório'!N:AD,4,0)</f>
        <v>-</v>
      </c>
      <c r="D1050" s="297">
        <f>VLOOKUP(A1050,'Base de Dados sem ASI_Relatório'!N:AD,5,0)</f>
        <v>1</v>
      </c>
      <c r="E1050" s="297"/>
      <c r="F1050" s="298"/>
      <c r="G1050" s="298"/>
      <c r="H1050" s="298"/>
      <c r="I1050" s="297"/>
      <c r="J1050" s="297"/>
      <c r="K1050" s="297"/>
      <c r="L1050" s="298"/>
      <c r="M1050" s="297"/>
      <c r="N1050" s="297"/>
      <c r="O1050" s="297"/>
      <c r="P1050" s="298">
        <f>VLOOKUP(A1050,'Base de Dados sem ASI_Relatório'!N:AD,17,0)</f>
        <v>0.95</v>
      </c>
    </row>
    <row r="1051" spans="1:16" s="280" customFormat="1" ht="45.75" customHeight="1" x14ac:dyDescent="0.3">
      <c r="A1051" s="312" t="s">
        <v>4009</v>
      </c>
      <c r="E1051" s="296"/>
      <c r="F1051" s="296"/>
      <c r="G1051" s="296"/>
      <c r="H1051" s="296"/>
      <c r="I1051" s="296"/>
      <c r="J1051" s="296"/>
      <c r="K1051" s="296"/>
      <c r="L1051" s="296"/>
      <c r="M1051" s="296"/>
      <c r="N1051" s="296"/>
      <c r="O1051" s="296"/>
      <c r="P1051" s="296"/>
    </row>
    <row r="1052" spans="1:16" ht="39.75" customHeight="1" x14ac:dyDescent="0.2">
      <c r="A1052" s="283" t="s">
        <v>4434</v>
      </c>
      <c r="B1052" s="311" t="s">
        <v>5196</v>
      </c>
      <c r="C1052" s="311" t="s">
        <v>5197</v>
      </c>
      <c r="D1052" s="311" t="s">
        <v>5198</v>
      </c>
      <c r="E1052" s="311" t="s">
        <v>5199</v>
      </c>
      <c r="F1052" s="311" t="s">
        <v>5200</v>
      </c>
      <c r="G1052" s="311" t="s">
        <v>5201</v>
      </c>
      <c r="H1052" s="311" t="s">
        <v>5202</v>
      </c>
      <c r="I1052" s="311" t="s">
        <v>5203</v>
      </c>
      <c r="J1052" s="311" t="s">
        <v>5204</v>
      </c>
      <c r="K1052" s="311" t="s">
        <v>5205</v>
      </c>
      <c r="L1052" s="311" t="s">
        <v>5206</v>
      </c>
      <c r="M1052" s="311" t="s">
        <v>5207</v>
      </c>
      <c r="N1052" s="311" t="s">
        <v>5208</v>
      </c>
      <c r="O1052" s="311" t="s">
        <v>5209</v>
      </c>
      <c r="P1052" s="311" t="s">
        <v>5210</v>
      </c>
    </row>
    <row r="1053" spans="1:16" s="282" customFormat="1" ht="25.5" x14ac:dyDescent="0.2">
      <c r="A1053" s="285" t="s">
        <v>5061</v>
      </c>
      <c r="B1053" s="294" t="str">
        <f>VLOOKUP(A1053,'Base de Dados sem ASI_Relatório'!N:AD,2,0)</f>
        <v>Quadrimestral</v>
      </c>
      <c r="C1053" s="294">
        <f>VLOOKUP(A1053,'Base de Dados sem ASI_Relatório'!N:AD,4,0)</f>
        <v>17</v>
      </c>
      <c r="D1053" s="294">
        <f>VLOOKUP(A1053,'Base de Dados sem ASI_Relatório'!N:AD,5,0)</f>
        <v>20</v>
      </c>
      <c r="E1053" s="294"/>
      <c r="F1053" s="294"/>
      <c r="G1053" s="294"/>
      <c r="H1053" s="294">
        <f>VLOOKUP(A1053,'Base de Dados sem ASI_Relatório'!N:AD,9,0)</f>
        <v>0</v>
      </c>
      <c r="I1053" s="294"/>
      <c r="J1053" s="294"/>
      <c r="K1053" s="294"/>
      <c r="L1053" s="294" t="str">
        <f>VLOOKUP(A1053,'Base de Dados sem ASI_Relatório'!N:AD,13,0)</f>
        <v>-</v>
      </c>
      <c r="M1053" s="294"/>
      <c r="N1053" s="294"/>
      <c r="O1053" s="294"/>
      <c r="P1053" s="294" t="str">
        <f>VLOOKUP(A1053,'Base de Dados sem ASI_Relatório'!N:AD,17,0)</f>
        <v>-</v>
      </c>
    </row>
    <row r="1054" spans="1:16" ht="39.75" customHeight="1" x14ac:dyDescent="0.2">
      <c r="A1054" s="283" t="s">
        <v>4435</v>
      </c>
      <c r="B1054" s="311" t="s">
        <v>5196</v>
      </c>
      <c r="C1054" s="311" t="s">
        <v>5197</v>
      </c>
      <c r="D1054" s="311" t="s">
        <v>5198</v>
      </c>
      <c r="E1054" s="311" t="s">
        <v>5199</v>
      </c>
      <c r="F1054" s="311" t="s">
        <v>5200</v>
      </c>
      <c r="G1054" s="311" t="s">
        <v>5201</v>
      </c>
      <c r="H1054" s="311" t="s">
        <v>5202</v>
      </c>
      <c r="I1054" s="311" t="s">
        <v>5203</v>
      </c>
      <c r="J1054" s="311" t="s">
        <v>5204</v>
      </c>
      <c r="K1054" s="311" t="s">
        <v>5205</v>
      </c>
      <c r="L1054" s="311" t="s">
        <v>5206</v>
      </c>
      <c r="M1054" s="311" t="s">
        <v>5207</v>
      </c>
      <c r="N1054" s="311" t="s">
        <v>5208</v>
      </c>
      <c r="O1054" s="311" t="s">
        <v>5209</v>
      </c>
      <c r="P1054" s="311" t="s">
        <v>5210</v>
      </c>
    </row>
    <row r="1055" spans="1:16" s="282" customFormat="1" ht="25.5" x14ac:dyDescent="0.2">
      <c r="A1055" s="285" t="s">
        <v>5062</v>
      </c>
      <c r="B1055" s="294" t="str">
        <f>VLOOKUP(A1055,'Base de Dados sem ASI_Relatório'!N:AD,2,0)</f>
        <v>Quadrimestral</v>
      </c>
      <c r="C1055" s="298">
        <f>VLOOKUP(A1055,'Base de Dados sem ASI_Relatório'!N:AD,4,0)</f>
        <v>0.18</v>
      </c>
      <c r="D1055" s="298">
        <f>VLOOKUP(A1055,'Base de Dados sem ASI_Relatório'!N:AD,5,0)</f>
        <v>0.2</v>
      </c>
      <c r="E1055" s="297"/>
      <c r="F1055" s="298"/>
      <c r="G1055" s="298"/>
      <c r="H1055" s="298">
        <f>VLOOKUP(A1055,'Base de Dados sem ASI_Relatório'!N:AD,9,0)</f>
        <v>0.12</v>
      </c>
      <c r="I1055" s="297"/>
      <c r="J1055" s="297"/>
      <c r="K1055" s="297"/>
      <c r="L1055" s="298" t="str">
        <f>VLOOKUP(A1055,'Base de Dados sem ASI_Relatório'!N:AD,13,0)</f>
        <v>-</v>
      </c>
      <c r="M1055" s="297"/>
      <c r="N1055" s="297"/>
      <c r="O1055" s="297"/>
      <c r="P1055" s="297" t="str">
        <f>VLOOKUP(A1055,'Base de Dados sem ASI_Relatório'!N:AD,17,0)</f>
        <v>-</v>
      </c>
    </row>
    <row r="1056" spans="1:16" ht="39.75" customHeight="1" x14ac:dyDescent="0.2">
      <c r="A1056" s="283" t="s">
        <v>4436</v>
      </c>
      <c r="B1056" s="311" t="s">
        <v>5196</v>
      </c>
      <c r="C1056" s="311" t="s">
        <v>5197</v>
      </c>
      <c r="D1056" s="311" t="s">
        <v>5198</v>
      </c>
      <c r="E1056" s="311" t="s">
        <v>5199</v>
      </c>
      <c r="F1056" s="311" t="s">
        <v>5200</v>
      </c>
      <c r="G1056" s="311" t="s">
        <v>5201</v>
      </c>
      <c r="H1056" s="311" t="s">
        <v>5202</v>
      </c>
      <c r="I1056" s="311" t="s">
        <v>5203</v>
      </c>
      <c r="J1056" s="311" t="s">
        <v>5204</v>
      </c>
      <c r="K1056" s="311" t="s">
        <v>5205</v>
      </c>
      <c r="L1056" s="311" t="s">
        <v>5206</v>
      </c>
      <c r="M1056" s="311" t="s">
        <v>5207</v>
      </c>
      <c r="N1056" s="311" t="s">
        <v>5208</v>
      </c>
      <c r="O1056" s="311" t="s">
        <v>5209</v>
      </c>
      <c r="P1056" s="311" t="s">
        <v>5210</v>
      </c>
    </row>
    <row r="1057" spans="1:16" s="282" customFormat="1" ht="38.25" x14ac:dyDescent="0.2">
      <c r="A1057" s="285" t="s">
        <v>5063</v>
      </c>
      <c r="B1057" s="294" t="str">
        <f>VLOOKUP(A1057,'Base de Dados sem ASI_Relatório'!N:AD,2,0)</f>
        <v>Quadrimestral</v>
      </c>
      <c r="C1057" s="294">
        <f>VLOOKUP(A1057,'Base de Dados sem ASI_Relatório'!N:AD,4,0)</f>
        <v>1900</v>
      </c>
      <c r="D1057" s="294">
        <f>VLOOKUP(A1057,'Base de Dados sem ASI_Relatório'!N:AD,5,0)</f>
        <v>4145</v>
      </c>
      <c r="E1057" s="294"/>
      <c r="F1057" s="294"/>
      <c r="G1057" s="294"/>
      <c r="H1057" s="294">
        <f>VLOOKUP(A1057,'Base de Dados sem ASI_Relatório'!N:AD,9,0)</f>
        <v>40</v>
      </c>
      <c r="I1057" s="294"/>
      <c r="J1057" s="294"/>
      <c r="K1057" s="294"/>
      <c r="L1057" s="294" t="str">
        <f>VLOOKUP(A1057,'Base de Dados sem ASI_Relatório'!N:AD,13,0)</f>
        <v>-</v>
      </c>
      <c r="M1057" s="294"/>
      <c r="N1057" s="294"/>
      <c r="O1057" s="294"/>
      <c r="P1057" s="294" t="str">
        <f>VLOOKUP(A1057,'Base de Dados sem ASI_Relatório'!N:AD,17,0)</f>
        <v>-</v>
      </c>
    </row>
    <row r="1058" spans="1:16" ht="39.75" customHeight="1" x14ac:dyDescent="0.2">
      <c r="A1058" s="283" t="s">
        <v>4437</v>
      </c>
      <c r="B1058" s="311" t="s">
        <v>5196</v>
      </c>
      <c r="C1058" s="311" t="s">
        <v>5197</v>
      </c>
      <c r="D1058" s="311" t="s">
        <v>5198</v>
      </c>
      <c r="E1058" s="311" t="s">
        <v>5199</v>
      </c>
      <c r="F1058" s="311" t="s">
        <v>5200</v>
      </c>
      <c r="G1058" s="311" t="s">
        <v>5201</v>
      </c>
      <c r="H1058" s="311" t="s">
        <v>5202</v>
      </c>
      <c r="I1058" s="311" t="s">
        <v>5203</v>
      </c>
      <c r="J1058" s="311" t="s">
        <v>5204</v>
      </c>
      <c r="K1058" s="311" t="s">
        <v>5205</v>
      </c>
      <c r="L1058" s="311" t="s">
        <v>5206</v>
      </c>
      <c r="M1058" s="311" t="s">
        <v>5207</v>
      </c>
      <c r="N1058" s="311" t="s">
        <v>5208</v>
      </c>
      <c r="O1058" s="311" t="s">
        <v>5209</v>
      </c>
      <c r="P1058" s="311" t="s">
        <v>5210</v>
      </c>
    </row>
    <row r="1059" spans="1:16" s="282" customFormat="1" ht="25.5" x14ac:dyDescent="0.2">
      <c r="A1059" s="285" t="s">
        <v>5064</v>
      </c>
      <c r="B1059" s="294" t="str">
        <f>VLOOKUP(A1059,'Base de Dados sem ASI_Relatório'!N:AD,2,0)</f>
        <v>Quadrimestral</v>
      </c>
      <c r="C1059" s="294" t="str">
        <f>VLOOKUP(A1059,'Base de Dados sem ASI_Relatório'!N:AD,4,0)</f>
        <v>-</v>
      </c>
      <c r="D1059" s="294">
        <f>VLOOKUP(A1059,'Base de Dados sem ASI_Relatório'!N:AD,5,0)</f>
        <v>411</v>
      </c>
      <c r="E1059" s="294"/>
      <c r="F1059" s="294"/>
      <c r="G1059" s="294"/>
      <c r="H1059" s="294">
        <f>VLOOKUP(A1059,'Base de Dados sem ASI_Relatório'!N:AD,9,0)</f>
        <v>0</v>
      </c>
      <c r="I1059" s="294"/>
      <c r="J1059" s="294"/>
      <c r="K1059" s="294"/>
      <c r="L1059" s="294" t="str">
        <f>VLOOKUP(A1059,'Base de Dados sem ASI_Relatório'!N:AD,13,0)</f>
        <v>-</v>
      </c>
      <c r="M1059" s="294"/>
      <c r="N1059" s="294"/>
      <c r="O1059" s="294"/>
      <c r="P1059" s="294" t="str">
        <f>VLOOKUP(A1059,'Base de Dados sem ASI_Relatório'!N:AD,17,0)</f>
        <v>-</v>
      </c>
    </row>
    <row r="1060" spans="1:16" s="280" customFormat="1" ht="45.75" customHeight="1" x14ac:dyDescent="0.3">
      <c r="A1060" s="312" t="s">
        <v>4010</v>
      </c>
      <c r="E1060" s="296"/>
      <c r="F1060" s="296"/>
      <c r="G1060" s="296"/>
      <c r="H1060" s="296"/>
      <c r="I1060" s="296"/>
      <c r="J1060" s="296"/>
      <c r="K1060" s="296"/>
      <c r="L1060" s="296"/>
      <c r="M1060" s="296"/>
      <c r="N1060" s="296"/>
      <c r="O1060" s="296"/>
      <c r="P1060" s="296"/>
    </row>
    <row r="1061" spans="1:16" ht="39.75" customHeight="1" x14ac:dyDescent="0.2">
      <c r="A1061" s="283" t="s">
        <v>4438</v>
      </c>
      <c r="B1061" s="311" t="s">
        <v>5196</v>
      </c>
      <c r="C1061" s="311" t="s">
        <v>5197</v>
      </c>
      <c r="D1061" s="311" t="s">
        <v>5198</v>
      </c>
      <c r="E1061" s="311" t="s">
        <v>5199</v>
      </c>
      <c r="F1061" s="311" t="s">
        <v>5200</v>
      </c>
      <c r="G1061" s="311" t="s">
        <v>5201</v>
      </c>
      <c r="H1061" s="311" t="s">
        <v>5202</v>
      </c>
      <c r="I1061" s="311" t="s">
        <v>5203</v>
      </c>
      <c r="J1061" s="311" t="s">
        <v>5204</v>
      </c>
      <c r="K1061" s="311" t="s">
        <v>5205</v>
      </c>
      <c r="L1061" s="311" t="s">
        <v>5206</v>
      </c>
      <c r="M1061" s="311" t="s">
        <v>5207</v>
      </c>
      <c r="N1061" s="311" t="s">
        <v>5208</v>
      </c>
      <c r="O1061" s="311" t="s">
        <v>5209</v>
      </c>
      <c r="P1061" s="311" t="s">
        <v>5210</v>
      </c>
    </row>
    <row r="1062" spans="1:16" s="282" customFormat="1" x14ac:dyDescent="0.2">
      <c r="A1062" s="285" t="s">
        <v>5065</v>
      </c>
      <c r="B1062" s="294" t="str">
        <f>VLOOKUP(A1062,'Base de Dados sem ASI_Relatório'!N:AD,2,0)</f>
        <v>Anual</v>
      </c>
      <c r="C1062" s="298">
        <f>VLOOKUP(A1062,'Base de Dados sem ASI_Relatório'!N:AD,4,0)</f>
        <v>0.81699999999999995</v>
      </c>
      <c r="D1062" s="298" t="str">
        <f>VLOOKUP(A1062,'Base de Dados sem ASI_Relatório'!N:AD,5,0)</f>
        <v>&gt;81,7%</v>
      </c>
      <c r="E1062" s="297"/>
      <c r="F1062" s="298"/>
      <c r="G1062" s="298"/>
      <c r="H1062" s="298"/>
      <c r="I1062" s="297"/>
      <c r="J1062" s="297"/>
      <c r="K1062" s="297"/>
      <c r="L1062" s="298"/>
      <c r="M1062" s="297"/>
      <c r="N1062" s="297"/>
      <c r="O1062" s="297"/>
      <c r="P1062" s="298">
        <f>VLOOKUP(A1062,'Base de Dados sem ASI_Relatório'!N:AD,17,0)</f>
        <v>0.73199999999999998</v>
      </c>
    </row>
    <row r="1063" spans="1:16" s="282" customFormat="1" x14ac:dyDescent="0.2">
      <c r="A1063" s="287" t="s">
        <v>5066</v>
      </c>
      <c r="B1063" s="302" t="str">
        <f>VLOOKUP(A1063,'Base de Dados sem ASI_Relatório'!N:AD,2,0)</f>
        <v>Anual</v>
      </c>
      <c r="C1063" s="302">
        <f>VLOOKUP(A1063,'Base de Dados sem ASI_Relatório'!N:AD,4,0)</f>
        <v>9.4700000000000006</v>
      </c>
      <c r="D1063" s="302" t="str">
        <f>VLOOKUP(A1063,'Base de Dados sem ASI_Relatório'!N:AD,5,0)</f>
        <v xml:space="preserve"> &gt;= 9,47</v>
      </c>
      <c r="E1063" s="302"/>
      <c r="F1063" s="302"/>
      <c r="G1063" s="302"/>
      <c r="H1063" s="302"/>
      <c r="I1063" s="302"/>
      <c r="J1063" s="302"/>
      <c r="K1063" s="302"/>
      <c r="L1063" s="302"/>
      <c r="M1063" s="302"/>
      <c r="N1063" s="302"/>
      <c r="O1063" s="302"/>
      <c r="P1063" s="302">
        <f>VLOOKUP(A1063,'Base de Dados sem ASI_Relatório'!N:AD,17,0)</f>
        <v>9.5500000000000007</v>
      </c>
    </row>
    <row r="1064" spans="1:16" ht="39.75" customHeight="1" x14ac:dyDescent="0.2">
      <c r="A1064" s="283" t="s">
        <v>4439</v>
      </c>
      <c r="B1064" s="311" t="s">
        <v>5196</v>
      </c>
      <c r="C1064" s="311" t="s">
        <v>5197</v>
      </c>
      <c r="D1064" s="311" t="s">
        <v>5198</v>
      </c>
      <c r="E1064" s="311" t="s">
        <v>5199</v>
      </c>
      <c r="F1064" s="311" t="s">
        <v>5200</v>
      </c>
      <c r="G1064" s="311" t="s">
        <v>5201</v>
      </c>
      <c r="H1064" s="311" t="s">
        <v>5202</v>
      </c>
      <c r="I1064" s="311" t="s">
        <v>5203</v>
      </c>
      <c r="J1064" s="311" t="s">
        <v>5204</v>
      </c>
      <c r="K1064" s="311" t="s">
        <v>5205</v>
      </c>
      <c r="L1064" s="311" t="s">
        <v>5206</v>
      </c>
      <c r="M1064" s="311" t="s">
        <v>5207</v>
      </c>
      <c r="N1064" s="311" t="s">
        <v>5208</v>
      </c>
      <c r="O1064" s="311" t="s">
        <v>5209</v>
      </c>
      <c r="P1064" s="311" t="s">
        <v>5210</v>
      </c>
    </row>
    <row r="1065" spans="1:16" s="282" customFormat="1" x14ac:dyDescent="0.2">
      <c r="A1065" s="285" t="s">
        <v>5067</v>
      </c>
      <c r="B1065" s="294" t="str">
        <f>VLOOKUP(A1065,'Base de Dados sem ASI_Relatório'!N:AD,2,0)</f>
        <v>Anual</v>
      </c>
      <c r="C1065" s="294">
        <f>VLOOKUP(A1065,'Base de Dados sem ASI_Relatório'!N:AD,4,0)</f>
        <v>0</v>
      </c>
      <c r="D1065" s="294" t="str">
        <f>VLOOKUP(A1065,'Base de Dados sem ASI_Relatório'!N:AD,5,0)</f>
        <v>-</v>
      </c>
      <c r="E1065" s="294"/>
      <c r="F1065" s="294"/>
      <c r="G1065" s="294"/>
      <c r="H1065" s="294"/>
      <c r="I1065" s="294"/>
      <c r="J1065" s="294"/>
      <c r="K1065" s="294"/>
      <c r="L1065" s="294"/>
      <c r="M1065" s="294"/>
      <c r="N1065" s="294"/>
      <c r="O1065" s="294"/>
      <c r="P1065" s="294">
        <f>VLOOKUP(A1065,'Base de Dados sem ASI_Relatório'!N:AD,17,0)</f>
        <v>0</v>
      </c>
    </row>
    <row r="1066" spans="1:16" s="282" customFormat="1" ht="25.5" x14ac:dyDescent="0.2">
      <c r="A1066" s="287" t="s">
        <v>5068</v>
      </c>
      <c r="B1066" s="302" t="str">
        <f>VLOOKUP(A1066,'Base de Dados sem ASI_Relatório'!N:AD,2,0)</f>
        <v>Anual</v>
      </c>
      <c r="C1066" s="302">
        <f>VLOOKUP(A1066,'Base de Dados sem ASI_Relatório'!N:AD,4,0)</f>
        <v>0</v>
      </c>
      <c r="D1066" s="302" t="str">
        <f>VLOOKUP(A1066,'Base de Dados sem ASI_Relatório'!N:AD,5,0)</f>
        <v>-</v>
      </c>
      <c r="E1066" s="302"/>
      <c r="F1066" s="302"/>
      <c r="G1066" s="302"/>
      <c r="H1066" s="302"/>
      <c r="I1066" s="302"/>
      <c r="J1066" s="302"/>
      <c r="K1066" s="302"/>
      <c r="L1066" s="302"/>
      <c r="M1066" s="302"/>
      <c r="N1066" s="302"/>
      <c r="O1066" s="302"/>
      <c r="P1066" s="302">
        <f>VLOOKUP(A1066,'Base de Dados sem ASI_Relatório'!N:AD,17,0)</f>
        <v>0</v>
      </c>
    </row>
    <row r="1067" spans="1:16" ht="39.75" customHeight="1" x14ac:dyDescent="0.2">
      <c r="A1067" s="283" t="s">
        <v>4440</v>
      </c>
      <c r="B1067" s="311" t="s">
        <v>5196</v>
      </c>
      <c r="C1067" s="311" t="s">
        <v>5197</v>
      </c>
      <c r="D1067" s="311" t="s">
        <v>5198</v>
      </c>
      <c r="E1067" s="311" t="s">
        <v>5199</v>
      </c>
      <c r="F1067" s="311" t="s">
        <v>5200</v>
      </c>
      <c r="G1067" s="311" t="s">
        <v>5201</v>
      </c>
      <c r="H1067" s="311" t="s">
        <v>5202</v>
      </c>
      <c r="I1067" s="311" t="s">
        <v>5203</v>
      </c>
      <c r="J1067" s="311" t="s">
        <v>5204</v>
      </c>
      <c r="K1067" s="311" t="s">
        <v>5205</v>
      </c>
      <c r="L1067" s="311" t="s">
        <v>5206</v>
      </c>
      <c r="M1067" s="311" t="s">
        <v>5207</v>
      </c>
      <c r="N1067" s="311" t="s">
        <v>5208</v>
      </c>
      <c r="O1067" s="311" t="s">
        <v>5209</v>
      </c>
      <c r="P1067" s="311" t="s">
        <v>5210</v>
      </c>
    </row>
    <row r="1068" spans="1:16" s="282" customFormat="1" x14ac:dyDescent="0.2">
      <c r="A1068" s="285" t="s">
        <v>5069</v>
      </c>
      <c r="B1068" s="294" t="str">
        <f>VLOOKUP(A1068,'Base de Dados sem ASI_Relatório'!N:AD,2,0)</f>
        <v>Anual</v>
      </c>
      <c r="C1068" s="298" t="str">
        <f>VLOOKUP(A1068,'Base de Dados sem ASI_Relatório'!N:AD,4,0)</f>
        <v>-</v>
      </c>
      <c r="D1068" s="298" t="str">
        <f>VLOOKUP(A1068,'Base de Dados sem ASI_Relatório'!N:AD,5,0)</f>
        <v>&gt;70%</v>
      </c>
      <c r="E1068" s="297"/>
      <c r="F1068" s="298"/>
      <c r="G1068" s="298"/>
      <c r="H1068" s="298"/>
      <c r="I1068" s="297"/>
      <c r="J1068" s="297"/>
      <c r="K1068" s="297"/>
      <c r="L1068" s="298"/>
      <c r="M1068" s="297"/>
      <c r="N1068" s="297"/>
      <c r="O1068" s="297"/>
      <c r="P1068" s="298">
        <f>VLOOKUP(A1068,'Base de Dados sem ASI_Relatório'!N:AD,17,0)</f>
        <v>6.2600000000000003E-2</v>
      </c>
    </row>
    <row r="1069" spans="1:16" ht="39.75" customHeight="1" x14ac:dyDescent="0.2">
      <c r="A1069" s="283" t="s">
        <v>4441</v>
      </c>
      <c r="B1069" s="311" t="s">
        <v>5196</v>
      </c>
      <c r="C1069" s="311" t="s">
        <v>5197</v>
      </c>
      <c r="D1069" s="311" t="s">
        <v>5198</v>
      </c>
      <c r="E1069" s="311" t="s">
        <v>5199</v>
      </c>
      <c r="F1069" s="311" t="s">
        <v>5200</v>
      </c>
      <c r="G1069" s="311" t="s">
        <v>5201</v>
      </c>
      <c r="H1069" s="311" t="s">
        <v>5202</v>
      </c>
      <c r="I1069" s="311" t="s">
        <v>5203</v>
      </c>
      <c r="J1069" s="311" t="s">
        <v>5204</v>
      </c>
      <c r="K1069" s="311" t="s">
        <v>5205</v>
      </c>
      <c r="L1069" s="311" t="s">
        <v>5206</v>
      </c>
      <c r="M1069" s="311" t="s">
        <v>5207</v>
      </c>
      <c r="N1069" s="311" t="s">
        <v>5208</v>
      </c>
      <c r="O1069" s="311" t="s">
        <v>5209</v>
      </c>
      <c r="P1069" s="311" t="s">
        <v>5210</v>
      </c>
    </row>
    <row r="1070" spans="1:16" s="282" customFormat="1" x14ac:dyDescent="0.2">
      <c r="A1070" s="285" t="s">
        <v>5070</v>
      </c>
      <c r="B1070" s="294" t="str">
        <f>VLOOKUP(A1070,'Base de Dados sem ASI_Relatório'!N:AD,2,0)</f>
        <v>Anual</v>
      </c>
      <c r="C1070" s="294">
        <f>VLOOKUP(A1070,'Base de Dados sem ASI_Relatório'!N:AD,4,0)</f>
        <v>0</v>
      </c>
      <c r="D1070" s="294">
        <f>VLOOKUP(A1070,'Base de Dados sem ASI_Relatório'!N:AD,5,0)</f>
        <v>91</v>
      </c>
      <c r="E1070" s="294"/>
      <c r="F1070" s="294"/>
      <c r="G1070" s="294"/>
      <c r="H1070" s="294"/>
      <c r="I1070" s="294"/>
      <c r="J1070" s="294"/>
      <c r="K1070" s="294"/>
      <c r="L1070" s="294"/>
      <c r="M1070" s="294"/>
      <c r="N1070" s="294"/>
      <c r="O1070" s="294"/>
      <c r="P1070" s="294">
        <f>VLOOKUP(A1070,'Base de Dados sem ASI_Relatório'!N:AD,17,0)</f>
        <v>0</v>
      </c>
    </row>
    <row r="1071" spans="1:16" ht="39.75" customHeight="1" x14ac:dyDescent="0.2">
      <c r="A1071" s="283" t="s">
        <v>4442</v>
      </c>
      <c r="B1071" s="311" t="s">
        <v>5196</v>
      </c>
      <c r="C1071" s="311" t="s">
        <v>5197</v>
      </c>
      <c r="D1071" s="311" t="s">
        <v>5198</v>
      </c>
      <c r="E1071" s="311" t="s">
        <v>5199</v>
      </c>
      <c r="F1071" s="311" t="s">
        <v>5200</v>
      </c>
      <c r="G1071" s="311" t="s">
        <v>5201</v>
      </c>
      <c r="H1071" s="311" t="s">
        <v>5202</v>
      </c>
      <c r="I1071" s="311" t="s">
        <v>5203</v>
      </c>
      <c r="J1071" s="311" t="s">
        <v>5204</v>
      </c>
      <c r="K1071" s="311" t="s">
        <v>5205</v>
      </c>
      <c r="L1071" s="311" t="s">
        <v>5206</v>
      </c>
      <c r="M1071" s="311" t="s">
        <v>5207</v>
      </c>
      <c r="N1071" s="311" t="s">
        <v>5208</v>
      </c>
      <c r="O1071" s="311" t="s">
        <v>5209</v>
      </c>
      <c r="P1071" s="311" t="s">
        <v>5210</v>
      </c>
    </row>
    <row r="1072" spans="1:16" s="282" customFormat="1" ht="25.5" x14ac:dyDescent="0.2">
      <c r="A1072" s="285" t="s">
        <v>5071</v>
      </c>
      <c r="B1072" s="294" t="str">
        <f>VLOOKUP(A1072,'Base de Dados sem ASI_Relatório'!N:AD,2,0)</f>
        <v>Anual</v>
      </c>
      <c r="C1072" s="294">
        <f>VLOOKUP(A1072,'Base de Dados sem ASI_Relatório'!N:AD,4,0)</f>
        <v>8</v>
      </c>
      <c r="D1072" s="294">
        <f>VLOOKUP(A1072,'Base de Dados sem ASI_Relatório'!N:AD,5,0)</f>
        <v>176</v>
      </c>
      <c r="E1072" s="294"/>
      <c r="F1072" s="294"/>
      <c r="G1072" s="294"/>
      <c r="H1072" s="294"/>
      <c r="I1072" s="294"/>
      <c r="J1072" s="294"/>
      <c r="K1072" s="294"/>
      <c r="L1072" s="294"/>
      <c r="M1072" s="294"/>
      <c r="N1072" s="294"/>
      <c r="O1072" s="294"/>
      <c r="P1072" s="294">
        <f>VLOOKUP(A1072,'Base de Dados sem ASI_Relatório'!N:AD,17,0)</f>
        <v>0</v>
      </c>
    </row>
    <row r="1073" spans="1:16" s="282" customFormat="1" ht="25.5" x14ac:dyDescent="0.2">
      <c r="A1073" s="287" t="s">
        <v>5072</v>
      </c>
      <c r="B1073" s="302" t="str">
        <f>VLOOKUP(A1073,'Base de Dados sem ASI_Relatório'!N:AD,2,0)</f>
        <v>Anual</v>
      </c>
      <c r="C1073" s="302">
        <f>VLOOKUP(A1073,'Base de Dados sem ASI_Relatório'!N:AD,4,0)</f>
        <v>0</v>
      </c>
      <c r="D1073" s="302">
        <f>VLOOKUP(A1073,'Base de Dados sem ASI_Relatório'!N:AD,5,0)</f>
        <v>0</v>
      </c>
      <c r="E1073" s="302"/>
      <c r="F1073" s="302"/>
      <c r="G1073" s="302"/>
      <c r="H1073" s="302"/>
      <c r="I1073" s="302"/>
      <c r="J1073" s="302"/>
      <c r="K1073" s="302"/>
      <c r="L1073" s="302"/>
      <c r="M1073" s="302"/>
      <c r="N1073" s="302"/>
      <c r="O1073" s="302"/>
      <c r="P1073" s="302">
        <f>VLOOKUP(A1073,'Base de Dados sem ASI_Relatório'!N:AD,17,0)</f>
        <v>0</v>
      </c>
    </row>
    <row r="1074" spans="1:16" s="282" customFormat="1" ht="25.5" x14ac:dyDescent="0.2">
      <c r="A1074" s="287" t="s">
        <v>5073</v>
      </c>
      <c r="B1074" s="302" t="str">
        <f>VLOOKUP(A1074,'Base de Dados sem ASI_Relatório'!N:AD,2,0)</f>
        <v>Anual</v>
      </c>
      <c r="C1074" s="302">
        <f>VLOOKUP(A1074,'Base de Dados sem ASI_Relatório'!N:AD,4,0)</f>
        <v>120358</v>
      </c>
      <c r="D1074" s="302">
        <f>VLOOKUP(A1074,'Base de Dados sem ASI_Relatório'!N:AD,5,0)</f>
        <v>1000000</v>
      </c>
      <c r="E1074" s="302"/>
      <c r="F1074" s="302"/>
      <c r="G1074" s="302"/>
      <c r="H1074" s="302"/>
      <c r="I1074" s="302"/>
      <c r="J1074" s="302"/>
      <c r="K1074" s="302"/>
      <c r="L1074" s="302"/>
      <c r="M1074" s="302"/>
      <c r="N1074" s="302"/>
      <c r="O1074" s="302"/>
      <c r="P1074" s="302">
        <f>VLOOKUP(A1074,'Base de Dados sem ASI_Relatório'!N:AD,17,0)</f>
        <v>1188648.21</v>
      </c>
    </row>
    <row r="1075" spans="1:16" ht="39.75" customHeight="1" x14ac:dyDescent="0.2">
      <c r="A1075" s="283" t="s">
        <v>4443</v>
      </c>
      <c r="B1075" s="311" t="s">
        <v>5196</v>
      </c>
      <c r="C1075" s="311" t="s">
        <v>5197</v>
      </c>
      <c r="D1075" s="311" t="s">
        <v>5198</v>
      </c>
      <c r="E1075" s="311" t="s">
        <v>5199</v>
      </c>
      <c r="F1075" s="311" t="s">
        <v>5200</v>
      </c>
      <c r="G1075" s="311" t="s">
        <v>5201</v>
      </c>
      <c r="H1075" s="311" t="s">
        <v>5202</v>
      </c>
      <c r="I1075" s="311" t="s">
        <v>5203</v>
      </c>
      <c r="J1075" s="311" t="s">
        <v>5204</v>
      </c>
      <c r="K1075" s="311" t="s">
        <v>5205</v>
      </c>
      <c r="L1075" s="311" t="s">
        <v>5206</v>
      </c>
      <c r="M1075" s="311" t="s">
        <v>5207</v>
      </c>
      <c r="N1075" s="311" t="s">
        <v>5208</v>
      </c>
      <c r="O1075" s="311" t="s">
        <v>5209</v>
      </c>
      <c r="P1075" s="311" t="s">
        <v>5210</v>
      </c>
    </row>
    <row r="1076" spans="1:16" s="282" customFormat="1" ht="25.5" x14ac:dyDescent="0.2">
      <c r="A1076" s="285" t="s">
        <v>5074</v>
      </c>
      <c r="B1076" s="294" t="str">
        <f>VLOOKUP(A1076,'Base de Dados sem ASI_Relatório'!N:AD,2,0)</f>
        <v>Anual</v>
      </c>
      <c r="C1076" s="294" t="str">
        <f>VLOOKUP(A1076,'Base de Dados sem ASI_Relatório'!N:AD,4,0)</f>
        <v>-</v>
      </c>
      <c r="D1076" s="294">
        <f>VLOOKUP(A1076,'Base de Dados sem ASI_Relatório'!N:AD,5,0)</f>
        <v>0</v>
      </c>
      <c r="E1076" s="294"/>
      <c r="F1076" s="294"/>
      <c r="G1076" s="294"/>
      <c r="H1076" s="294"/>
      <c r="I1076" s="294"/>
      <c r="J1076" s="294"/>
      <c r="K1076" s="294"/>
      <c r="L1076" s="294"/>
      <c r="M1076" s="294"/>
      <c r="N1076" s="294"/>
      <c r="O1076" s="294"/>
      <c r="P1076" s="294">
        <f>VLOOKUP(A1076,'Base de Dados sem ASI_Relatório'!N:AD,17,0)</f>
        <v>0</v>
      </c>
    </row>
    <row r="1077" spans="1:16" s="282" customFormat="1" ht="25.5" x14ac:dyDescent="0.2">
      <c r="A1077" s="287" t="s">
        <v>5075</v>
      </c>
      <c r="B1077" s="302" t="str">
        <f>VLOOKUP(A1077,'Base de Dados sem ASI_Relatório'!N:AD,2,0)</f>
        <v>Anual</v>
      </c>
      <c r="C1077" s="302" t="str">
        <f>VLOOKUP(A1077,'Base de Dados sem ASI_Relatório'!N:AD,4,0)</f>
        <v>-</v>
      </c>
      <c r="D1077" s="302">
        <f>VLOOKUP(A1077,'Base de Dados sem ASI_Relatório'!N:AD,5,0)</f>
        <v>0</v>
      </c>
      <c r="E1077" s="302"/>
      <c r="F1077" s="302"/>
      <c r="G1077" s="302"/>
      <c r="H1077" s="302"/>
      <c r="I1077" s="302"/>
      <c r="J1077" s="302"/>
      <c r="K1077" s="302"/>
      <c r="L1077" s="302"/>
      <c r="M1077" s="302"/>
      <c r="N1077" s="302"/>
      <c r="O1077" s="302"/>
      <c r="P1077" s="302">
        <f>VLOOKUP(A1077,'Base de Dados sem ASI_Relatório'!N:AD,17,0)</f>
        <v>0</v>
      </c>
    </row>
    <row r="1078" spans="1:16" ht="39.75" customHeight="1" x14ac:dyDescent="0.2">
      <c r="A1078" s="283" t="s">
        <v>4444</v>
      </c>
      <c r="B1078" s="311" t="s">
        <v>5196</v>
      </c>
      <c r="C1078" s="311" t="s">
        <v>5197</v>
      </c>
      <c r="D1078" s="311" t="s">
        <v>5198</v>
      </c>
      <c r="E1078" s="311" t="s">
        <v>5199</v>
      </c>
      <c r="F1078" s="311" t="s">
        <v>5200</v>
      </c>
      <c r="G1078" s="311" t="s">
        <v>5201</v>
      </c>
      <c r="H1078" s="311" t="s">
        <v>5202</v>
      </c>
      <c r="I1078" s="311" t="s">
        <v>5203</v>
      </c>
      <c r="J1078" s="311" t="s">
        <v>5204</v>
      </c>
      <c r="K1078" s="311" t="s">
        <v>5205</v>
      </c>
      <c r="L1078" s="311" t="s">
        <v>5206</v>
      </c>
      <c r="M1078" s="311" t="s">
        <v>5207</v>
      </c>
      <c r="N1078" s="311" t="s">
        <v>5208</v>
      </c>
      <c r="O1078" s="311" t="s">
        <v>5209</v>
      </c>
      <c r="P1078" s="311" t="s">
        <v>5210</v>
      </c>
    </row>
    <row r="1079" spans="1:16" s="282" customFormat="1" ht="25.5" x14ac:dyDescent="0.2">
      <c r="A1079" s="285" t="s">
        <v>5076</v>
      </c>
      <c r="B1079" s="294" t="str">
        <f>VLOOKUP(A1079,'Base de Dados sem ASI_Relatório'!N:AD,2,0)</f>
        <v>Quadrimestral</v>
      </c>
      <c r="C1079" s="294">
        <f>VLOOKUP(A1079,'Base de Dados sem ASI_Relatório'!N:AD,4,0)</f>
        <v>2</v>
      </c>
      <c r="D1079" s="294">
        <f>VLOOKUP(A1079,'Base de Dados sem ASI_Relatório'!N:AD,5,0)</f>
        <v>3</v>
      </c>
      <c r="E1079" s="294"/>
      <c r="F1079" s="294"/>
      <c r="G1079" s="294"/>
      <c r="H1079" s="294">
        <f>VLOOKUP(A1079,'Base de Dados sem ASI_Relatório'!N:AD,9,0)</f>
        <v>5.4</v>
      </c>
      <c r="I1079" s="294"/>
      <c r="J1079" s="294"/>
      <c r="K1079" s="294"/>
      <c r="L1079" s="294">
        <f>VLOOKUP(A1079,'Base de Dados sem ASI_Relatório'!N:AD,13,0)</f>
        <v>5.0999999999999996</v>
      </c>
      <c r="M1079" s="294"/>
      <c r="N1079" s="294"/>
      <c r="O1079" s="294"/>
      <c r="P1079" s="294">
        <f>VLOOKUP(A1079,'Base de Dados sem ASI_Relatório'!N:AD,17,0)</f>
        <v>5.13</v>
      </c>
    </row>
    <row r="1080" spans="1:16" ht="39.75" customHeight="1" x14ac:dyDescent="0.2">
      <c r="A1080" s="283" t="s">
        <v>4445</v>
      </c>
      <c r="B1080" s="311" t="s">
        <v>5196</v>
      </c>
      <c r="C1080" s="311" t="s">
        <v>5197</v>
      </c>
      <c r="D1080" s="311" t="s">
        <v>5198</v>
      </c>
      <c r="E1080" s="311" t="s">
        <v>5199</v>
      </c>
      <c r="F1080" s="311" t="s">
        <v>5200</v>
      </c>
      <c r="G1080" s="311" t="s">
        <v>5201</v>
      </c>
      <c r="H1080" s="311" t="s">
        <v>5202</v>
      </c>
      <c r="I1080" s="311" t="s">
        <v>5203</v>
      </c>
      <c r="J1080" s="311" t="s">
        <v>5204</v>
      </c>
      <c r="K1080" s="311" t="s">
        <v>5205</v>
      </c>
      <c r="L1080" s="311" t="s">
        <v>5206</v>
      </c>
      <c r="M1080" s="311" t="s">
        <v>5207</v>
      </c>
      <c r="N1080" s="311" t="s">
        <v>5208</v>
      </c>
      <c r="O1080" s="311" t="s">
        <v>5209</v>
      </c>
      <c r="P1080" s="311" t="s">
        <v>5210</v>
      </c>
    </row>
    <row r="1081" spans="1:16" s="282" customFormat="1" x14ac:dyDescent="0.2">
      <c r="A1081" s="285" t="s">
        <v>5077</v>
      </c>
      <c r="B1081" s="294" t="str">
        <f>VLOOKUP(A1081,'Base de Dados sem ASI_Relatório'!N:AD,2,0)</f>
        <v>Quadrimestral</v>
      </c>
      <c r="C1081" s="298">
        <f>VLOOKUP(A1081,'Base de Dados sem ASI_Relatório'!N:AD,4,0)</f>
        <v>0.49</v>
      </c>
      <c r="D1081" s="298" t="str">
        <f>VLOOKUP(A1081,'Base de Dados sem ASI_Relatório'!N:AD,5,0)</f>
        <v>&gt; 49%</v>
      </c>
      <c r="E1081" s="297"/>
      <c r="F1081" s="298"/>
      <c r="G1081" s="298"/>
      <c r="H1081" s="298">
        <f>VLOOKUP(A1081,'Base de Dados sem ASI_Relatório'!N:AD,9,0)</f>
        <v>0.79</v>
      </c>
      <c r="I1081" s="297"/>
      <c r="J1081" s="297"/>
      <c r="K1081" s="297"/>
      <c r="L1081" s="298">
        <f>VLOOKUP(A1081,'Base de Dados sem ASI_Relatório'!N:AD,13,0)</f>
        <v>0.81069999999999998</v>
      </c>
      <c r="M1081" s="297"/>
      <c r="N1081" s="297"/>
      <c r="O1081" s="297"/>
      <c r="P1081" s="298">
        <f>VLOOKUP(A1081,'Base de Dados sem ASI_Relatório'!N:AD,17,0)</f>
        <v>0.86460000000000004</v>
      </c>
    </row>
    <row r="1082" spans="1:16" ht="39.75" customHeight="1" x14ac:dyDescent="0.2">
      <c r="A1082" s="283" t="s">
        <v>4446</v>
      </c>
      <c r="B1082" s="311" t="s">
        <v>5196</v>
      </c>
      <c r="C1082" s="311" t="s">
        <v>5197</v>
      </c>
      <c r="D1082" s="311" t="s">
        <v>5198</v>
      </c>
      <c r="E1082" s="311" t="s">
        <v>5199</v>
      </c>
      <c r="F1082" s="311" t="s">
        <v>5200</v>
      </c>
      <c r="G1082" s="311" t="s">
        <v>5201</v>
      </c>
      <c r="H1082" s="311" t="s">
        <v>5202</v>
      </c>
      <c r="I1082" s="311" t="s">
        <v>5203</v>
      </c>
      <c r="J1082" s="311" t="s">
        <v>5204</v>
      </c>
      <c r="K1082" s="311" t="s">
        <v>5205</v>
      </c>
      <c r="L1082" s="311" t="s">
        <v>5206</v>
      </c>
      <c r="M1082" s="311" t="s">
        <v>5207</v>
      </c>
      <c r="N1082" s="311" t="s">
        <v>5208</v>
      </c>
      <c r="O1082" s="311" t="s">
        <v>5209</v>
      </c>
      <c r="P1082" s="311" t="s">
        <v>5210</v>
      </c>
    </row>
    <row r="1083" spans="1:16" s="282" customFormat="1" ht="25.5" x14ac:dyDescent="0.2">
      <c r="A1083" s="286" t="s">
        <v>5078</v>
      </c>
      <c r="B1083" s="299" t="str">
        <f>VLOOKUP(A1083,'Base de Dados sem ASI_Relatório'!N:AD,2,0)</f>
        <v>Anual</v>
      </c>
      <c r="C1083" s="299" t="str">
        <f>VLOOKUP(A1083,'Base de Dados sem ASI_Relatório'!N:AD,4,0)</f>
        <v>-</v>
      </c>
      <c r="D1083" s="299">
        <f>VLOOKUP(A1083,'Base de Dados sem ASI_Relatório'!N:AD,5,0)</f>
        <v>92</v>
      </c>
      <c r="E1083" s="299"/>
      <c r="F1083" s="299"/>
      <c r="G1083" s="299"/>
      <c r="H1083" s="299"/>
      <c r="I1083" s="299"/>
      <c r="J1083" s="299"/>
      <c r="K1083" s="299"/>
      <c r="L1083" s="299"/>
      <c r="M1083" s="299"/>
      <c r="N1083" s="299"/>
      <c r="O1083" s="299"/>
      <c r="P1083" s="299">
        <f>VLOOKUP(A1083,'Base de Dados sem ASI_Relatório'!N:AD,17,0)</f>
        <v>62</v>
      </c>
    </row>
    <row r="1084" spans="1:16" s="282" customFormat="1" x14ac:dyDescent="0.2">
      <c r="A1084" s="285" t="s">
        <v>5079</v>
      </c>
      <c r="B1084" s="294" t="str">
        <f>VLOOKUP(A1084,'Base de Dados sem ASI_Relatório'!N:AD,2,0)</f>
        <v>Anual</v>
      </c>
      <c r="C1084" s="294" t="str">
        <f>VLOOKUP(A1084,'Base de Dados sem ASI_Relatório'!N:AD,4,0)</f>
        <v>-</v>
      </c>
      <c r="D1084" s="294">
        <f>VLOOKUP(A1084,'Base de Dados sem ASI_Relatório'!N:AD,5,0)</f>
        <v>10000</v>
      </c>
      <c r="E1084" s="294"/>
      <c r="F1084" s="294"/>
      <c r="G1084" s="294"/>
      <c r="H1084" s="294"/>
      <c r="I1084" s="294"/>
      <c r="J1084" s="294"/>
      <c r="K1084" s="294"/>
      <c r="L1084" s="294"/>
      <c r="M1084" s="294"/>
      <c r="N1084" s="294"/>
      <c r="O1084" s="294"/>
      <c r="P1084" s="294">
        <f>VLOOKUP(A1084,'Base de Dados sem ASI_Relatório'!N:AD,17,0)</f>
        <v>0</v>
      </c>
    </row>
    <row r="1085" spans="1:16" s="280" customFormat="1" ht="45.75" customHeight="1" x14ac:dyDescent="0.3">
      <c r="A1085" s="312" t="s">
        <v>4011</v>
      </c>
      <c r="E1085" s="296"/>
      <c r="F1085" s="296"/>
      <c r="G1085" s="296"/>
      <c r="H1085" s="296"/>
      <c r="I1085" s="296"/>
      <c r="J1085" s="296"/>
      <c r="K1085" s="296"/>
      <c r="L1085" s="296"/>
      <c r="M1085" s="296"/>
      <c r="N1085" s="296"/>
      <c r="O1085" s="296"/>
      <c r="P1085" s="296"/>
    </row>
    <row r="1086" spans="1:16" ht="39.75" customHeight="1" x14ac:dyDescent="0.2">
      <c r="A1086" s="283" t="s">
        <v>4447</v>
      </c>
      <c r="B1086" s="311" t="s">
        <v>5196</v>
      </c>
      <c r="C1086" s="311" t="s">
        <v>5197</v>
      </c>
      <c r="D1086" s="311" t="s">
        <v>5198</v>
      </c>
      <c r="E1086" s="311" t="s">
        <v>5199</v>
      </c>
      <c r="F1086" s="311" t="s">
        <v>5200</v>
      </c>
      <c r="G1086" s="311" t="s">
        <v>5201</v>
      </c>
      <c r="H1086" s="311" t="s">
        <v>5202</v>
      </c>
      <c r="I1086" s="311" t="s">
        <v>5203</v>
      </c>
      <c r="J1086" s="311" t="s">
        <v>5204</v>
      </c>
      <c r="K1086" s="311" t="s">
        <v>5205</v>
      </c>
      <c r="L1086" s="311" t="s">
        <v>5206</v>
      </c>
      <c r="M1086" s="311" t="s">
        <v>5207</v>
      </c>
      <c r="N1086" s="311" t="s">
        <v>5208</v>
      </c>
      <c r="O1086" s="311" t="s">
        <v>5209</v>
      </c>
      <c r="P1086" s="311" t="s">
        <v>5210</v>
      </c>
    </row>
    <row r="1087" spans="1:16" s="282" customFormat="1" ht="25.5" x14ac:dyDescent="0.2">
      <c r="A1087" s="285" t="s">
        <v>5080</v>
      </c>
      <c r="B1087" s="294" t="str">
        <f>VLOOKUP(A1087,'Base de Dados sem ASI_Relatório'!N:AD,2,0)</f>
        <v>Anual</v>
      </c>
      <c r="C1087" s="294" t="str">
        <f>VLOOKUP(A1087,'Base de Dados sem ASI_Relatório'!N:AD,4,0)</f>
        <v>-</v>
      </c>
      <c r="D1087" s="294">
        <f>VLOOKUP(A1087,'Base de Dados sem ASI_Relatório'!N:AD,5,0)</f>
        <v>100</v>
      </c>
      <c r="E1087" s="294"/>
      <c r="F1087" s="294"/>
      <c r="G1087" s="294"/>
      <c r="H1087" s="294"/>
      <c r="I1087" s="294"/>
      <c r="J1087" s="294"/>
      <c r="K1087" s="294"/>
      <c r="L1087" s="294"/>
      <c r="M1087" s="294"/>
      <c r="N1087" s="294"/>
      <c r="O1087" s="294"/>
      <c r="P1087" s="294" t="str">
        <f>VLOOKUP(A1087,'Base de Dados sem ASI_Relatório'!N:AD,17,0)</f>
        <v>-</v>
      </c>
    </row>
    <row r="1088" spans="1:16" ht="39.75" customHeight="1" x14ac:dyDescent="0.2">
      <c r="A1088" s="283" t="s">
        <v>4448</v>
      </c>
      <c r="B1088" s="311" t="s">
        <v>5196</v>
      </c>
      <c r="C1088" s="311" t="s">
        <v>5197</v>
      </c>
      <c r="D1088" s="311" t="s">
        <v>5198</v>
      </c>
      <c r="E1088" s="311" t="s">
        <v>5199</v>
      </c>
      <c r="F1088" s="311" t="s">
        <v>5200</v>
      </c>
      <c r="G1088" s="311" t="s">
        <v>5201</v>
      </c>
      <c r="H1088" s="311" t="s">
        <v>5202</v>
      </c>
      <c r="I1088" s="311" t="s">
        <v>5203</v>
      </c>
      <c r="J1088" s="311" t="s">
        <v>5204</v>
      </c>
      <c r="K1088" s="311" t="s">
        <v>5205</v>
      </c>
      <c r="L1088" s="311" t="s">
        <v>5206</v>
      </c>
      <c r="M1088" s="311" t="s">
        <v>5207</v>
      </c>
      <c r="N1088" s="311" t="s">
        <v>5208</v>
      </c>
      <c r="O1088" s="311" t="s">
        <v>5209</v>
      </c>
      <c r="P1088" s="311" t="s">
        <v>5210</v>
      </c>
    </row>
    <row r="1089" spans="1:16" s="282" customFormat="1" ht="25.5" x14ac:dyDescent="0.2">
      <c r="A1089" s="285" t="s">
        <v>5081</v>
      </c>
      <c r="B1089" s="294" t="str">
        <f>VLOOKUP(A1089,'Base de Dados sem ASI_Relatório'!N:AD,2,0)</f>
        <v>Anual</v>
      </c>
      <c r="C1089" s="294">
        <f>VLOOKUP(A1089,'Base de Dados sem ASI_Relatório'!N:AD,4,0)</f>
        <v>5</v>
      </c>
      <c r="D1089" s="294">
        <f>VLOOKUP(A1089,'Base de Dados sem ASI_Relatório'!N:AD,5,0)</f>
        <v>9</v>
      </c>
      <c r="E1089" s="294"/>
      <c r="F1089" s="294"/>
      <c r="G1089" s="294"/>
      <c r="H1089" s="294"/>
      <c r="I1089" s="294"/>
      <c r="J1089" s="294"/>
      <c r="K1089" s="294"/>
      <c r="L1089" s="294"/>
      <c r="M1089" s="294"/>
      <c r="N1089" s="294"/>
      <c r="O1089" s="294"/>
      <c r="P1089" s="294">
        <f>VLOOKUP(A1089,'Base de Dados sem ASI_Relatório'!N:AD,17,0)</f>
        <v>7</v>
      </c>
    </row>
    <row r="1090" spans="1:16" ht="39.75" customHeight="1" x14ac:dyDescent="0.2">
      <c r="A1090" s="283" t="s">
        <v>4449</v>
      </c>
      <c r="B1090" s="311" t="s">
        <v>5196</v>
      </c>
      <c r="C1090" s="311" t="s">
        <v>5197</v>
      </c>
      <c r="D1090" s="311" t="s">
        <v>5198</v>
      </c>
      <c r="E1090" s="311" t="s">
        <v>5199</v>
      </c>
      <c r="F1090" s="311" t="s">
        <v>5200</v>
      </c>
      <c r="G1090" s="311" t="s">
        <v>5201</v>
      </c>
      <c r="H1090" s="311" t="s">
        <v>5202</v>
      </c>
      <c r="I1090" s="311" t="s">
        <v>5203</v>
      </c>
      <c r="J1090" s="311" t="s">
        <v>5204</v>
      </c>
      <c r="K1090" s="311" t="s">
        <v>5205</v>
      </c>
      <c r="L1090" s="311" t="s">
        <v>5206</v>
      </c>
      <c r="M1090" s="311" t="s">
        <v>5207</v>
      </c>
      <c r="N1090" s="311" t="s">
        <v>5208</v>
      </c>
      <c r="O1090" s="311" t="s">
        <v>5209</v>
      </c>
      <c r="P1090" s="311" t="s">
        <v>5210</v>
      </c>
    </row>
    <row r="1091" spans="1:16" s="282" customFormat="1" ht="25.5" x14ac:dyDescent="0.2">
      <c r="A1091" s="285" t="s">
        <v>5082</v>
      </c>
      <c r="B1091" s="294" t="str">
        <f>VLOOKUP(A1091,'Base de Dados sem ASI_Relatório'!N:AD,2,0)</f>
        <v>Anual</v>
      </c>
      <c r="C1091" s="294">
        <f>VLOOKUP(A1091,'Base de Dados sem ASI_Relatório'!N:AD,4,0)</f>
        <v>0</v>
      </c>
      <c r="D1091" s="294">
        <f>VLOOKUP(A1091,'Base de Dados sem ASI_Relatório'!N:AD,5,0)</f>
        <v>1000</v>
      </c>
      <c r="E1091" s="294"/>
      <c r="F1091" s="294"/>
      <c r="G1091" s="294"/>
      <c r="H1091" s="294"/>
      <c r="I1091" s="294"/>
      <c r="J1091" s="294"/>
      <c r="K1091" s="294"/>
      <c r="L1091" s="294"/>
      <c r="M1091" s="294"/>
      <c r="N1091" s="294"/>
      <c r="O1091" s="294"/>
      <c r="P1091" s="294">
        <f>VLOOKUP(A1091,'Base de Dados sem ASI_Relatório'!N:AD,17,0)</f>
        <v>600</v>
      </c>
    </row>
    <row r="1092" spans="1:16" ht="39.75" customHeight="1" x14ac:dyDescent="0.2">
      <c r="A1092" s="283" t="s">
        <v>4450</v>
      </c>
      <c r="B1092" s="311" t="s">
        <v>5196</v>
      </c>
      <c r="C1092" s="311" t="s">
        <v>5197</v>
      </c>
      <c r="D1092" s="311" t="s">
        <v>5198</v>
      </c>
      <c r="E1092" s="311" t="s">
        <v>5199</v>
      </c>
      <c r="F1092" s="311" t="s">
        <v>5200</v>
      </c>
      <c r="G1092" s="311" t="s">
        <v>5201</v>
      </c>
      <c r="H1092" s="311" t="s">
        <v>5202</v>
      </c>
      <c r="I1092" s="311" t="s">
        <v>5203</v>
      </c>
      <c r="J1092" s="311" t="s">
        <v>5204</v>
      </c>
      <c r="K1092" s="311" t="s">
        <v>5205</v>
      </c>
      <c r="L1092" s="311" t="s">
        <v>5206</v>
      </c>
      <c r="M1092" s="311" t="s">
        <v>5207</v>
      </c>
      <c r="N1092" s="311" t="s">
        <v>5208</v>
      </c>
      <c r="O1092" s="311" t="s">
        <v>5209</v>
      </c>
      <c r="P1092" s="311" t="s">
        <v>5210</v>
      </c>
    </row>
    <row r="1093" spans="1:16" s="282" customFormat="1" ht="25.5" x14ac:dyDescent="0.2">
      <c r="A1093" s="285" t="s">
        <v>5083</v>
      </c>
      <c r="B1093" s="294" t="str">
        <f>VLOOKUP(A1093,'Base de Dados sem ASI_Relatório'!N:AD,2,0)</f>
        <v>Anual</v>
      </c>
      <c r="C1093" s="294">
        <f>VLOOKUP(A1093,'Base de Dados sem ASI_Relatório'!N:AD,4,0)</f>
        <v>2522</v>
      </c>
      <c r="D1093" s="294">
        <f>VLOOKUP(A1093,'Base de Dados sem ASI_Relatório'!N:AD,5,0)</f>
        <v>3026.4</v>
      </c>
      <c r="E1093" s="294"/>
      <c r="F1093" s="294"/>
      <c r="G1093" s="294"/>
      <c r="H1093" s="294"/>
      <c r="I1093" s="294"/>
      <c r="J1093" s="294"/>
      <c r="K1093" s="294"/>
      <c r="L1093" s="294"/>
      <c r="M1093" s="294"/>
      <c r="N1093" s="294"/>
      <c r="O1093" s="294"/>
      <c r="P1093" s="294">
        <f>VLOOKUP(A1093,'Base de Dados sem ASI_Relatório'!N:AD,17,0)</f>
        <v>4350</v>
      </c>
    </row>
    <row r="1094" spans="1:16" s="280" customFormat="1" ht="45.75" customHeight="1" x14ac:dyDescent="0.3">
      <c r="A1094" s="312" t="s">
        <v>4012</v>
      </c>
      <c r="E1094" s="296"/>
      <c r="F1094" s="296"/>
      <c r="G1094" s="296"/>
      <c r="H1094" s="296"/>
      <c r="I1094" s="296"/>
      <c r="J1094" s="296"/>
      <c r="K1094" s="296"/>
      <c r="L1094" s="296"/>
      <c r="M1094" s="296"/>
      <c r="N1094" s="296"/>
      <c r="O1094" s="296"/>
      <c r="P1094" s="296"/>
    </row>
    <row r="1095" spans="1:16" ht="39.75" customHeight="1" x14ac:dyDescent="0.2">
      <c r="A1095" s="283" t="s">
        <v>4451</v>
      </c>
      <c r="B1095" s="311" t="s">
        <v>5196</v>
      </c>
      <c r="C1095" s="311" t="s">
        <v>5197</v>
      </c>
      <c r="D1095" s="311" t="s">
        <v>5198</v>
      </c>
      <c r="E1095" s="311" t="s">
        <v>5199</v>
      </c>
      <c r="F1095" s="311" t="s">
        <v>5200</v>
      </c>
      <c r="G1095" s="311" t="s">
        <v>5201</v>
      </c>
      <c r="H1095" s="311" t="s">
        <v>5202</v>
      </c>
      <c r="I1095" s="311" t="s">
        <v>5203</v>
      </c>
      <c r="J1095" s="311" t="s">
        <v>5204</v>
      </c>
      <c r="K1095" s="311" t="s">
        <v>5205</v>
      </c>
      <c r="L1095" s="311" t="s">
        <v>5206</v>
      </c>
      <c r="M1095" s="311" t="s">
        <v>5207</v>
      </c>
      <c r="N1095" s="311" t="s">
        <v>5208</v>
      </c>
      <c r="O1095" s="311" t="s">
        <v>5209</v>
      </c>
      <c r="P1095" s="311" t="s">
        <v>5210</v>
      </c>
    </row>
    <row r="1096" spans="1:16" s="282" customFormat="1" ht="25.5" x14ac:dyDescent="0.2">
      <c r="A1096" s="285" t="s">
        <v>5084</v>
      </c>
      <c r="B1096" s="294" t="str">
        <f>VLOOKUP(A1096,'Base de Dados sem ASI_Relatório'!N:AD,2,0)</f>
        <v>Anual</v>
      </c>
      <c r="C1096" s="294">
        <f>VLOOKUP(A1096,'Base de Dados sem ASI_Relatório'!N:AD,4,0)</f>
        <v>200</v>
      </c>
      <c r="D1096" s="294">
        <f>VLOOKUP(A1096,'Base de Dados sem ASI_Relatório'!N:AD,5,0)</f>
        <v>300</v>
      </c>
      <c r="E1096" s="294"/>
      <c r="F1096" s="294"/>
      <c r="G1096" s="294"/>
      <c r="H1096" s="294"/>
      <c r="I1096" s="294"/>
      <c r="J1096" s="294"/>
      <c r="K1096" s="294"/>
      <c r="L1096" s="294"/>
      <c r="M1096" s="294"/>
      <c r="N1096" s="294"/>
      <c r="O1096" s="294"/>
      <c r="P1096" s="294">
        <f>VLOOKUP(A1096,'Base de Dados sem ASI_Relatório'!N:AD,17,0)</f>
        <v>131</v>
      </c>
    </row>
    <row r="1097" spans="1:16" ht="39.75" customHeight="1" x14ac:dyDescent="0.2">
      <c r="A1097" s="283" t="s">
        <v>4452</v>
      </c>
      <c r="B1097" s="311" t="s">
        <v>5196</v>
      </c>
      <c r="C1097" s="311" t="s">
        <v>5197</v>
      </c>
      <c r="D1097" s="311" t="s">
        <v>5198</v>
      </c>
      <c r="E1097" s="311" t="s">
        <v>5199</v>
      </c>
      <c r="F1097" s="311" t="s">
        <v>5200</v>
      </c>
      <c r="G1097" s="311" t="s">
        <v>5201</v>
      </c>
      <c r="H1097" s="311" t="s">
        <v>5202</v>
      </c>
      <c r="I1097" s="311" t="s">
        <v>5203</v>
      </c>
      <c r="J1097" s="311" t="s">
        <v>5204</v>
      </c>
      <c r="K1097" s="311" t="s">
        <v>5205</v>
      </c>
      <c r="L1097" s="311" t="s">
        <v>5206</v>
      </c>
      <c r="M1097" s="311" t="s">
        <v>5207</v>
      </c>
      <c r="N1097" s="311" t="s">
        <v>5208</v>
      </c>
      <c r="O1097" s="311" t="s">
        <v>5209</v>
      </c>
      <c r="P1097" s="311" t="s">
        <v>5210</v>
      </c>
    </row>
    <row r="1098" spans="1:16" s="282" customFormat="1" ht="38.25" x14ac:dyDescent="0.2">
      <c r="A1098" s="285" t="s">
        <v>5085</v>
      </c>
      <c r="B1098" s="294" t="str">
        <f>VLOOKUP(A1098,'Base de Dados sem ASI_Relatório'!N:AD,2,0)</f>
        <v>Anual</v>
      </c>
      <c r="C1098" s="294">
        <f>VLOOKUP(A1098,'Base de Dados sem ASI_Relatório'!N:AD,4,0)</f>
        <v>111</v>
      </c>
      <c r="D1098" s="294">
        <f>VLOOKUP(A1098,'Base de Dados sem ASI_Relatório'!N:AD,5,0)</f>
        <v>120</v>
      </c>
      <c r="E1098" s="294"/>
      <c r="F1098" s="294"/>
      <c r="G1098" s="294"/>
      <c r="H1098" s="294"/>
      <c r="I1098" s="294"/>
      <c r="J1098" s="294"/>
      <c r="K1098" s="294"/>
      <c r="L1098" s="294"/>
      <c r="M1098" s="294"/>
      <c r="N1098" s="294"/>
      <c r="O1098" s="294"/>
      <c r="P1098" s="294">
        <f>VLOOKUP(A1098,'Base de Dados sem ASI_Relatório'!N:AD,17,0)</f>
        <v>113</v>
      </c>
    </row>
    <row r="1099" spans="1:16" ht="39.75" customHeight="1" x14ac:dyDescent="0.2">
      <c r="A1099" s="283" t="s">
        <v>4453</v>
      </c>
      <c r="B1099" s="311" t="s">
        <v>5196</v>
      </c>
      <c r="C1099" s="311" t="s">
        <v>5197</v>
      </c>
      <c r="D1099" s="311" t="s">
        <v>5198</v>
      </c>
      <c r="E1099" s="311" t="s">
        <v>5199</v>
      </c>
      <c r="F1099" s="311" t="s">
        <v>5200</v>
      </c>
      <c r="G1099" s="311" t="s">
        <v>5201</v>
      </c>
      <c r="H1099" s="311" t="s">
        <v>5202</v>
      </c>
      <c r="I1099" s="311" t="s">
        <v>5203</v>
      </c>
      <c r="J1099" s="311" t="s">
        <v>5204</v>
      </c>
      <c r="K1099" s="311" t="s">
        <v>5205</v>
      </c>
      <c r="L1099" s="311" t="s">
        <v>5206</v>
      </c>
      <c r="M1099" s="311" t="s">
        <v>5207</v>
      </c>
      <c r="N1099" s="311" t="s">
        <v>5208</v>
      </c>
      <c r="O1099" s="311" t="s">
        <v>5209</v>
      </c>
      <c r="P1099" s="311" t="s">
        <v>5210</v>
      </c>
    </row>
    <row r="1100" spans="1:16" s="282" customFormat="1" ht="25.5" x14ac:dyDescent="0.2">
      <c r="A1100" s="285" t="s">
        <v>5086</v>
      </c>
      <c r="B1100" s="294" t="str">
        <f>VLOOKUP(A1100,'Base de Dados sem ASI_Relatório'!N:AD,2,0)</f>
        <v>Anual</v>
      </c>
      <c r="C1100" s="294" t="str">
        <f>VLOOKUP(A1100,'Base de Dados sem ASI_Relatório'!N:AD,4,0)</f>
        <v>-</v>
      </c>
      <c r="D1100" s="294">
        <f>VLOOKUP(A1100,'Base de Dados sem ASI_Relatório'!N:AD,5,0)</f>
        <v>100</v>
      </c>
      <c r="E1100" s="294"/>
      <c r="F1100" s="294"/>
      <c r="G1100" s="294"/>
      <c r="H1100" s="294"/>
      <c r="I1100" s="294"/>
      <c r="J1100" s="294"/>
      <c r="K1100" s="294"/>
      <c r="L1100" s="294"/>
      <c r="M1100" s="294"/>
      <c r="N1100" s="294"/>
      <c r="O1100" s="294"/>
      <c r="P1100" s="294">
        <f>VLOOKUP(A1100,'Base de Dados sem ASI_Relatório'!N:AD,17,0)</f>
        <v>0</v>
      </c>
    </row>
    <row r="1101" spans="1:16" ht="39.75" customHeight="1" x14ac:dyDescent="0.2">
      <c r="A1101" s="283" t="s">
        <v>4454</v>
      </c>
      <c r="B1101" s="311" t="s">
        <v>5196</v>
      </c>
      <c r="C1101" s="311" t="s">
        <v>5197</v>
      </c>
      <c r="D1101" s="311" t="s">
        <v>5198</v>
      </c>
      <c r="E1101" s="311" t="s">
        <v>5199</v>
      </c>
      <c r="F1101" s="311" t="s">
        <v>5200</v>
      </c>
      <c r="G1101" s="311" t="s">
        <v>5201</v>
      </c>
      <c r="H1101" s="311" t="s">
        <v>5202</v>
      </c>
      <c r="I1101" s="311" t="s">
        <v>5203</v>
      </c>
      <c r="J1101" s="311" t="s">
        <v>5204</v>
      </c>
      <c r="K1101" s="311" t="s">
        <v>5205</v>
      </c>
      <c r="L1101" s="311" t="s">
        <v>5206</v>
      </c>
      <c r="M1101" s="311" t="s">
        <v>5207</v>
      </c>
      <c r="N1101" s="311" t="s">
        <v>5208</v>
      </c>
      <c r="O1101" s="311" t="s">
        <v>5209</v>
      </c>
      <c r="P1101" s="311" t="s">
        <v>5210</v>
      </c>
    </row>
    <row r="1102" spans="1:16" s="282" customFormat="1" ht="38.25" x14ac:dyDescent="0.2">
      <c r="A1102" s="285" t="s">
        <v>5087</v>
      </c>
      <c r="B1102" s="294" t="str">
        <f>VLOOKUP(A1102,'Base de Dados sem ASI_Relatório'!N:AD,2,0)</f>
        <v>Anual</v>
      </c>
      <c r="C1102" s="294" t="str">
        <f>VLOOKUP(A1102,'Base de Dados sem ASI_Relatório'!N:AD,4,0)</f>
        <v>-</v>
      </c>
      <c r="D1102" s="294">
        <f>VLOOKUP(A1102,'Base de Dados sem ASI_Relatório'!N:AD,5,0)</f>
        <v>100</v>
      </c>
      <c r="E1102" s="294"/>
      <c r="F1102" s="294"/>
      <c r="G1102" s="294"/>
      <c r="H1102" s="294"/>
      <c r="I1102" s="294"/>
      <c r="J1102" s="294"/>
      <c r="K1102" s="294"/>
      <c r="L1102" s="294"/>
      <c r="M1102" s="294"/>
      <c r="N1102" s="294"/>
      <c r="O1102" s="294"/>
      <c r="P1102" s="294">
        <f>VLOOKUP(A1102,'Base de Dados sem ASI_Relatório'!N:AD,17,0)</f>
        <v>3</v>
      </c>
    </row>
    <row r="1103" spans="1:16" ht="39.75" customHeight="1" x14ac:dyDescent="0.2">
      <c r="A1103" s="283" t="s">
        <v>4455</v>
      </c>
      <c r="B1103" s="311" t="s">
        <v>5196</v>
      </c>
      <c r="C1103" s="311" t="s">
        <v>5197</v>
      </c>
      <c r="D1103" s="311" t="s">
        <v>5198</v>
      </c>
      <c r="E1103" s="311" t="s">
        <v>5199</v>
      </c>
      <c r="F1103" s="311" t="s">
        <v>5200</v>
      </c>
      <c r="G1103" s="311" t="s">
        <v>5201</v>
      </c>
      <c r="H1103" s="311" t="s">
        <v>5202</v>
      </c>
      <c r="I1103" s="311" t="s">
        <v>5203</v>
      </c>
      <c r="J1103" s="311" t="s">
        <v>5204</v>
      </c>
      <c r="K1103" s="311" t="s">
        <v>5205</v>
      </c>
      <c r="L1103" s="311" t="s">
        <v>5206</v>
      </c>
      <c r="M1103" s="311" t="s">
        <v>5207</v>
      </c>
      <c r="N1103" s="311" t="s">
        <v>5208</v>
      </c>
      <c r="O1103" s="311" t="s">
        <v>5209</v>
      </c>
      <c r="P1103" s="311" t="s">
        <v>5210</v>
      </c>
    </row>
    <row r="1104" spans="1:16" s="282" customFormat="1" x14ac:dyDescent="0.2">
      <c r="A1104" s="286" t="s">
        <v>5088</v>
      </c>
      <c r="B1104" s="299" t="str">
        <f>VLOOKUP(A1104,'Base de Dados sem ASI_Relatório'!N:AD,2,0)</f>
        <v>Anual</v>
      </c>
      <c r="C1104" s="299" t="str">
        <f>VLOOKUP(A1104,'Base de Dados sem ASI_Relatório'!N:AD,4,0)</f>
        <v>-</v>
      </c>
      <c r="D1104" s="299">
        <f>VLOOKUP(A1104,'Base de Dados sem ASI_Relatório'!N:AD,5,0)</f>
        <v>360</v>
      </c>
      <c r="E1104" s="299"/>
      <c r="F1104" s="299"/>
      <c r="G1104" s="299"/>
      <c r="H1104" s="299"/>
      <c r="I1104" s="299"/>
      <c r="J1104" s="299"/>
      <c r="K1104" s="299"/>
      <c r="L1104" s="299"/>
      <c r="M1104" s="299"/>
      <c r="N1104" s="299"/>
      <c r="O1104" s="299"/>
      <c r="P1104" s="299">
        <f>VLOOKUP(A1104,'Base de Dados sem ASI_Relatório'!N:AD,17,0)</f>
        <v>360</v>
      </c>
    </row>
    <row r="1105" spans="1:16" s="282" customFormat="1" ht="38.25" x14ac:dyDescent="0.2">
      <c r="A1105" s="285" t="s">
        <v>5089</v>
      </c>
      <c r="B1105" s="294" t="str">
        <f>VLOOKUP(A1105,'Base de Dados sem ASI_Relatório'!N:AD,2,0)</f>
        <v>Anual</v>
      </c>
      <c r="C1105" s="294" t="str">
        <f>VLOOKUP(A1105,'Base de Dados sem ASI_Relatório'!N:AD,4,0)</f>
        <v>-</v>
      </c>
      <c r="D1105" s="294">
        <f>VLOOKUP(A1105,'Base de Dados sem ASI_Relatório'!N:AD,5,0)</f>
        <v>360</v>
      </c>
      <c r="E1105" s="294"/>
      <c r="F1105" s="294"/>
      <c r="G1105" s="294"/>
      <c r="H1105" s="294"/>
      <c r="I1105" s="294"/>
      <c r="J1105" s="294"/>
      <c r="K1105" s="294"/>
      <c r="L1105" s="294"/>
      <c r="M1105" s="294"/>
      <c r="N1105" s="294"/>
      <c r="O1105" s="294"/>
      <c r="P1105" s="294">
        <f>VLOOKUP(A1105,'Base de Dados sem ASI_Relatório'!N:AD,17,0)</f>
        <v>360</v>
      </c>
    </row>
    <row r="1106" spans="1:16" s="282" customFormat="1" ht="38.25" x14ac:dyDescent="0.2">
      <c r="A1106" s="287" t="s">
        <v>5090</v>
      </c>
      <c r="B1106" s="302" t="str">
        <f>VLOOKUP(A1106,'Base de Dados sem ASI_Relatório'!N:AD,2,0)</f>
        <v>Anual</v>
      </c>
      <c r="C1106" s="302" t="str">
        <f>VLOOKUP(A1106,'Base de Dados sem ASI_Relatório'!N:AD,4,0)</f>
        <v>-</v>
      </c>
      <c r="D1106" s="302">
        <f>VLOOKUP(A1106,'Base de Dados sem ASI_Relatório'!N:AD,5,0)</f>
        <v>800</v>
      </c>
      <c r="E1106" s="302"/>
      <c r="F1106" s="302"/>
      <c r="G1106" s="302"/>
      <c r="H1106" s="302"/>
      <c r="I1106" s="302"/>
      <c r="J1106" s="302"/>
      <c r="K1106" s="302"/>
      <c r="L1106" s="302"/>
      <c r="M1106" s="302"/>
      <c r="N1106" s="302"/>
      <c r="O1106" s="302"/>
      <c r="P1106" s="302">
        <f>VLOOKUP(A1106,'Base de Dados sem ASI_Relatório'!N:AD,17,0)</f>
        <v>800</v>
      </c>
    </row>
    <row r="1107" spans="1:16" ht="39.75" customHeight="1" x14ac:dyDescent="0.2">
      <c r="A1107" s="283" t="s">
        <v>4456</v>
      </c>
      <c r="B1107" s="311" t="s">
        <v>5196</v>
      </c>
      <c r="C1107" s="311" t="s">
        <v>5197</v>
      </c>
      <c r="D1107" s="311" t="s">
        <v>5198</v>
      </c>
      <c r="E1107" s="311" t="s">
        <v>5199</v>
      </c>
      <c r="F1107" s="311" t="s">
        <v>5200</v>
      </c>
      <c r="G1107" s="311" t="s">
        <v>5201</v>
      </c>
      <c r="H1107" s="311" t="s">
        <v>5202</v>
      </c>
      <c r="I1107" s="311" t="s">
        <v>5203</v>
      </c>
      <c r="J1107" s="311" t="s">
        <v>5204</v>
      </c>
      <c r="K1107" s="311" t="s">
        <v>5205</v>
      </c>
      <c r="L1107" s="311" t="s">
        <v>5206</v>
      </c>
      <c r="M1107" s="311" t="s">
        <v>5207</v>
      </c>
      <c r="N1107" s="311" t="s">
        <v>5208</v>
      </c>
      <c r="O1107" s="311" t="s">
        <v>5209</v>
      </c>
      <c r="P1107" s="311" t="s">
        <v>5210</v>
      </c>
    </row>
    <row r="1108" spans="1:16" s="282" customFormat="1" ht="25.5" x14ac:dyDescent="0.2">
      <c r="A1108" s="285" t="s">
        <v>5091</v>
      </c>
      <c r="B1108" s="294" t="str">
        <f>VLOOKUP(A1108,'Base de Dados sem ASI_Relatório'!N:AD,2,0)</f>
        <v>Anual</v>
      </c>
      <c r="C1108" s="294" t="str">
        <f>VLOOKUP(A1108,'Base de Dados sem ASI_Relatório'!N:AD,4,0)</f>
        <v>-</v>
      </c>
      <c r="D1108" s="294">
        <f>VLOOKUP(A1108,'Base de Dados sem ASI_Relatório'!N:AD,5,0)</f>
        <v>100</v>
      </c>
      <c r="E1108" s="294"/>
      <c r="F1108" s="294"/>
      <c r="G1108" s="294"/>
      <c r="H1108" s="294"/>
      <c r="I1108" s="294"/>
      <c r="J1108" s="294"/>
      <c r="K1108" s="294"/>
      <c r="L1108" s="294"/>
      <c r="M1108" s="294"/>
      <c r="N1108" s="294"/>
      <c r="O1108" s="294"/>
      <c r="P1108" s="294">
        <f>VLOOKUP(A1108,'Base de Dados sem ASI_Relatório'!N:AD,17,0)</f>
        <v>0</v>
      </c>
    </row>
    <row r="1109" spans="1:16" ht="39.75" customHeight="1" x14ac:dyDescent="0.2">
      <c r="A1109" s="283" t="s">
        <v>4457</v>
      </c>
      <c r="B1109" s="311" t="s">
        <v>5196</v>
      </c>
      <c r="C1109" s="311" t="s">
        <v>5197</v>
      </c>
      <c r="D1109" s="311" t="s">
        <v>5198</v>
      </c>
      <c r="E1109" s="311" t="s">
        <v>5199</v>
      </c>
      <c r="F1109" s="311" t="s">
        <v>5200</v>
      </c>
      <c r="G1109" s="311" t="s">
        <v>5201</v>
      </c>
      <c r="H1109" s="311" t="s">
        <v>5202</v>
      </c>
      <c r="I1109" s="311" t="s">
        <v>5203</v>
      </c>
      <c r="J1109" s="311" t="s">
        <v>5204</v>
      </c>
      <c r="K1109" s="311" t="s">
        <v>5205</v>
      </c>
      <c r="L1109" s="311" t="s">
        <v>5206</v>
      </c>
      <c r="M1109" s="311" t="s">
        <v>5207</v>
      </c>
      <c r="N1109" s="311" t="s">
        <v>5208</v>
      </c>
      <c r="O1109" s="311" t="s">
        <v>5209</v>
      </c>
      <c r="P1109" s="311" t="s">
        <v>5210</v>
      </c>
    </row>
    <row r="1110" spans="1:16" s="282" customFormat="1" ht="38.25" x14ac:dyDescent="0.2">
      <c r="A1110" s="285" t="s">
        <v>5092</v>
      </c>
      <c r="B1110" s="294" t="str">
        <f>VLOOKUP(A1110,'Base de Dados sem ASI_Relatório'!N:AD,2,0)</f>
        <v>Anual</v>
      </c>
      <c r="C1110" s="294" t="str">
        <f>VLOOKUP(A1110,'Base de Dados sem ASI_Relatório'!N:AD,4,0)</f>
        <v>-</v>
      </c>
      <c r="D1110" s="294">
        <f>VLOOKUP(A1110,'Base de Dados sem ASI_Relatório'!N:AD,5,0)</f>
        <v>100</v>
      </c>
      <c r="E1110" s="294"/>
      <c r="F1110" s="294"/>
      <c r="G1110" s="294"/>
      <c r="H1110" s="294"/>
      <c r="I1110" s="294"/>
      <c r="J1110" s="294"/>
      <c r="K1110" s="294"/>
      <c r="L1110" s="294"/>
      <c r="M1110" s="294"/>
      <c r="N1110" s="294"/>
      <c r="O1110" s="294"/>
      <c r="P1110" s="294">
        <f>VLOOKUP(A1110,'Base de Dados sem ASI_Relatório'!N:AD,17,0)</f>
        <v>530</v>
      </c>
    </row>
    <row r="1111" spans="1:16" ht="39.75" customHeight="1" x14ac:dyDescent="0.2">
      <c r="A1111" s="283" t="s">
        <v>4458</v>
      </c>
      <c r="B1111" s="311" t="s">
        <v>5196</v>
      </c>
      <c r="C1111" s="311" t="s">
        <v>5197</v>
      </c>
      <c r="D1111" s="311" t="s">
        <v>5198</v>
      </c>
      <c r="E1111" s="311" t="s">
        <v>5199</v>
      </c>
      <c r="F1111" s="311" t="s">
        <v>5200</v>
      </c>
      <c r="G1111" s="311" t="s">
        <v>5201</v>
      </c>
      <c r="H1111" s="311" t="s">
        <v>5202</v>
      </c>
      <c r="I1111" s="311" t="s">
        <v>5203</v>
      </c>
      <c r="J1111" s="311" t="s">
        <v>5204</v>
      </c>
      <c r="K1111" s="311" t="s">
        <v>5205</v>
      </c>
      <c r="L1111" s="311" t="s">
        <v>5206</v>
      </c>
      <c r="M1111" s="311" t="s">
        <v>5207</v>
      </c>
      <c r="N1111" s="311" t="s">
        <v>5208</v>
      </c>
      <c r="O1111" s="311" t="s">
        <v>5209</v>
      </c>
      <c r="P1111" s="311" t="s">
        <v>5210</v>
      </c>
    </row>
    <row r="1112" spans="1:16" s="282" customFormat="1" ht="25.5" x14ac:dyDescent="0.2">
      <c r="A1112" s="285" t="s">
        <v>5093</v>
      </c>
      <c r="B1112" s="294" t="str">
        <f>VLOOKUP(A1112,'Base de Dados sem ASI_Relatório'!N:AD,2,0)</f>
        <v>Anual</v>
      </c>
      <c r="C1112" s="294">
        <f>VLOOKUP(A1112,'Base de Dados sem ASI_Relatório'!N:AD,4,0)</f>
        <v>4810</v>
      </c>
      <c r="D1112" s="294">
        <f>VLOOKUP(A1112,'Base de Dados sem ASI_Relatório'!N:AD,5,0)</f>
        <v>3600</v>
      </c>
      <c r="E1112" s="294"/>
      <c r="F1112" s="294"/>
      <c r="G1112" s="294"/>
      <c r="H1112" s="294"/>
      <c r="I1112" s="294"/>
      <c r="J1112" s="294"/>
      <c r="K1112" s="294"/>
      <c r="L1112" s="294"/>
      <c r="M1112" s="294"/>
      <c r="N1112" s="294"/>
      <c r="O1112" s="294"/>
      <c r="P1112" s="294">
        <f>VLOOKUP(A1112,'Base de Dados sem ASI_Relatório'!N:AD,17,0)</f>
        <v>2724</v>
      </c>
    </row>
    <row r="1113" spans="1:16" ht="39.75" customHeight="1" x14ac:dyDescent="0.2">
      <c r="A1113" s="283" t="s">
        <v>4459</v>
      </c>
      <c r="B1113" s="311" t="s">
        <v>5196</v>
      </c>
      <c r="C1113" s="311" t="s">
        <v>5197</v>
      </c>
      <c r="D1113" s="311" t="s">
        <v>5198</v>
      </c>
      <c r="E1113" s="311" t="s">
        <v>5199</v>
      </c>
      <c r="F1113" s="311" t="s">
        <v>5200</v>
      </c>
      <c r="G1113" s="311" t="s">
        <v>5201</v>
      </c>
      <c r="H1113" s="311" t="s">
        <v>5202</v>
      </c>
      <c r="I1113" s="311" t="s">
        <v>5203</v>
      </c>
      <c r="J1113" s="311" t="s">
        <v>5204</v>
      </c>
      <c r="K1113" s="311" t="s">
        <v>5205</v>
      </c>
      <c r="L1113" s="311" t="s">
        <v>5206</v>
      </c>
      <c r="M1113" s="311" t="s">
        <v>5207</v>
      </c>
      <c r="N1113" s="311" t="s">
        <v>5208</v>
      </c>
      <c r="O1113" s="311" t="s">
        <v>5209</v>
      </c>
      <c r="P1113" s="311" t="s">
        <v>5210</v>
      </c>
    </row>
    <row r="1114" spans="1:16" s="282" customFormat="1" ht="25.5" x14ac:dyDescent="0.2">
      <c r="A1114" s="285" t="s">
        <v>5094</v>
      </c>
      <c r="B1114" s="294" t="str">
        <f>VLOOKUP(A1114,'Base de Dados sem ASI_Relatório'!N:AD,2,0)</f>
        <v>Anual</v>
      </c>
      <c r="C1114" s="294" t="str">
        <f>VLOOKUP(A1114,'Base de Dados sem ASI_Relatório'!N:AD,4,0)</f>
        <v>-</v>
      </c>
      <c r="D1114" s="294">
        <f>VLOOKUP(A1114,'Base de Dados sem ASI_Relatório'!N:AD,5,0)</f>
        <v>200</v>
      </c>
      <c r="E1114" s="294"/>
      <c r="F1114" s="294"/>
      <c r="G1114" s="294"/>
      <c r="H1114" s="294"/>
      <c r="I1114" s="294"/>
      <c r="J1114" s="294"/>
      <c r="K1114" s="294"/>
      <c r="L1114" s="294"/>
      <c r="M1114" s="294"/>
      <c r="N1114" s="294"/>
      <c r="O1114" s="294"/>
      <c r="P1114" s="294">
        <f>VLOOKUP(A1114,'Base de Dados sem ASI_Relatório'!N:AD,17,0)</f>
        <v>543</v>
      </c>
    </row>
    <row r="1115" spans="1:16" ht="39.75" customHeight="1" x14ac:dyDescent="0.2">
      <c r="A1115" s="283" t="s">
        <v>4460</v>
      </c>
      <c r="B1115" s="311" t="s">
        <v>5196</v>
      </c>
      <c r="C1115" s="311" t="s">
        <v>5197</v>
      </c>
      <c r="D1115" s="311" t="s">
        <v>5198</v>
      </c>
      <c r="E1115" s="311" t="s">
        <v>5199</v>
      </c>
      <c r="F1115" s="311" t="s">
        <v>5200</v>
      </c>
      <c r="G1115" s="311" t="s">
        <v>5201</v>
      </c>
      <c r="H1115" s="311" t="s">
        <v>5202</v>
      </c>
      <c r="I1115" s="311" t="s">
        <v>5203</v>
      </c>
      <c r="J1115" s="311" t="s">
        <v>5204</v>
      </c>
      <c r="K1115" s="311" t="s">
        <v>5205</v>
      </c>
      <c r="L1115" s="311" t="s">
        <v>5206</v>
      </c>
      <c r="M1115" s="311" t="s">
        <v>5207</v>
      </c>
      <c r="N1115" s="311" t="s">
        <v>5208</v>
      </c>
      <c r="O1115" s="311" t="s">
        <v>5209</v>
      </c>
      <c r="P1115" s="311" t="s">
        <v>5210</v>
      </c>
    </row>
    <row r="1116" spans="1:16" s="282" customFormat="1" ht="25.5" x14ac:dyDescent="0.2">
      <c r="A1116" s="285" t="s">
        <v>5095</v>
      </c>
      <c r="B1116" s="294" t="str">
        <f>VLOOKUP(A1116,'Base de Dados sem ASI_Relatório'!N:AD,2,0)</f>
        <v>Anual</v>
      </c>
      <c r="C1116" s="294">
        <f>VLOOKUP(A1116,'Base de Dados sem ASI_Relatório'!N:AD,4,0)</f>
        <v>159</v>
      </c>
      <c r="D1116" s="294">
        <f>VLOOKUP(A1116,'Base de Dados sem ASI_Relatório'!N:AD,5,0)</f>
        <v>159</v>
      </c>
      <c r="E1116" s="294"/>
      <c r="F1116" s="294"/>
      <c r="G1116" s="294"/>
      <c r="H1116" s="294"/>
      <c r="I1116" s="294"/>
      <c r="J1116" s="294"/>
      <c r="K1116" s="294"/>
      <c r="L1116" s="294"/>
      <c r="M1116" s="294"/>
      <c r="N1116" s="294"/>
      <c r="O1116" s="294"/>
      <c r="P1116" s="294">
        <f>VLOOKUP(A1116,'Base de Dados sem ASI_Relatório'!N:AD,17,0)</f>
        <v>0</v>
      </c>
    </row>
    <row r="1117" spans="1:16" ht="39.75" customHeight="1" x14ac:dyDescent="0.2">
      <c r="A1117" s="283" t="s">
        <v>4461</v>
      </c>
      <c r="B1117" s="311" t="s">
        <v>5196</v>
      </c>
      <c r="C1117" s="311" t="s">
        <v>5197</v>
      </c>
      <c r="D1117" s="311" t="s">
        <v>5198</v>
      </c>
      <c r="E1117" s="311" t="s">
        <v>5199</v>
      </c>
      <c r="F1117" s="311" t="s">
        <v>5200</v>
      </c>
      <c r="G1117" s="311" t="s">
        <v>5201</v>
      </c>
      <c r="H1117" s="311" t="s">
        <v>5202</v>
      </c>
      <c r="I1117" s="311" t="s">
        <v>5203</v>
      </c>
      <c r="J1117" s="311" t="s">
        <v>5204</v>
      </c>
      <c r="K1117" s="311" t="s">
        <v>5205</v>
      </c>
      <c r="L1117" s="311" t="s">
        <v>5206</v>
      </c>
      <c r="M1117" s="311" t="s">
        <v>5207</v>
      </c>
      <c r="N1117" s="311" t="s">
        <v>5208</v>
      </c>
      <c r="O1117" s="311" t="s">
        <v>5209</v>
      </c>
      <c r="P1117" s="311" t="s">
        <v>5210</v>
      </c>
    </row>
    <row r="1118" spans="1:16" s="282" customFormat="1" ht="25.5" x14ac:dyDescent="0.2">
      <c r="A1118" s="285" t="s">
        <v>5096</v>
      </c>
      <c r="B1118" s="294" t="str">
        <f>VLOOKUP(A1118,'Base de Dados sem ASI_Relatório'!N:AD,2,0)</f>
        <v>Anual</v>
      </c>
      <c r="C1118" s="294">
        <f>VLOOKUP(A1118,'Base de Dados sem ASI_Relatório'!N:AD,4,0)</f>
        <v>14</v>
      </c>
      <c r="D1118" s="294">
        <f>VLOOKUP(A1118,'Base de Dados sem ASI_Relatório'!N:AD,5,0)</f>
        <v>15</v>
      </c>
      <c r="E1118" s="294"/>
      <c r="F1118" s="294"/>
      <c r="G1118" s="294"/>
      <c r="H1118" s="294"/>
      <c r="I1118" s="294"/>
      <c r="J1118" s="294"/>
      <c r="K1118" s="294"/>
      <c r="L1118" s="294"/>
      <c r="M1118" s="294"/>
      <c r="N1118" s="294"/>
      <c r="O1118" s="294"/>
      <c r="P1118" s="294">
        <f>VLOOKUP(A1118,'Base de Dados sem ASI_Relatório'!N:AD,17,0)</f>
        <v>14</v>
      </c>
    </row>
    <row r="1119" spans="1:16" ht="39.75" customHeight="1" x14ac:dyDescent="0.2">
      <c r="A1119" s="283" t="s">
        <v>4462</v>
      </c>
      <c r="B1119" s="311" t="s">
        <v>5196</v>
      </c>
      <c r="C1119" s="311" t="s">
        <v>5197</v>
      </c>
      <c r="D1119" s="311" t="s">
        <v>5198</v>
      </c>
      <c r="E1119" s="311" t="s">
        <v>5199</v>
      </c>
      <c r="F1119" s="311" t="s">
        <v>5200</v>
      </c>
      <c r="G1119" s="311" t="s">
        <v>5201</v>
      </c>
      <c r="H1119" s="311" t="s">
        <v>5202</v>
      </c>
      <c r="I1119" s="311" t="s">
        <v>5203</v>
      </c>
      <c r="J1119" s="311" t="s">
        <v>5204</v>
      </c>
      <c r="K1119" s="311" t="s">
        <v>5205</v>
      </c>
      <c r="L1119" s="311" t="s">
        <v>5206</v>
      </c>
      <c r="M1119" s="311" t="s">
        <v>5207</v>
      </c>
      <c r="N1119" s="311" t="s">
        <v>5208</v>
      </c>
      <c r="O1119" s="311" t="s">
        <v>5209</v>
      </c>
      <c r="P1119" s="311" t="s">
        <v>5210</v>
      </c>
    </row>
    <row r="1120" spans="1:16" s="282" customFormat="1" ht="25.5" x14ac:dyDescent="0.2">
      <c r="A1120" s="285" t="s">
        <v>5097</v>
      </c>
      <c r="B1120" s="294" t="str">
        <f>VLOOKUP(A1120,'Base de Dados sem ASI_Relatório'!N:AD,2,0)</f>
        <v>Anual</v>
      </c>
      <c r="C1120" s="294">
        <f>VLOOKUP(A1120,'Base de Dados sem ASI_Relatório'!N:AD,4,0)</f>
        <v>49</v>
      </c>
      <c r="D1120" s="294">
        <f>VLOOKUP(A1120,'Base de Dados sem ASI_Relatório'!N:AD,5,0)</f>
        <v>55</v>
      </c>
      <c r="E1120" s="294"/>
      <c r="F1120" s="294"/>
      <c r="G1120" s="294"/>
      <c r="H1120" s="294"/>
      <c r="I1120" s="294"/>
      <c r="J1120" s="294"/>
      <c r="K1120" s="294"/>
      <c r="L1120" s="294"/>
      <c r="M1120" s="294"/>
      <c r="N1120" s="294"/>
      <c r="O1120" s="294"/>
      <c r="P1120" s="294">
        <f>VLOOKUP(A1120,'Base de Dados sem ASI_Relatório'!N:AD,17,0)</f>
        <v>112</v>
      </c>
    </row>
    <row r="1121" spans="1:16" ht="39.75" customHeight="1" x14ac:dyDescent="0.2">
      <c r="A1121" s="283" t="s">
        <v>4463</v>
      </c>
      <c r="B1121" s="311" t="s">
        <v>5196</v>
      </c>
      <c r="C1121" s="311" t="s">
        <v>5197</v>
      </c>
      <c r="D1121" s="311" t="s">
        <v>5198</v>
      </c>
      <c r="E1121" s="311" t="s">
        <v>5199</v>
      </c>
      <c r="F1121" s="311" t="s">
        <v>5200</v>
      </c>
      <c r="G1121" s="311" t="s">
        <v>5201</v>
      </c>
      <c r="H1121" s="311" t="s">
        <v>5202</v>
      </c>
      <c r="I1121" s="311" t="s">
        <v>5203</v>
      </c>
      <c r="J1121" s="311" t="s">
        <v>5204</v>
      </c>
      <c r="K1121" s="311" t="s">
        <v>5205</v>
      </c>
      <c r="L1121" s="311" t="s">
        <v>5206</v>
      </c>
      <c r="M1121" s="311" t="s">
        <v>5207</v>
      </c>
      <c r="N1121" s="311" t="s">
        <v>5208</v>
      </c>
      <c r="O1121" s="311" t="s">
        <v>5209</v>
      </c>
      <c r="P1121" s="311" t="s">
        <v>5210</v>
      </c>
    </row>
    <row r="1122" spans="1:16" s="282" customFormat="1" ht="25.5" x14ac:dyDescent="0.2">
      <c r="A1122" s="285" t="s">
        <v>5098</v>
      </c>
      <c r="B1122" s="294" t="str">
        <f>VLOOKUP(A1122,'Base de Dados sem ASI_Relatório'!N:AD,2,0)</f>
        <v>Anual</v>
      </c>
      <c r="C1122" s="294" t="str">
        <f>VLOOKUP(A1122,'Base de Dados sem ASI_Relatório'!N:AD,4,0)</f>
        <v>-</v>
      </c>
      <c r="D1122" s="294">
        <f>VLOOKUP(A1122,'Base de Dados sem ASI_Relatório'!N:AD,5,0)</f>
        <v>100</v>
      </c>
      <c r="E1122" s="294"/>
      <c r="F1122" s="294"/>
      <c r="G1122" s="294"/>
      <c r="H1122" s="294"/>
      <c r="I1122" s="294"/>
      <c r="J1122" s="294"/>
      <c r="K1122" s="294"/>
      <c r="L1122" s="294"/>
      <c r="M1122" s="294"/>
      <c r="N1122" s="294"/>
      <c r="O1122" s="294"/>
      <c r="P1122" s="294">
        <f>VLOOKUP(A1122,'Base de Dados sem ASI_Relatório'!N:AD,17,0)</f>
        <v>522</v>
      </c>
    </row>
    <row r="1123" spans="1:16" s="280" customFormat="1" ht="45.75" customHeight="1" x14ac:dyDescent="0.3">
      <c r="A1123" s="312" t="s">
        <v>4013</v>
      </c>
      <c r="E1123" s="296"/>
      <c r="F1123" s="296"/>
      <c r="G1123" s="296"/>
      <c r="H1123" s="296"/>
      <c r="I1123" s="296"/>
      <c r="J1123" s="296"/>
      <c r="K1123" s="296"/>
      <c r="L1123" s="296"/>
      <c r="M1123" s="296"/>
      <c r="N1123" s="296"/>
      <c r="O1123" s="296"/>
      <c r="P1123" s="296"/>
    </row>
    <row r="1124" spans="1:16" ht="39.75" customHeight="1" x14ac:dyDescent="0.2">
      <c r="A1124" s="283" t="s">
        <v>4464</v>
      </c>
      <c r="B1124" s="311" t="s">
        <v>5196</v>
      </c>
      <c r="C1124" s="311" t="s">
        <v>5197</v>
      </c>
      <c r="D1124" s="311" t="s">
        <v>5198</v>
      </c>
      <c r="E1124" s="311" t="s">
        <v>5199</v>
      </c>
      <c r="F1124" s="311" t="s">
        <v>5200</v>
      </c>
      <c r="G1124" s="311" t="s">
        <v>5201</v>
      </c>
      <c r="H1124" s="311" t="s">
        <v>5202</v>
      </c>
      <c r="I1124" s="311" t="s">
        <v>5203</v>
      </c>
      <c r="J1124" s="311" t="s">
        <v>5204</v>
      </c>
      <c r="K1124" s="311" t="s">
        <v>5205</v>
      </c>
      <c r="L1124" s="311" t="s">
        <v>5206</v>
      </c>
      <c r="M1124" s="311" t="s">
        <v>5207</v>
      </c>
      <c r="N1124" s="311" t="s">
        <v>5208</v>
      </c>
      <c r="O1124" s="311" t="s">
        <v>5209</v>
      </c>
      <c r="P1124" s="311" t="s">
        <v>5210</v>
      </c>
    </row>
    <row r="1125" spans="1:16" s="282" customFormat="1" ht="25.5" x14ac:dyDescent="0.2">
      <c r="A1125" s="285" t="s">
        <v>5099</v>
      </c>
      <c r="B1125" s="294" t="str">
        <f>VLOOKUP(A1125,'Base de Dados sem ASI_Relatório'!N:AD,2,0)</f>
        <v>Anual</v>
      </c>
      <c r="C1125" s="298">
        <f>VLOOKUP(A1125,'Base de Dados sem ASI_Relatório'!N:AD,4,0)</f>
        <v>0.96719999999999995</v>
      </c>
      <c r="D1125" s="298">
        <f>VLOOKUP(A1125,'Base de Dados sem ASI_Relatório'!N:AD,5,0)</f>
        <v>0.96</v>
      </c>
      <c r="E1125" s="297"/>
      <c r="F1125" s="298"/>
      <c r="G1125" s="298"/>
      <c r="H1125" s="298"/>
      <c r="I1125" s="297"/>
      <c r="J1125" s="297"/>
      <c r="K1125" s="297"/>
      <c r="L1125" s="298"/>
      <c r="M1125" s="297"/>
      <c r="N1125" s="297"/>
      <c r="O1125" s="297"/>
      <c r="P1125" s="298">
        <f>VLOOKUP(A1125,'Base de Dados sem ASI_Relatório'!N:AD,17,0)</f>
        <v>0.90390000000000004</v>
      </c>
    </row>
    <row r="1126" spans="1:16" ht="39.75" customHeight="1" x14ac:dyDescent="0.2">
      <c r="A1126" s="283" t="s">
        <v>4465</v>
      </c>
      <c r="B1126" s="311" t="s">
        <v>5196</v>
      </c>
      <c r="C1126" s="311" t="s">
        <v>5197</v>
      </c>
      <c r="D1126" s="311" t="s">
        <v>5198</v>
      </c>
      <c r="E1126" s="311" t="s">
        <v>5199</v>
      </c>
      <c r="F1126" s="311" t="s">
        <v>5200</v>
      </c>
      <c r="G1126" s="311" t="s">
        <v>5201</v>
      </c>
      <c r="H1126" s="311" t="s">
        <v>5202</v>
      </c>
      <c r="I1126" s="311" t="s">
        <v>5203</v>
      </c>
      <c r="J1126" s="311" t="s">
        <v>5204</v>
      </c>
      <c r="K1126" s="311" t="s">
        <v>5205</v>
      </c>
      <c r="L1126" s="311" t="s">
        <v>5206</v>
      </c>
      <c r="M1126" s="311" t="s">
        <v>5207</v>
      </c>
      <c r="N1126" s="311" t="s">
        <v>5208</v>
      </c>
      <c r="O1126" s="311" t="s">
        <v>5209</v>
      </c>
      <c r="P1126" s="311" t="s">
        <v>5210</v>
      </c>
    </row>
    <row r="1127" spans="1:16" s="282" customFormat="1" ht="25.5" x14ac:dyDescent="0.2">
      <c r="A1127" s="285" t="s">
        <v>5100</v>
      </c>
      <c r="B1127" s="294" t="str">
        <f>VLOOKUP(A1127,'Base de Dados sem ASI_Relatório'!N:AD,2,0)</f>
        <v>Anual</v>
      </c>
      <c r="C1127" s="294">
        <f>VLOOKUP(A1127,'Base de Dados sem ASI_Relatório'!N:AD,4,0)</f>
        <v>3500</v>
      </c>
      <c r="D1127" s="294">
        <f>VLOOKUP(A1127,'Base de Dados sem ASI_Relatório'!N:AD,5,0)</f>
        <v>3500</v>
      </c>
      <c r="E1127" s="294"/>
      <c r="F1127" s="294"/>
      <c r="G1127" s="294"/>
      <c r="H1127" s="294"/>
      <c r="I1127" s="294"/>
      <c r="J1127" s="294"/>
      <c r="K1127" s="294"/>
      <c r="L1127" s="294"/>
      <c r="M1127" s="294"/>
      <c r="N1127" s="294"/>
      <c r="O1127" s="294"/>
      <c r="P1127" s="294">
        <f>VLOOKUP(A1127,'Base de Dados sem ASI_Relatório'!N:AD,17,0)</f>
        <v>3339</v>
      </c>
    </row>
    <row r="1128" spans="1:16" ht="39.75" customHeight="1" x14ac:dyDescent="0.2">
      <c r="A1128" s="283" t="s">
        <v>4466</v>
      </c>
      <c r="B1128" s="311" t="s">
        <v>5196</v>
      </c>
      <c r="C1128" s="311" t="s">
        <v>5197</v>
      </c>
      <c r="D1128" s="311" t="s">
        <v>5198</v>
      </c>
      <c r="E1128" s="311" t="s">
        <v>5199</v>
      </c>
      <c r="F1128" s="311" t="s">
        <v>5200</v>
      </c>
      <c r="G1128" s="311" t="s">
        <v>5201</v>
      </c>
      <c r="H1128" s="311" t="s">
        <v>5202</v>
      </c>
      <c r="I1128" s="311" t="s">
        <v>5203</v>
      </c>
      <c r="J1128" s="311" t="s">
        <v>5204</v>
      </c>
      <c r="K1128" s="311" t="s">
        <v>5205</v>
      </c>
      <c r="L1128" s="311" t="s">
        <v>5206</v>
      </c>
      <c r="M1128" s="311" t="s">
        <v>5207</v>
      </c>
      <c r="N1128" s="311" t="s">
        <v>5208</v>
      </c>
      <c r="O1128" s="311" t="s">
        <v>5209</v>
      </c>
      <c r="P1128" s="311" t="s">
        <v>5210</v>
      </c>
    </row>
    <row r="1129" spans="1:16" s="282" customFormat="1" ht="25.5" x14ac:dyDescent="0.2">
      <c r="A1129" s="285" t="s">
        <v>4793</v>
      </c>
      <c r="B1129" s="294" t="str">
        <f>VLOOKUP(A1129,'Base de Dados sem ASI_Relatório'!N:AD,2,0)</f>
        <v>Anual</v>
      </c>
      <c r="C1129" s="294" t="str">
        <f>VLOOKUP(A1129,'Base de Dados sem ASI_Relatório'!N:AD,4,0)</f>
        <v>-</v>
      </c>
      <c r="D1129" s="294" t="str">
        <f>VLOOKUP(A1129,'Base de Dados sem ASI_Relatório'!N:AD,5,0)</f>
        <v>-</v>
      </c>
      <c r="E1129" s="294"/>
      <c r="F1129" s="294"/>
      <c r="G1129" s="294"/>
      <c r="H1129" s="294"/>
      <c r="I1129" s="294"/>
      <c r="J1129" s="294"/>
      <c r="K1129" s="294"/>
      <c r="L1129" s="294"/>
      <c r="M1129" s="294"/>
      <c r="N1129" s="294"/>
      <c r="O1129" s="294"/>
      <c r="P1129" s="294">
        <f>VLOOKUP(A1129,'Base de Dados sem ASI_Relatório'!N:AD,17,0)</f>
        <v>10</v>
      </c>
    </row>
    <row r="1130" spans="1:16" ht="39.75" customHeight="1" x14ac:dyDescent="0.2">
      <c r="A1130" s="283" t="s">
        <v>4467</v>
      </c>
      <c r="B1130" s="311" t="s">
        <v>5196</v>
      </c>
      <c r="C1130" s="311" t="s">
        <v>5197</v>
      </c>
      <c r="D1130" s="311" t="s">
        <v>5198</v>
      </c>
      <c r="E1130" s="311" t="s">
        <v>5199</v>
      </c>
      <c r="F1130" s="311" t="s">
        <v>5200</v>
      </c>
      <c r="G1130" s="311" t="s">
        <v>5201</v>
      </c>
      <c r="H1130" s="311" t="s">
        <v>5202</v>
      </c>
      <c r="I1130" s="311" t="s">
        <v>5203</v>
      </c>
      <c r="J1130" s="311" t="s">
        <v>5204</v>
      </c>
      <c r="K1130" s="311" t="s">
        <v>5205</v>
      </c>
      <c r="L1130" s="311" t="s">
        <v>5206</v>
      </c>
      <c r="M1130" s="311" t="s">
        <v>5207</v>
      </c>
      <c r="N1130" s="311" t="s">
        <v>5208</v>
      </c>
      <c r="O1130" s="311" t="s">
        <v>5209</v>
      </c>
      <c r="P1130" s="311" t="s">
        <v>5210</v>
      </c>
    </row>
    <row r="1131" spans="1:16" s="282" customFormat="1" ht="25.5" x14ac:dyDescent="0.2">
      <c r="A1131" s="285" t="s">
        <v>5101</v>
      </c>
      <c r="B1131" s="294" t="str">
        <f>VLOOKUP(A1131,'Base de Dados sem ASI_Relatório'!N:AD,2,0)</f>
        <v>Anual</v>
      </c>
      <c r="C1131" s="294">
        <f>VLOOKUP(A1131,'Base de Dados sem ASI_Relatório'!N:AD,4,0)</f>
        <v>1</v>
      </c>
      <c r="D1131" s="294">
        <f>VLOOKUP(A1131,'Base de Dados sem ASI_Relatório'!N:AD,5,0)</f>
        <v>14</v>
      </c>
      <c r="E1131" s="294"/>
      <c r="F1131" s="294"/>
      <c r="G1131" s="294"/>
      <c r="H1131" s="294"/>
      <c r="I1131" s="294"/>
      <c r="J1131" s="294"/>
      <c r="K1131" s="294"/>
      <c r="L1131" s="294"/>
      <c r="M1131" s="294"/>
      <c r="N1131" s="294"/>
      <c r="O1131" s="294"/>
      <c r="P1131" s="294">
        <f>VLOOKUP(A1131,'Base de Dados sem ASI_Relatório'!N:AD,17,0)</f>
        <v>0</v>
      </c>
    </row>
    <row r="1132" spans="1:16" s="282" customFormat="1" ht="25.5" x14ac:dyDescent="0.2">
      <c r="A1132" s="287" t="s">
        <v>5102</v>
      </c>
      <c r="B1132" s="302" t="str">
        <f>VLOOKUP(A1132,'Base de Dados sem ASI_Relatório'!N:AD,2,0)</f>
        <v>Anual</v>
      </c>
      <c r="C1132" s="306">
        <f>VLOOKUP(A1132,'Base de Dados sem ASI_Relatório'!N:AD,4,0)</f>
        <v>0.84536082474226804</v>
      </c>
      <c r="D1132" s="307">
        <f>VLOOKUP(A1132,'Base de Dados sem ASI_Relatório'!N:AD,5,0)</f>
        <v>1</v>
      </c>
      <c r="E1132" s="307"/>
      <c r="F1132" s="306"/>
      <c r="G1132" s="306"/>
      <c r="H1132" s="306"/>
      <c r="I1132" s="307"/>
      <c r="J1132" s="307"/>
      <c r="K1132" s="307"/>
      <c r="L1132" s="306"/>
      <c r="M1132" s="307"/>
      <c r="N1132" s="307"/>
      <c r="O1132" s="307"/>
      <c r="P1132" s="306">
        <f>VLOOKUP(A1132,'Base de Dados sem ASI_Relatório'!N:AD,17,0)</f>
        <v>0.88139999999999996</v>
      </c>
    </row>
    <row r="1133" spans="1:16" ht="39.75" customHeight="1" x14ac:dyDescent="0.2">
      <c r="A1133" s="283" t="s">
        <v>4468</v>
      </c>
      <c r="B1133" s="311" t="s">
        <v>5196</v>
      </c>
      <c r="C1133" s="311" t="s">
        <v>5197</v>
      </c>
      <c r="D1133" s="311" t="s">
        <v>5198</v>
      </c>
      <c r="E1133" s="311" t="s">
        <v>5199</v>
      </c>
      <c r="F1133" s="311" t="s">
        <v>5200</v>
      </c>
      <c r="G1133" s="311" t="s">
        <v>5201</v>
      </c>
      <c r="H1133" s="311" t="s">
        <v>5202</v>
      </c>
      <c r="I1133" s="311" t="s">
        <v>5203</v>
      </c>
      <c r="J1133" s="311" t="s">
        <v>5204</v>
      </c>
      <c r="K1133" s="311" t="s">
        <v>5205</v>
      </c>
      <c r="L1133" s="311" t="s">
        <v>5206</v>
      </c>
      <c r="M1133" s="311" t="s">
        <v>5207</v>
      </c>
      <c r="N1133" s="311" t="s">
        <v>5208</v>
      </c>
      <c r="O1133" s="311" t="s">
        <v>5209</v>
      </c>
      <c r="P1133" s="311" t="s">
        <v>5210</v>
      </c>
    </row>
    <row r="1134" spans="1:16" s="282" customFormat="1" ht="25.5" x14ac:dyDescent="0.2">
      <c r="A1134" s="286" t="s">
        <v>5103</v>
      </c>
      <c r="B1134" s="299" t="str">
        <f>VLOOKUP(A1134,'Base de Dados sem ASI_Relatório'!N:AD,2,0)</f>
        <v>Anual</v>
      </c>
      <c r="C1134" s="299">
        <f>VLOOKUP(A1134,'Base de Dados sem ASI_Relatório'!N:AD,4,0)</f>
        <v>790</v>
      </c>
      <c r="D1134" s="299">
        <f>VLOOKUP(A1134,'Base de Dados sem ASI_Relatório'!N:AD,5,0)</f>
        <v>1650</v>
      </c>
      <c r="E1134" s="299"/>
      <c r="F1134" s="299"/>
      <c r="G1134" s="299"/>
      <c r="H1134" s="299"/>
      <c r="I1134" s="299"/>
      <c r="J1134" s="299"/>
      <c r="K1134" s="299"/>
      <c r="L1134" s="299"/>
      <c r="M1134" s="299"/>
      <c r="N1134" s="299"/>
      <c r="O1134" s="299"/>
      <c r="P1134" s="299">
        <f>VLOOKUP(A1134,'Base de Dados sem ASI_Relatório'!N:AD,17,0)</f>
        <v>810</v>
      </c>
    </row>
    <row r="1135" spans="1:16" s="282" customFormat="1" ht="25.5" x14ac:dyDescent="0.2">
      <c r="A1135" s="285" t="s">
        <v>5104</v>
      </c>
      <c r="B1135" s="294" t="str">
        <f>VLOOKUP(A1135,'Base de Dados sem ASI_Relatório'!N:AD,2,0)</f>
        <v>Anual</v>
      </c>
      <c r="C1135" s="298">
        <f>VLOOKUP(A1135,'Base de Dados sem ASI_Relatório'!N:AD,4,0)</f>
        <v>0.55579999999999996</v>
      </c>
      <c r="D1135" s="298">
        <f>VLOOKUP(A1135,'Base de Dados sem ASI_Relatório'!N:AD,5,0)</f>
        <v>0.3745</v>
      </c>
      <c r="E1135" s="297"/>
      <c r="F1135" s="298"/>
      <c r="G1135" s="298"/>
      <c r="H1135" s="298"/>
      <c r="I1135" s="297"/>
      <c r="J1135" s="297"/>
      <c r="K1135" s="297"/>
      <c r="L1135" s="298"/>
      <c r="M1135" s="297"/>
      <c r="N1135" s="297"/>
      <c r="O1135" s="297"/>
      <c r="P1135" s="298">
        <f>VLOOKUP(A1135,'Base de Dados sem ASI_Relatório'!N:AD,17,0)</f>
        <v>0.31109999999999999</v>
      </c>
    </row>
    <row r="1136" spans="1:16" ht="39.75" customHeight="1" x14ac:dyDescent="0.2">
      <c r="A1136" s="283" t="s">
        <v>4469</v>
      </c>
      <c r="B1136" s="311" t="s">
        <v>5196</v>
      </c>
      <c r="C1136" s="311" t="s">
        <v>5197</v>
      </c>
      <c r="D1136" s="311" t="s">
        <v>5198</v>
      </c>
      <c r="E1136" s="311" t="s">
        <v>5199</v>
      </c>
      <c r="F1136" s="311" t="s">
        <v>5200</v>
      </c>
      <c r="G1136" s="311" t="s">
        <v>5201</v>
      </c>
      <c r="H1136" s="311" t="s">
        <v>5202</v>
      </c>
      <c r="I1136" s="311" t="s">
        <v>5203</v>
      </c>
      <c r="J1136" s="311" t="s">
        <v>5204</v>
      </c>
      <c r="K1136" s="311" t="s">
        <v>5205</v>
      </c>
      <c r="L1136" s="311" t="s">
        <v>5206</v>
      </c>
      <c r="M1136" s="311" t="s">
        <v>5207</v>
      </c>
      <c r="N1136" s="311" t="s">
        <v>5208</v>
      </c>
      <c r="O1136" s="311" t="s">
        <v>5209</v>
      </c>
      <c r="P1136" s="311" t="s">
        <v>5210</v>
      </c>
    </row>
    <row r="1137" spans="1:16" s="282" customFormat="1" ht="38.25" x14ac:dyDescent="0.2">
      <c r="A1137" s="285" t="s">
        <v>5105</v>
      </c>
      <c r="B1137" s="294" t="str">
        <f>VLOOKUP(A1137,'Base de Dados sem ASI_Relatório'!N:AD,2,0)</f>
        <v>Anual</v>
      </c>
      <c r="C1137" s="294">
        <f>VLOOKUP(A1137,'Base de Dados sem ASI_Relatório'!N:AD,4,0)</f>
        <v>2031</v>
      </c>
      <c r="D1137" s="294">
        <f>VLOOKUP(A1137,'Base de Dados sem ASI_Relatório'!N:AD,5,0)</f>
        <v>2031</v>
      </c>
      <c r="E1137" s="294"/>
      <c r="F1137" s="294"/>
      <c r="G1137" s="294"/>
      <c r="H1137" s="294"/>
      <c r="I1137" s="294"/>
      <c r="J1137" s="294"/>
      <c r="K1137" s="294"/>
      <c r="L1137" s="294"/>
      <c r="M1137" s="294"/>
      <c r="N1137" s="294"/>
      <c r="O1137" s="294"/>
      <c r="P1137" s="294">
        <f>VLOOKUP(A1137,'Base de Dados sem ASI_Relatório'!N:AD,17,0)</f>
        <v>2147</v>
      </c>
    </row>
    <row r="1138" spans="1:16" ht="39.75" customHeight="1" x14ac:dyDescent="0.2">
      <c r="A1138" s="283" t="s">
        <v>4470</v>
      </c>
      <c r="B1138" s="311" t="s">
        <v>5196</v>
      </c>
      <c r="C1138" s="311" t="s">
        <v>5197</v>
      </c>
      <c r="D1138" s="311" t="s">
        <v>5198</v>
      </c>
      <c r="E1138" s="311" t="s">
        <v>5199</v>
      </c>
      <c r="F1138" s="311" t="s">
        <v>5200</v>
      </c>
      <c r="G1138" s="311" t="s">
        <v>5201</v>
      </c>
      <c r="H1138" s="311" t="s">
        <v>5202</v>
      </c>
      <c r="I1138" s="311" t="s">
        <v>5203</v>
      </c>
      <c r="J1138" s="311" t="s">
        <v>5204</v>
      </c>
      <c r="K1138" s="311" t="s">
        <v>5205</v>
      </c>
      <c r="L1138" s="311" t="s">
        <v>5206</v>
      </c>
      <c r="M1138" s="311" t="s">
        <v>5207</v>
      </c>
      <c r="N1138" s="311" t="s">
        <v>5208</v>
      </c>
      <c r="O1138" s="311" t="s">
        <v>5209</v>
      </c>
      <c r="P1138" s="311" t="s">
        <v>5210</v>
      </c>
    </row>
    <row r="1139" spans="1:16" s="282" customFormat="1" ht="25.5" x14ac:dyDescent="0.2">
      <c r="A1139" s="285" t="s">
        <v>5103</v>
      </c>
      <c r="B1139" s="294" t="str">
        <f>VLOOKUP(A1139,'Base de Dados sem ASI_Relatório'!N:AD,2,0)</f>
        <v>Anual</v>
      </c>
      <c r="C1139" s="294">
        <f>VLOOKUP(A1139,'Base de Dados sem ASI_Relatório'!N:AD,4,0)</f>
        <v>790</v>
      </c>
      <c r="D1139" s="294">
        <f>VLOOKUP(A1139,'Base de Dados sem ASI_Relatório'!N:AD,5,0)</f>
        <v>1650</v>
      </c>
      <c r="E1139" s="294"/>
      <c r="F1139" s="294"/>
      <c r="G1139" s="294"/>
      <c r="H1139" s="294"/>
      <c r="I1139" s="294"/>
      <c r="J1139" s="294"/>
      <c r="K1139" s="294"/>
      <c r="L1139" s="294"/>
      <c r="M1139" s="294"/>
      <c r="N1139" s="294"/>
      <c r="O1139" s="294"/>
      <c r="P1139" s="294">
        <f>VLOOKUP(A1139,'Base de Dados sem ASI_Relatório'!N:AD,17,0)</f>
        <v>810</v>
      </c>
    </row>
    <row r="1140" spans="1:16" ht="39.75" customHeight="1" x14ac:dyDescent="0.2">
      <c r="A1140" s="283" t="s">
        <v>4471</v>
      </c>
      <c r="B1140" s="311" t="s">
        <v>5196</v>
      </c>
      <c r="C1140" s="311" t="s">
        <v>5197</v>
      </c>
      <c r="D1140" s="311" t="s">
        <v>5198</v>
      </c>
      <c r="E1140" s="311" t="s">
        <v>5199</v>
      </c>
      <c r="F1140" s="311" t="s">
        <v>5200</v>
      </c>
      <c r="G1140" s="311" t="s">
        <v>5201</v>
      </c>
      <c r="H1140" s="311" t="s">
        <v>5202</v>
      </c>
      <c r="I1140" s="311" t="s">
        <v>5203</v>
      </c>
      <c r="J1140" s="311" t="s">
        <v>5204</v>
      </c>
      <c r="K1140" s="311" t="s">
        <v>5205</v>
      </c>
      <c r="L1140" s="311" t="s">
        <v>5206</v>
      </c>
      <c r="M1140" s="311" t="s">
        <v>5207</v>
      </c>
      <c r="N1140" s="311" t="s">
        <v>5208</v>
      </c>
      <c r="O1140" s="311" t="s">
        <v>5209</v>
      </c>
      <c r="P1140" s="311" t="s">
        <v>5210</v>
      </c>
    </row>
    <row r="1141" spans="1:16" s="282" customFormat="1" ht="25.5" x14ac:dyDescent="0.2">
      <c r="A1141" s="285" t="s">
        <v>5099</v>
      </c>
      <c r="B1141" s="294" t="str">
        <f>VLOOKUP(A1141,'Base de Dados sem ASI_Relatório'!N:AD,2,0)</f>
        <v>Anual</v>
      </c>
      <c r="C1141" s="298">
        <f>VLOOKUP(A1141,'Base de Dados sem ASI_Relatório'!N:AD,4,0)</f>
        <v>0.96719999999999995</v>
      </c>
      <c r="D1141" s="298">
        <f>VLOOKUP(A1141,'Base de Dados sem ASI_Relatório'!N:AD,5,0)</f>
        <v>0.96</v>
      </c>
      <c r="E1141" s="297"/>
      <c r="F1141" s="298"/>
      <c r="G1141" s="298"/>
      <c r="H1141" s="298"/>
      <c r="I1141" s="297"/>
      <c r="J1141" s="297"/>
      <c r="K1141" s="297"/>
      <c r="L1141" s="298"/>
      <c r="M1141" s="297"/>
      <c r="N1141" s="297"/>
      <c r="O1141" s="297"/>
      <c r="P1141" s="298">
        <f>VLOOKUP(A1141,'Base de Dados sem ASI_Relatório'!N:AD,17,0)</f>
        <v>0.90390000000000004</v>
      </c>
    </row>
    <row r="1142" spans="1:16" ht="39.75" customHeight="1" x14ac:dyDescent="0.2">
      <c r="A1142" s="283" t="s">
        <v>4472</v>
      </c>
      <c r="B1142" s="311" t="s">
        <v>5196</v>
      </c>
      <c r="C1142" s="311" t="s">
        <v>5197</v>
      </c>
      <c r="D1142" s="311" t="s">
        <v>5198</v>
      </c>
      <c r="E1142" s="311" t="s">
        <v>5199</v>
      </c>
      <c r="F1142" s="311" t="s">
        <v>5200</v>
      </c>
      <c r="G1142" s="311" t="s">
        <v>5201</v>
      </c>
      <c r="H1142" s="311" t="s">
        <v>5202</v>
      </c>
      <c r="I1142" s="311" t="s">
        <v>5203</v>
      </c>
      <c r="J1142" s="311" t="s">
        <v>5204</v>
      </c>
      <c r="K1142" s="311" t="s">
        <v>5205</v>
      </c>
      <c r="L1142" s="311" t="s">
        <v>5206</v>
      </c>
      <c r="M1142" s="311" t="s">
        <v>5207</v>
      </c>
      <c r="N1142" s="311" t="s">
        <v>5208</v>
      </c>
      <c r="O1142" s="311" t="s">
        <v>5209</v>
      </c>
      <c r="P1142" s="311" t="s">
        <v>5210</v>
      </c>
    </row>
    <row r="1143" spans="1:16" s="282" customFormat="1" ht="25.5" x14ac:dyDescent="0.2">
      <c r="A1143" s="285" t="s">
        <v>5106</v>
      </c>
      <c r="B1143" s="294" t="str">
        <f>VLOOKUP(A1143,'Base de Dados sem ASI_Relatório'!N:AD,2,0)</f>
        <v>Anual</v>
      </c>
      <c r="C1143" s="298">
        <f>VLOOKUP(A1143,'Base de Dados sem ASI_Relatório'!N:AD,4,0)</f>
        <v>0.08</v>
      </c>
      <c r="D1143" s="298">
        <f>VLOOKUP(A1143,'Base de Dados sem ASI_Relatório'!N:AD,5,0)</f>
        <v>0.41020000000000001</v>
      </c>
      <c r="E1143" s="297"/>
      <c r="F1143" s="298"/>
      <c r="G1143" s="298"/>
      <c r="H1143" s="298"/>
      <c r="I1143" s="297"/>
      <c r="J1143" s="297"/>
      <c r="K1143" s="297"/>
      <c r="L1143" s="298"/>
      <c r="M1143" s="297"/>
      <c r="N1143" s="297"/>
      <c r="O1143" s="297"/>
      <c r="P1143" s="298">
        <f>VLOOKUP(A1143,'Base de Dados sem ASI_Relatório'!N:AD,17,0)</f>
        <v>0.3846</v>
      </c>
    </row>
    <row r="1144" spans="1:16" ht="39.75" customHeight="1" x14ac:dyDescent="0.2">
      <c r="A1144" s="283" t="s">
        <v>4473</v>
      </c>
      <c r="B1144" s="311" t="s">
        <v>5196</v>
      </c>
      <c r="C1144" s="311" t="s">
        <v>5197</v>
      </c>
      <c r="D1144" s="311" t="s">
        <v>5198</v>
      </c>
      <c r="E1144" s="311" t="s">
        <v>5199</v>
      </c>
      <c r="F1144" s="311" t="s">
        <v>5200</v>
      </c>
      <c r="G1144" s="311" t="s">
        <v>5201</v>
      </c>
      <c r="H1144" s="311" t="s">
        <v>5202</v>
      </c>
      <c r="I1144" s="311" t="s">
        <v>5203</v>
      </c>
      <c r="J1144" s="311" t="s">
        <v>5204</v>
      </c>
      <c r="K1144" s="311" t="s">
        <v>5205</v>
      </c>
      <c r="L1144" s="311" t="s">
        <v>5206</v>
      </c>
      <c r="M1144" s="311" t="s">
        <v>5207</v>
      </c>
      <c r="N1144" s="311" t="s">
        <v>5208</v>
      </c>
      <c r="O1144" s="311" t="s">
        <v>5209</v>
      </c>
      <c r="P1144" s="311" t="s">
        <v>5210</v>
      </c>
    </row>
    <row r="1145" spans="1:16" s="282" customFormat="1" ht="25.5" x14ac:dyDescent="0.2">
      <c r="A1145" s="285" t="s">
        <v>5106</v>
      </c>
      <c r="B1145" s="294" t="str">
        <f>VLOOKUP(A1145,'Base de Dados sem ASI_Relatório'!N:AD,2,0)</f>
        <v>Anual</v>
      </c>
      <c r="C1145" s="298">
        <f>VLOOKUP(A1145,'Base de Dados sem ASI_Relatório'!N:AD,4,0)</f>
        <v>0.08</v>
      </c>
      <c r="D1145" s="298">
        <f>VLOOKUP(A1145,'Base de Dados sem ASI_Relatório'!N:AD,5,0)</f>
        <v>0.41020000000000001</v>
      </c>
      <c r="E1145" s="297"/>
      <c r="F1145" s="298"/>
      <c r="G1145" s="298"/>
      <c r="H1145" s="298"/>
      <c r="I1145" s="297"/>
      <c r="J1145" s="297"/>
      <c r="K1145" s="297"/>
      <c r="L1145" s="298"/>
      <c r="M1145" s="297"/>
      <c r="N1145" s="297"/>
      <c r="O1145" s="297"/>
      <c r="P1145" s="298">
        <f>VLOOKUP(A1145,'Base de Dados sem ASI_Relatório'!N:AD,17,0)</f>
        <v>0.3846</v>
      </c>
    </row>
    <row r="1146" spans="1:16" ht="39.75" customHeight="1" x14ac:dyDescent="0.2">
      <c r="A1146" s="283" t="s">
        <v>4474</v>
      </c>
      <c r="B1146" s="311" t="s">
        <v>5196</v>
      </c>
      <c r="C1146" s="311" t="s">
        <v>5197</v>
      </c>
      <c r="D1146" s="311" t="s">
        <v>5198</v>
      </c>
      <c r="E1146" s="311" t="s">
        <v>5199</v>
      </c>
      <c r="F1146" s="311" t="s">
        <v>5200</v>
      </c>
      <c r="G1146" s="311" t="s">
        <v>5201</v>
      </c>
      <c r="H1146" s="311" t="s">
        <v>5202</v>
      </c>
      <c r="I1146" s="311" t="s">
        <v>5203</v>
      </c>
      <c r="J1146" s="311" t="s">
        <v>5204</v>
      </c>
      <c r="K1146" s="311" t="s">
        <v>5205</v>
      </c>
      <c r="L1146" s="311" t="s">
        <v>5206</v>
      </c>
      <c r="M1146" s="311" t="s">
        <v>5207</v>
      </c>
      <c r="N1146" s="311" t="s">
        <v>5208</v>
      </c>
      <c r="O1146" s="311" t="s">
        <v>5209</v>
      </c>
      <c r="P1146" s="311" t="s">
        <v>5210</v>
      </c>
    </row>
    <row r="1147" spans="1:16" s="282" customFormat="1" ht="38.25" x14ac:dyDescent="0.2">
      <c r="A1147" s="285" t="s">
        <v>5107</v>
      </c>
      <c r="B1147" s="294" t="str">
        <f>VLOOKUP(A1147,'Base de Dados sem ASI_Relatório'!N:AD,2,0)</f>
        <v>Anual</v>
      </c>
      <c r="C1147" s="294">
        <f>VLOOKUP(A1147,'Base de Dados sem ASI_Relatório'!N:AD,4,0)</f>
        <v>9078</v>
      </c>
      <c r="D1147" s="294">
        <f>VLOOKUP(A1147,'Base de Dados sem ASI_Relatório'!N:AD,5,0)</f>
        <v>9123</v>
      </c>
      <c r="E1147" s="294"/>
      <c r="F1147" s="294"/>
      <c r="G1147" s="294"/>
      <c r="H1147" s="294"/>
      <c r="I1147" s="294"/>
      <c r="J1147" s="294"/>
      <c r="K1147" s="294"/>
      <c r="L1147" s="294"/>
      <c r="M1147" s="294"/>
      <c r="N1147" s="294"/>
      <c r="O1147" s="294"/>
      <c r="P1147" s="294">
        <f>VLOOKUP(A1147,'Base de Dados sem ASI_Relatório'!N:AD,17,0)</f>
        <v>4371</v>
      </c>
    </row>
    <row r="1148" spans="1:16" ht="39.75" customHeight="1" x14ac:dyDescent="0.2">
      <c r="A1148" s="283" t="s">
        <v>4475</v>
      </c>
      <c r="B1148" s="311" t="s">
        <v>5196</v>
      </c>
      <c r="C1148" s="311" t="s">
        <v>5197</v>
      </c>
      <c r="D1148" s="311" t="s">
        <v>5198</v>
      </c>
      <c r="E1148" s="311" t="s">
        <v>5199</v>
      </c>
      <c r="F1148" s="311" t="s">
        <v>5200</v>
      </c>
      <c r="G1148" s="311" t="s">
        <v>5201</v>
      </c>
      <c r="H1148" s="311" t="s">
        <v>5202</v>
      </c>
      <c r="I1148" s="311" t="s">
        <v>5203</v>
      </c>
      <c r="J1148" s="311" t="s">
        <v>5204</v>
      </c>
      <c r="K1148" s="311" t="s">
        <v>5205</v>
      </c>
      <c r="L1148" s="311" t="s">
        <v>5206</v>
      </c>
      <c r="M1148" s="311" t="s">
        <v>5207</v>
      </c>
      <c r="N1148" s="311" t="s">
        <v>5208</v>
      </c>
      <c r="O1148" s="311" t="s">
        <v>5209</v>
      </c>
      <c r="P1148" s="311" t="s">
        <v>5210</v>
      </c>
    </row>
    <row r="1149" spans="1:16" s="282" customFormat="1" ht="38.25" x14ac:dyDescent="0.2">
      <c r="A1149" s="285" t="s">
        <v>5108</v>
      </c>
      <c r="B1149" s="294" t="str">
        <f>VLOOKUP(A1149,'Base de Dados sem ASI_Relatório'!N:AD,2,0)</f>
        <v>Anual</v>
      </c>
      <c r="C1149" s="298">
        <f>VLOOKUP(A1149,'Base de Dados sem ASI_Relatório'!N:AD,4,0)</f>
        <v>0.15</v>
      </c>
      <c r="D1149" s="298">
        <f>VLOOKUP(A1149,'Base de Dados sem ASI_Relatório'!N:AD,5,0)</f>
        <v>0.22</v>
      </c>
      <c r="E1149" s="297"/>
      <c r="F1149" s="298"/>
      <c r="G1149" s="298"/>
      <c r="H1149" s="298"/>
      <c r="I1149" s="297"/>
      <c r="J1149" s="297"/>
      <c r="K1149" s="297"/>
      <c r="L1149" s="298"/>
      <c r="M1149" s="297"/>
      <c r="N1149" s="297"/>
      <c r="O1149" s="297"/>
      <c r="P1149" s="298">
        <f>VLOOKUP(A1149,'Base de Dados sem ASI_Relatório'!N:AD,17,0)</f>
        <v>3.6600000000000001E-2</v>
      </c>
    </row>
    <row r="1150" spans="1:16" ht="39.75" customHeight="1" x14ac:dyDescent="0.2">
      <c r="A1150" s="283" t="s">
        <v>4476</v>
      </c>
      <c r="B1150" s="311" t="s">
        <v>5196</v>
      </c>
      <c r="C1150" s="311" t="s">
        <v>5197</v>
      </c>
      <c r="D1150" s="311" t="s">
        <v>5198</v>
      </c>
      <c r="E1150" s="311" t="s">
        <v>5199</v>
      </c>
      <c r="F1150" s="311" t="s">
        <v>5200</v>
      </c>
      <c r="G1150" s="311" t="s">
        <v>5201</v>
      </c>
      <c r="H1150" s="311" t="s">
        <v>5202</v>
      </c>
      <c r="I1150" s="311" t="s">
        <v>5203</v>
      </c>
      <c r="J1150" s="311" t="s">
        <v>5204</v>
      </c>
      <c r="K1150" s="311" t="s">
        <v>5205</v>
      </c>
      <c r="L1150" s="311" t="s">
        <v>5206</v>
      </c>
      <c r="M1150" s="311" t="s">
        <v>5207</v>
      </c>
      <c r="N1150" s="311" t="s">
        <v>5208</v>
      </c>
      <c r="O1150" s="311" t="s">
        <v>5209</v>
      </c>
      <c r="P1150" s="311" t="s">
        <v>5210</v>
      </c>
    </row>
    <row r="1151" spans="1:16" s="282" customFormat="1" ht="38.25" x14ac:dyDescent="0.2">
      <c r="A1151" s="285" t="s">
        <v>5109</v>
      </c>
      <c r="B1151" s="294" t="str">
        <f>VLOOKUP(A1151,'Base de Dados sem ASI_Relatório'!N:AD,2,0)</f>
        <v>Anual</v>
      </c>
      <c r="C1151" s="298">
        <f>VLOOKUP(A1151,'Base de Dados sem ASI_Relatório'!N:AD,4,0)</f>
        <v>0.18</v>
      </c>
      <c r="D1151" s="298">
        <f>VLOOKUP(A1151,'Base de Dados sem ASI_Relatório'!N:AD,5,0)</f>
        <v>0.52</v>
      </c>
      <c r="E1151" s="297"/>
      <c r="F1151" s="298"/>
      <c r="G1151" s="298"/>
      <c r="H1151" s="298"/>
      <c r="I1151" s="297"/>
      <c r="J1151" s="297"/>
      <c r="K1151" s="297"/>
      <c r="L1151" s="298"/>
      <c r="M1151" s="297"/>
      <c r="N1151" s="297"/>
      <c r="O1151" s="297"/>
      <c r="P1151" s="298">
        <f>VLOOKUP(A1151,'Base de Dados sem ASI_Relatório'!N:AD,17,0)</f>
        <v>0.4884</v>
      </c>
    </row>
    <row r="1152" spans="1:16" ht="39.75" customHeight="1" x14ac:dyDescent="0.2">
      <c r="A1152" s="283" t="s">
        <v>4477</v>
      </c>
      <c r="B1152" s="311" t="s">
        <v>5196</v>
      </c>
      <c r="C1152" s="311" t="s">
        <v>5197</v>
      </c>
      <c r="D1152" s="311" t="s">
        <v>5198</v>
      </c>
      <c r="E1152" s="311" t="s">
        <v>5199</v>
      </c>
      <c r="F1152" s="311" t="s">
        <v>5200</v>
      </c>
      <c r="G1152" s="311" t="s">
        <v>5201</v>
      </c>
      <c r="H1152" s="311" t="s">
        <v>5202</v>
      </c>
      <c r="I1152" s="311" t="s">
        <v>5203</v>
      </c>
      <c r="J1152" s="311" t="s">
        <v>5204</v>
      </c>
      <c r="K1152" s="311" t="s">
        <v>5205</v>
      </c>
      <c r="L1152" s="311" t="s">
        <v>5206</v>
      </c>
      <c r="M1152" s="311" t="s">
        <v>5207</v>
      </c>
      <c r="N1152" s="311" t="s">
        <v>5208</v>
      </c>
      <c r="O1152" s="311" t="s">
        <v>5209</v>
      </c>
      <c r="P1152" s="311" t="s">
        <v>5210</v>
      </c>
    </row>
    <row r="1153" spans="1:16" s="282" customFormat="1" ht="25.5" x14ac:dyDescent="0.2">
      <c r="A1153" s="285" t="s">
        <v>5110</v>
      </c>
      <c r="B1153" s="294" t="str">
        <f>VLOOKUP(A1153,'Base de Dados sem ASI_Relatório'!N:AD,2,0)</f>
        <v>Anual</v>
      </c>
      <c r="C1153" s="294">
        <f>VLOOKUP(A1153,'Base de Dados sem ASI_Relatório'!N:AD,4,0)</f>
        <v>1359</v>
      </c>
      <c r="D1153" s="294">
        <f>VLOOKUP(A1153,'Base de Dados sem ASI_Relatório'!N:AD,5,0)</f>
        <v>2529</v>
      </c>
      <c r="E1153" s="294"/>
      <c r="F1153" s="294"/>
      <c r="G1153" s="294"/>
      <c r="H1153" s="294"/>
      <c r="I1153" s="294"/>
      <c r="J1153" s="294"/>
      <c r="K1153" s="294"/>
      <c r="L1153" s="294"/>
      <c r="M1153" s="294"/>
      <c r="N1153" s="294"/>
      <c r="O1153" s="294"/>
      <c r="P1153" s="294">
        <f>VLOOKUP(A1153,'Base de Dados sem ASI_Relatório'!N:AD,17,0)</f>
        <v>819</v>
      </c>
    </row>
    <row r="1154" spans="1:16" ht="39.75" customHeight="1" x14ac:dyDescent="0.2">
      <c r="A1154" s="283" t="s">
        <v>4478</v>
      </c>
      <c r="B1154" s="311" t="s">
        <v>5196</v>
      </c>
      <c r="C1154" s="311" t="s">
        <v>5197</v>
      </c>
      <c r="D1154" s="311" t="s">
        <v>5198</v>
      </c>
      <c r="E1154" s="311" t="s">
        <v>5199</v>
      </c>
      <c r="F1154" s="311" t="s">
        <v>5200</v>
      </c>
      <c r="G1154" s="311" t="s">
        <v>5201</v>
      </c>
      <c r="H1154" s="311" t="s">
        <v>5202</v>
      </c>
      <c r="I1154" s="311" t="s">
        <v>5203</v>
      </c>
      <c r="J1154" s="311" t="s">
        <v>5204</v>
      </c>
      <c r="K1154" s="311" t="s">
        <v>5205</v>
      </c>
      <c r="L1154" s="311" t="s">
        <v>5206</v>
      </c>
      <c r="M1154" s="311" t="s">
        <v>5207</v>
      </c>
      <c r="N1154" s="311" t="s">
        <v>5208</v>
      </c>
      <c r="O1154" s="311" t="s">
        <v>5209</v>
      </c>
      <c r="P1154" s="311" t="s">
        <v>5210</v>
      </c>
    </row>
    <row r="1155" spans="1:16" s="282" customFormat="1" ht="38.25" x14ac:dyDescent="0.2">
      <c r="A1155" s="285" t="s">
        <v>5111</v>
      </c>
      <c r="B1155" s="294" t="str">
        <f>VLOOKUP(A1155,'Base de Dados sem ASI_Relatório'!N:AD,2,0)</f>
        <v>Anual</v>
      </c>
      <c r="C1155" s="298">
        <f>VLOOKUP(A1155,'Base de Dados sem ASI_Relatório'!N:AD,4,0)</f>
        <v>0.15</v>
      </c>
      <c r="D1155" s="298">
        <f>VLOOKUP(A1155,'Base de Dados sem ASI_Relatório'!N:AD,5,0)</f>
        <v>0.52</v>
      </c>
      <c r="E1155" s="297"/>
      <c r="F1155" s="298"/>
      <c r="G1155" s="298"/>
      <c r="H1155" s="298"/>
      <c r="I1155" s="297"/>
      <c r="J1155" s="297"/>
      <c r="K1155" s="297"/>
      <c r="L1155" s="298"/>
      <c r="M1155" s="297"/>
      <c r="N1155" s="297"/>
      <c r="O1155" s="297"/>
      <c r="P1155" s="298">
        <f>VLOOKUP(A1155,'Base de Dados sem ASI_Relatório'!N:AD,17,0)</f>
        <v>3.6600000000000001E-2</v>
      </c>
    </row>
    <row r="1156" spans="1:16" s="280" customFormat="1" ht="45.75" customHeight="1" x14ac:dyDescent="0.3">
      <c r="A1156" s="312" t="s">
        <v>4014</v>
      </c>
      <c r="E1156" s="296"/>
      <c r="F1156" s="296"/>
      <c r="G1156" s="296"/>
      <c r="H1156" s="296"/>
      <c r="I1156" s="296"/>
      <c r="J1156" s="296"/>
      <c r="K1156" s="296"/>
      <c r="L1156" s="296"/>
      <c r="M1156" s="296"/>
      <c r="N1156" s="296"/>
      <c r="O1156" s="296"/>
      <c r="P1156" s="296"/>
    </row>
    <row r="1157" spans="1:16" ht="39.75" customHeight="1" x14ac:dyDescent="0.2">
      <c r="A1157" s="283" t="s">
        <v>4479</v>
      </c>
      <c r="B1157" s="311" t="s">
        <v>5196</v>
      </c>
      <c r="C1157" s="311" t="s">
        <v>5197</v>
      </c>
      <c r="D1157" s="311" t="s">
        <v>5198</v>
      </c>
      <c r="E1157" s="311" t="s">
        <v>5199</v>
      </c>
      <c r="F1157" s="311" t="s">
        <v>5200</v>
      </c>
      <c r="G1157" s="311" t="s">
        <v>5201</v>
      </c>
      <c r="H1157" s="311" t="s">
        <v>5202</v>
      </c>
      <c r="I1157" s="311" t="s">
        <v>5203</v>
      </c>
      <c r="J1157" s="311" t="s">
        <v>5204</v>
      </c>
      <c r="K1157" s="311" t="s">
        <v>5205</v>
      </c>
      <c r="L1157" s="311" t="s">
        <v>5206</v>
      </c>
      <c r="M1157" s="311" t="s">
        <v>5207</v>
      </c>
      <c r="N1157" s="311" t="s">
        <v>5208</v>
      </c>
      <c r="O1157" s="311" t="s">
        <v>5209</v>
      </c>
      <c r="P1157" s="311" t="s">
        <v>5210</v>
      </c>
    </row>
    <row r="1158" spans="1:16" s="282" customFormat="1" x14ac:dyDescent="0.2">
      <c r="A1158" s="285" t="s">
        <v>5112</v>
      </c>
      <c r="B1158" s="294" t="str">
        <f>VLOOKUP(A1158,'Base de Dados sem ASI_Relatório'!N:AD,2,0)</f>
        <v>Anual</v>
      </c>
      <c r="C1158" s="298">
        <f>VLOOKUP(A1158,'Base de Dados sem ASI_Relatório'!N:AD,4,0)</f>
        <v>0</v>
      </c>
      <c r="D1158" s="298">
        <f>VLOOKUP(A1158,'Base de Dados sem ASI_Relatório'!N:AD,5,0)</f>
        <v>0</v>
      </c>
      <c r="E1158" s="297"/>
      <c r="F1158" s="298"/>
      <c r="G1158" s="298"/>
      <c r="H1158" s="298"/>
      <c r="I1158" s="297"/>
      <c r="J1158" s="297"/>
      <c r="K1158" s="297"/>
      <c r="L1158" s="298"/>
      <c r="M1158" s="297"/>
      <c r="N1158" s="297"/>
      <c r="O1158" s="297"/>
      <c r="P1158" s="297">
        <f>VLOOKUP(A1158,'Base de Dados sem ASI_Relatório'!N:AD,17,0)</f>
        <v>0</v>
      </c>
    </row>
    <row r="1159" spans="1:16" ht="39.75" customHeight="1" x14ac:dyDescent="0.2">
      <c r="A1159" s="283" t="s">
        <v>4480</v>
      </c>
      <c r="B1159" s="311" t="s">
        <v>5196</v>
      </c>
      <c r="C1159" s="311" t="s">
        <v>5197</v>
      </c>
      <c r="D1159" s="311" t="s">
        <v>5198</v>
      </c>
      <c r="E1159" s="311" t="s">
        <v>5199</v>
      </c>
      <c r="F1159" s="311" t="s">
        <v>5200</v>
      </c>
      <c r="G1159" s="311" t="s">
        <v>5201</v>
      </c>
      <c r="H1159" s="311" t="s">
        <v>5202</v>
      </c>
      <c r="I1159" s="311" t="s">
        <v>5203</v>
      </c>
      <c r="J1159" s="311" t="s">
        <v>5204</v>
      </c>
      <c r="K1159" s="311" t="s">
        <v>5205</v>
      </c>
      <c r="L1159" s="311" t="s">
        <v>5206</v>
      </c>
      <c r="M1159" s="311" t="s">
        <v>5207</v>
      </c>
      <c r="N1159" s="311" t="s">
        <v>5208</v>
      </c>
      <c r="O1159" s="311" t="s">
        <v>5209</v>
      </c>
      <c r="P1159" s="311" t="s">
        <v>5210</v>
      </c>
    </row>
    <row r="1160" spans="1:16" s="282" customFormat="1" ht="25.5" x14ac:dyDescent="0.2">
      <c r="A1160" s="286" t="s">
        <v>5113</v>
      </c>
      <c r="B1160" s="299" t="str">
        <f>VLOOKUP(A1160,'Base de Dados sem ASI_Relatório'!N:AD,2,0)</f>
        <v>Anual</v>
      </c>
      <c r="C1160" s="299">
        <f>VLOOKUP(A1160,'Base de Dados sem ASI_Relatório'!N:AD,4,0)</f>
        <v>1.82</v>
      </c>
      <c r="D1160" s="299">
        <f>VLOOKUP(A1160,'Base de Dados sem ASI_Relatório'!N:AD,5,0)</f>
        <v>2</v>
      </c>
      <c r="E1160" s="299"/>
      <c r="F1160" s="299"/>
      <c r="G1160" s="299"/>
      <c r="H1160" s="299"/>
      <c r="I1160" s="299"/>
      <c r="J1160" s="299"/>
      <c r="K1160" s="299"/>
      <c r="L1160" s="299"/>
      <c r="M1160" s="299"/>
      <c r="N1160" s="299"/>
      <c r="O1160" s="299"/>
      <c r="P1160" s="299">
        <f>VLOOKUP(A1160,'Base de Dados sem ASI_Relatório'!N:AD,17,0)</f>
        <v>1.32</v>
      </c>
    </row>
    <row r="1161" spans="1:16" s="282" customFormat="1" ht="25.5" x14ac:dyDescent="0.2">
      <c r="A1161" s="285" t="s">
        <v>5114</v>
      </c>
      <c r="B1161" s="294" t="str">
        <f>VLOOKUP(A1161,'Base de Dados sem ASI_Relatório'!N:AD,2,0)</f>
        <v>Anual</v>
      </c>
      <c r="C1161" s="294">
        <f>VLOOKUP(A1161,'Base de Dados sem ASI_Relatório'!N:AD,4,0)</f>
        <v>17.28</v>
      </c>
      <c r="D1161" s="294" t="str">
        <f>VLOOKUP(A1161,'Base de Dados sem ASI_Relatório'!N:AD,5,0)</f>
        <v>-</v>
      </c>
      <c r="E1161" s="294"/>
      <c r="F1161" s="294"/>
      <c r="G1161" s="294"/>
      <c r="H1161" s="294"/>
      <c r="I1161" s="294"/>
      <c r="J1161" s="294"/>
      <c r="K1161" s="294"/>
      <c r="L1161" s="294"/>
      <c r="M1161" s="294"/>
      <c r="N1161" s="294"/>
      <c r="O1161" s="294"/>
      <c r="P1161" s="294">
        <f>VLOOKUP(A1161,'Base de Dados sem ASI_Relatório'!N:AD,17,0)</f>
        <v>174.3</v>
      </c>
    </row>
    <row r="1162" spans="1:16" s="282" customFormat="1" ht="25.5" x14ac:dyDescent="0.2">
      <c r="A1162" s="287" t="s">
        <v>5115</v>
      </c>
      <c r="B1162" s="302" t="str">
        <f>VLOOKUP(A1162,'Base de Dados sem ASI_Relatório'!N:AD,2,0)</f>
        <v>Anual</v>
      </c>
      <c r="C1162" s="302">
        <f>VLOOKUP(A1162,'Base de Dados sem ASI_Relatório'!N:AD,4,0)</f>
        <v>5.21</v>
      </c>
      <c r="D1162" s="302">
        <f>VLOOKUP(A1162,'Base de Dados sem ASI_Relatório'!N:AD,5,0)</f>
        <v>7.29</v>
      </c>
      <c r="E1162" s="302"/>
      <c r="F1162" s="302"/>
      <c r="G1162" s="302"/>
      <c r="H1162" s="302"/>
      <c r="I1162" s="302"/>
      <c r="J1162" s="302"/>
      <c r="K1162" s="302"/>
      <c r="L1162" s="302"/>
      <c r="M1162" s="302"/>
      <c r="N1162" s="302"/>
      <c r="O1162" s="302"/>
      <c r="P1162" s="302">
        <f>VLOOKUP(A1162,'Base de Dados sem ASI_Relatório'!N:AD,17,0)</f>
        <v>7.16</v>
      </c>
    </row>
    <row r="1163" spans="1:16" ht="39.75" customHeight="1" x14ac:dyDescent="0.2">
      <c r="A1163" s="283" t="s">
        <v>4481</v>
      </c>
      <c r="B1163" s="311" t="s">
        <v>5196</v>
      </c>
      <c r="C1163" s="311" t="s">
        <v>5197</v>
      </c>
      <c r="D1163" s="311" t="s">
        <v>5198</v>
      </c>
      <c r="E1163" s="311" t="s">
        <v>5199</v>
      </c>
      <c r="F1163" s="311" t="s">
        <v>5200</v>
      </c>
      <c r="G1163" s="311" t="s">
        <v>5201</v>
      </c>
      <c r="H1163" s="311" t="s">
        <v>5202</v>
      </c>
      <c r="I1163" s="311" t="s">
        <v>5203</v>
      </c>
      <c r="J1163" s="311" t="s">
        <v>5204</v>
      </c>
      <c r="K1163" s="311" t="s">
        <v>5205</v>
      </c>
      <c r="L1163" s="311" t="s">
        <v>5206</v>
      </c>
      <c r="M1163" s="311" t="s">
        <v>5207</v>
      </c>
      <c r="N1163" s="311" t="s">
        <v>5208</v>
      </c>
      <c r="O1163" s="311" t="s">
        <v>5209</v>
      </c>
      <c r="P1163" s="311" t="s">
        <v>5210</v>
      </c>
    </row>
    <row r="1164" spans="1:16" s="282" customFormat="1" x14ac:dyDescent="0.2">
      <c r="A1164" s="285" t="s">
        <v>5116</v>
      </c>
      <c r="B1164" s="294" t="str">
        <f>VLOOKUP(A1164,'Base de Dados sem ASI_Relatório'!N:AD,2,0)</f>
        <v>Anual</v>
      </c>
      <c r="C1164" s="294" t="str">
        <f>VLOOKUP(A1164,'Base de Dados sem ASI_Relatório'!N:AD,4,0)</f>
        <v>-</v>
      </c>
      <c r="D1164" s="294" t="str">
        <f>VLOOKUP(A1164,'Base de Dados sem ASI_Relatório'!N:AD,5,0)</f>
        <v>-</v>
      </c>
      <c r="E1164" s="294"/>
      <c r="F1164" s="294"/>
      <c r="G1164" s="294"/>
      <c r="H1164" s="294"/>
      <c r="I1164" s="294"/>
      <c r="J1164" s="294"/>
      <c r="K1164" s="294"/>
      <c r="L1164" s="294"/>
      <c r="M1164" s="294"/>
      <c r="N1164" s="294"/>
      <c r="O1164" s="294"/>
      <c r="P1164" s="294">
        <f>VLOOKUP(A1164,'Base de Dados sem ASI_Relatório'!N:AD,17,0)</f>
        <v>0</v>
      </c>
    </row>
    <row r="1165" spans="1:16" s="280" customFormat="1" ht="45.75" customHeight="1" x14ac:dyDescent="0.3">
      <c r="A1165" s="312" t="s">
        <v>4015</v>
      </c>
      <c r="E1165" s="296"/>
      <c r="F1165" s="296"/>
      <c r="G1165" s="296"/>
      <c r="H1165" s="296"/>
      <c r="I1165" s="296"/>
      <c r="J1165" s="296"/>
      <c r="K1165" s="296"/>
      <c r="L1165" s="296"/>
      <c r="M1165" s="296"/>
      <c r="N1165" s="296"/>
      <c r="O1165" s="296"/>
      <c r="P1165" s="296"/>
    </row>
    <row r="1166" spans="1:16" ht="39.75" customHeight="1" x14ac:dyDescent="0.2">
      <c r="A1166" s="283" t="s">
        <v>4482</v>
      </c>
      <c r="B1166" s="311" t="s">
        <v>5196</v>
      </c>
      <c r="C1166" s="311" t="s">
        <v>5197</v>
      </c>
      <c r="D1166" s="311" t="s">
        <v>5198</v>
      </c>
      <c r="E1166" s="311" t="s">
        <v>5199</v>
      </c>
      <c r="F1166" s="311" t="s">
        <v>5200</v>
      </c>
      <c r="G1166" s="311" t="s">
        <v>5201</v>
      </c>
      <c r="H1166" s="311" t="s">
        <v>5202</v>
      </c>
      <c r="I1166" s="311" t="s">
        <v>5203</v>
      </c>
      <c r="J1166" s="311" t="s">
        <v>5204</v>
      </c>
      <c r="K1166" s="311" t="s">
        <v>5205</v>
      </c>
      <c r="L1166" s="311" t="s">
        <v>5206</v>
      </c>
      <c r="M1166" s="311" t="s">
        <v>5207</v>
      </c>
      <c r="N1166" s="311" t="s">
        <v>5208</v>
      </c>
      <c r="O1166" s="311" t="s">
        <v>5209</v>
      </c>
      <c r="P1166" s="311" t="s">
        <v>5210</v>
      </c>
    </row>
    <row r="1167" spans="1:16" s="282" customFormat="1" ht="25.5" x14ac:dyDescent="0.2">
      <c r="A1167" s="286" t="s">
        <v>5117</v>
      </c>
      <c r="B1167" s="292" t="str">
        <f>VLOOKUP(A1167,'Base de Dados sem ASI_Relatório'!N:AD,2,0)</f>
        <v>Única - ao final da obra</v>
      </c>
      <c r="C1167" s="299">
        <f>VLOOKUP(A1167,'Base de Dados sem ASI_Relatório'!N:AD,4,0)</f>
        <v>0</v>
      </c>
      <c r="D1167" s="299">
        <f>VLOOKUP(A1167,'Base de Dados sem ASI_Relatório'!N:AD,5,0)</f>
        <v>10313</v>
      </c>
      <c r="E1167" s="299"/>
      <c r="F1167" s="299"/>
      <c r="G1167" s="299"/>
      <c r="H1167" s="299"/>
      <c r="I1167" s="299"/>
      <c r="J1167" s="299"/>
      <c r="K1167" s="299"/>
      <c r="L1167" s="299"/>
      <c r="M1167" s="299"/>
      <c r="N1167" s="299"/>
      <c r="O1167" s="299"/>
      <c r="P1167" s="299" t="str">
        <f>VLOOKUP(A1167,'Base de Dados sem ASI_Relatório'!N:AD,17,0)</f>
        <v>-</v>
      </c>
    </row>
    <row r="1168" spans="1:16" s="282" customFormat="1" ht="32.25" x14ac:dyDescent="0.2">
      <c r="A1168" s="286" t="s">
        <v>5118</v>
      </c>
      <c r="B1168" s="292" t="str">
        <f>VLOOKUP(A1168,'Base de Dados sem ASI_Relatório'!N:AD,2,0)</f>
        <v>Única (implantação parcial)</v>
      </c>
      <c r="C1168" s="299">
        <f>VLOOKUP(A1168,'Base de Dados sem ASI_Relatório'!N:AD,4,0)</f>
        <v>0</v>
      </c>
      <c r="D1168" s="299" t="str">
        <f>VLOOKUP(A1168,'Base de Dados sem ASI_Relatório'!N:AD,5,0)</f>
        <v>-</v>
      </c>
      <c r="E1168" s="299"/>
      <c r="F1168" s="299"/>
      <c r="G1168" s="299"/>
      <c r="H1168" s="299"/>
      <c r="I1168" s="299"/>
      <c r="J1168" s="299"/>
      <c r="K1168" s="299"/>
      <c r="L1168" s="299"/>
      <c r="M1168" s="299"/>
      <c r="N1168" s="299"/>
      <c r="O1168" s="299"/>
      <c r="P1168" s="299" t="str">
        <f>VLOOKUP(A1168,'Base de Dados sem ASI_Relatório'!N:AD,17,0)</f>
        <v>-</v>
      </c>
    </row>
    <row r="1169" spans="1:16" s="282" customFormat="1" ht="32.25" x14ac:dyDescent="0.2">
      <c r="A1169" s="286" t="s">
        <v>5119</v>
      </c>
      <c r="B1169" s="292" t="str">
        <f>VLOOKUP(A1169,'Base de Dados sem ASI_Relatório'!N:AD,2,0)</f>
        <v>Única (implantação parcial)</v>
      </c>
      <c r="C1169" s="299">
        <f>VLOOKUP(A1169,'Base de Dados sem ASI_Relatório'!N:AD,4,0)</f>
        <v>0</v>
      </c>
      <c r="D1169" s="299" t="str">
        <f>VLOOKUP(A1169,'Base de Dados sem ASI_Relatório'!N:AD,5,0)</f>
        <v>-</v>
      </c>
      <c r="E1169" s="299"/>
      <c r="F1169" s="299"/>
      <c r="G1169" s="299"/>
      <c r="H1169" s="299"/>
      <c r="I1169" s="299"/>
      <c r="J1169" s="299"/>
      <c r="K1169" s="299"/>
      <c r="L1169" s="299"/>
      <c r="M1169" s="299"/>
      <c r="N1169" s="299"/>
      <c r="O1169" s="299"/>
      <c r="P1169" s="299" t="str">
        <f>VLOOKUP(A1169,'Base de Dados sem ASI_Relatório'!N:AD,17,0)</f>
        <v>-</v>
      </c>
    </row>
    <row r="1170" spans="1:16" s="282" customFormat="1" ht="25.5" x14ac:dyDescent="0.2">
      <c r="A1170" s="286" t="s">
        <v>5120</v>
      </c>
      <c r="B1170" s="292" t="str">
        <f>VLOOKUP(A1170,'Base de Dados sem ASI_Relatório'!N:AD,2,0)</f>
        <v>Única - ao final da obra</v>
      </c>
      <c r="C1170" s="299">
        <f>VLOOKUP(A1170,'Base de Dados sem ASI_Relatório'!N:AD,4,0)</f>
        <v>0</v>
      </c>
      <c r="D1170" s="299" t="str">
        <f>VLOOKUP(A1170,'Base de Dados sem ASI_Relatório'!N:AD,5,0)</f>
        <v>-</v>
      </c>
      <c r="E1170" s="299"/>
      <c r="F1170" s="299"/>
      <c r="G1170" s="299"/>
      <c r="H1170" s="299"/>
      <c r="I1170" s="299"/>
      <c r="J1170" s="299"/>
      <c r="K1170" s="299"/>
      <c r="L1170" s="299"/>
      <c r="M1170" s="299"/>
      <c r="N1170" s="299"/>
      <c r="O1170" s="299"/>
      <c r="P1170" s="299" t="str">
        <f>VLOOKUP(A1170,'Base de Dados sem ASI_Relatório'!N:AD,17,0)</f>
        <v>-</v>
      </c>
    </row>
    <row r="1171" spans="1:16" s="282" customFormat="1" ht="25.5" x14ac:dyDescent="0.2">
      <c r="A1171" s="286" t="s">
        <v>5121</v>
      </c>
      <c r="B1171" s="292" t="str">
        <f>VLOOKUP(A1171,'Base de Dados sem ASI_Relatório'!N:AD,2,0)</f>
        <v>Única - ao final da obra</v>
      </c>
      <c r="C1171" s="299">
        <f>VLOOKUP(A1171,'Base de Dados sem ASI_Relatório'!N:AD,4,0)</f>
        <v>0</v>
      </c>
      <c r="D1171" s="299" t="str">
        <f>VLOOKUP(A1171,'Base de Dados sem ASI_Relatório'!N:AD,5,0)</f>
        <v>-</v>
      </c>
      <c r="E1171" s="299"/>
      <c r="F1171" s="299"/>
      <c r="G1171" s="299"/>
      <c r="H1171" s="299"/>
      <c r="I1171" s="299"/>
      <c r="J1171" s="299"/>
      <c r="K1171" s="299"/>
      <c r="L1171" s="299"/>
      <c r="M1171" s="299"/>
      <c r="N1171" s="299"/>
      <c r="O1171" s="299"/>
      <c r="P1171" s="299" t="str">
        <f>VLOOKUP(A1171,'Base de Dados sem ASI_Relatório'!N:AD,17,0)</f>
        <v>-</v>
      </c>
    </row>
    <row r="1172" spans="1:16" s="282" customFormat="1" ht="25.5" x14ac:dyDescent="0.2">
      <c r="A1172" s="285" t="s">
        <v>5122</v>
      </c>
      <c r="B1172" s="293" t="str">
        <f>VLOOKUP(A1172,'Base de Dados sem ASI_Relatório'!N:AD,2,0)</f>
        <v>Única - ao final da obra</v>
      </c>
      <c r="C1172" s="294">
        <f>VLOOKUP(A1172,'Base de Dados sem ASI_Relatório'!N:AD,4,0)</f>
        <v>0</v>
      </c>
      <c r="D1172" s="294">
        <f>VLOOKUP(A1172,'Base de Dados sem ASI_Relatório'!N:AD,5,0)</f>
        <v>75</v>
      </c>
      <c r="E1172" s="294"/>
      <c r="F1172" s="294"/>
      <c r="G1172" s="294"/>
      <c r="H1172" s="294"/>
      <c r="I1172" s="294"/>
      <c r="J1172" s="294"/>
      <c r="K1172" s="294"/>
      <c r="L1172" s="294"/>
      <c r="M1172" s="294"/>
      <c r="N1172" s="294"/>
      <c r="O1172" s="294"/>
      <c r="P1172" s="294" t="str">
        <f>VLOOKUP(A1172,'Base de Dados sem ASI_Relatório'!N:AD,17,0)</f>
        <v>-</v>
      </c>
    </row>
    <row r="1173" spans="1:16" s="282" customFormat="1" ht="32.25" x14ac:dyDescent="0.2">
      <c r="A1173" s="287" t="s">
        <v>5123</v>
      </c>
      <c r="B1173" s="291" t="str">
        <f>VLOOKUP(A1173,'Base de Dados sem ASI_Relatório'!N:AD,2,0)</f>
        <v>Única (implantação parcial)</v>
      </c>
      <c r="C1173" s="302">
        <f>VLOOKUP(A1173,'Base de Dados sem ASI_Relatório'!N:AD,4,0)</f>
        <v>0</v>
      </c>
      <c r="D1173" s="302" t="str">
        <f>VLOOKUP(A1173,'Base de Dados sem ASI_Relatório'!N:AD,5,0)</f>
        <v>-</v>
      </c>
      <c r="E1173" s="302"/>
      <c r="F1173" s="302"/>
      <c r="G1173" s="302"/>
      <c r="H1173" s="302"/>
      <c r="I1173" s="302"/>
      <c r="J1173" s="302"/>
      <c r="K1173" s="302"/>
      <c r="L1173" s="302"/>
      <c r="M1173" s="302"/>
      <c r="N1173" s="302"/>
      <c r="O1173" s="302"/>
      <c r="P1173" s="302" t="str">
        <f>VLOOKUP(A1173,'Base de Dados sem ASI_Relatório'!N:AD,17,0)</f>
        <v>-</v>
      </c>
    </row>
    <row r="1174" spans="1:16" s="282" customFormat="1" ht="32.25" x14ac:dyDescent="0.2">
      <c r="A1174" s="287" t="s">
        <v>5124</v>
      </c>
      <c r="B1174" s="291" t="str">
        <f>VLOOKUP(A1174,'Base de Dados sem ASI_Relatório'!N:AD,2,0)</f>
        <v>Única (implantação parcial)</v>
      </c>
      <c r="C1174" s="302">
        <f>VLOOKUP(A1174,'Base de Dados sem ASI_Relatório'!N:AD,4,0)</f>
        <v>0</v>
      </c>
      <c r="D1174" s="302" t="str">
        <f>VLOOKUP(A1174,'Base de Dados sem ASI_Relatório'!N:AD,5,0)</f>
        <v>-</v>
      </c>
      <c r="E1174" s="302"/>
      <c r="F1174" s="302"/>
      <c r="G1174" s="302"/>
      <c r="H1174" s="302"/>
      <c r="I1174" s="302"/>
      <c r="J1174" s="302"/>
      <c r="K1174" s="302"/>
      <c r="L1174" s="302"/>
      <c r="M1174" s="302"/>
      <c r="N1174" s="302"/>
      <c r="O1174" s="302"/>
      <c r="P1174" s="302" t="str">
        <f>VLOOKUP(A1174,'Base de Dados sem ASI_Relatório'!N:AD,17,0)</f>
        <v>-</v>
      </c>
    </row>
    <row r="1175" spans="1:16" s="282" customFormat="1" ht="25.5" x14ac:dyDescent="0.2">
      <c r="A1175" s="287" t="s">
        <v>5125</v>
      </c>
      <c r="B1175" s="291" t="str">
        <f>VLOOKUP(A1175,'Base de Dados sem ASI_Relatório'!N:AD,2,0)</f>
        <v>Única - ao final da obra</v>
      </c>
      <c r="C1175" s="302">
        <f>VLOOKUP(A1175,'Base de Dados sem ASI_Relatório'!N:AD,4,0)</f>
        <v>0</v>
      </c>
      <c r="D1175" s="302" t="str">
        <f>VLOOKUP(A1175,'Base de Dados sem ASI_Relatório'!N:AD,5,0)</f>
        <v>-</v>
      </c>
      <c r="E1175" s="302"/>
      <c r="F1175" s="302"/>
      <c r="G1175" s="302"/>
      <c r="H1175" s="302"/>
      <c r="I1175" s="302"/>
      <c r="J1175" s="302"/>
      <c r="K1175" s="302"/>
      <c r="L1175" s="302"/>
      <c r="M1175" s="302"/>
      <c r="N1175" s="302"/>
      <c r="O1175" s="302"/>
      <c r="P1175" s="302" t="str">
        <f>VLOOKUP(A1175,'Base de Dados sem ASI_Relatório'!N:AD,17,0)</f>
        <v>-</v>
      </c>
    </row>
    <row r="1176" spans="1:16" s="282" customFormat="1" ht="25.5" x14ac:dyDescent="0.2">
      <c r="A1176" s="287" t="s">
        <v>5126</v>
      </c>
      <c r="B1176" s="291" t="str">
        <f>VLOOKUP(A1176,'Base de Dados sem ASI_Relatório'!N:AD,2,0)</f>
        <v>Única - ao final da obra</v>
      </c>
      <c r="C1176" s="302">
        <f>VLOOKUP(A1176,'Base de Dados sem ASI_Relatório'!N:AD,4,0)</f>
        <v>0</v>
      </c>
      <c r="D1176" s="302" t="str">
        <f>VLOOKUP(A1176,'Base de Dados sem ASI_Relatório'!N:AD,5,0)</f>
        <v>-</v>
      </c>
      <c r="E1176" s="302"/>
      <c r="F1176" s="302"/>
      <c r="G1176" s="302"/>
      <c r="H1176" s="302"/>
      <c r="I1176" s="302"/>
      <c r="J1176" s="302"/>
      <c r="K1176" s="302"/>
      <c r="L1176" s="302"/>
      <c r="M1176" s="302"/>
      <c r="N1176" s="302"/>
      <c r="O1176" s="302"/>
      <c r="P1176" s="302" t="str">
        <f>VLOOKUP(A1176,'Base de Dados sem ASI_Relatório'!N:AD,17,0)</f>
        <v>-</v>
      </c>
    </row>
    <row r="1177" spans="1:16" ht="39.75" customHeight="1" x14ac:dyDescent="0.2">
      <c r="A1177" s="283" t="s">
        <v>4483</v>
      </c>
      <c r="B1177" s="311" t="s">
        <v>5196</v>
      </c>
      <c r="C1177" s="311" t="s">
        <v>5197</v>
      </c>
      <c r="D1177" s="311" t="s">
        <v>5198</v>
      </c>
      <c r="E1177" s="311" t="s">
        <v>5199</v>
      </c>
      <c r="F1177" s="311" t="s">
        <v>5200</v>
      </c>
      <c r="G1177" s="311" t="s">
        <v>5201</v>
      </c>
      <c r="H1177" s="311" t="s">
        <v>5202</v>
      </c>
      <c r="I1177" s="311" t="s">
        <v>5203</v>
      </c>
      <c r="J1177" s="311" t="s">
        <v>5204</v>
      </c>
      <c r="K1177" s="311" t="s">
        <v>5205</v>
      </c>
      <c r="L1177" s="311" t="s">
        <v>5206</v>
      </c>
      <c r="M1177" s="311" t="s">
        <v>5207</v>
      </c>
      <c r="N1177" s="311" t="s">
        <v>5208</v>
      </c>
      <c r="O1177" s="311" t="s">
        <v>5209</v>
      </c>
      <c r="P1177" s="311" t="s">
        <v>5210</v>
      </c>
    </row>
    <row r="1178" spans="1:16" s="282" customFormat="1" ht="25.5" x14ac:dyDescent="0.2">
      <c r="A1178" s="285" t="s">
        <v>5127</v>
      </c>
      <c r="B1178" s="294" t="str">
        <f>VLOOKUP(A1178,'Base de Dados sem ASI_Relatório'!N:AD,2,0)</f>
        <v>Anual</v>
      </c>
      <c r="C1178" s="294">
        <f>VLOOKUP(A1178,'Base de Dados sem ASI_Relatório'!N:AD,4,0)</f>
        <v>0</v>
      </c>
      <c r="D1178" s="294">
        <f>VLOOKUP(A1178,'Base de Dados sem ASI_Relatório'!N:AD,5,0)</f>
        <v>10</v>
      </c>
      <c r="E1178" s="294"/>
      <c r="F1178" s="294"/>
      <c r="G1178" s="294"/>
      <c r="H1178" s="294"/>
      <c r="I1178" s="294"/>
      <c r="J1178" s="294"/>
      <c r="K1178" s="294"/>
      <c r="L1178" s="294"/>
      <c r="M1178" s="294"/>
      <c r="N1178" s="294"/>
      <c r="O1178" s="294"/>
      <c r="P1178" s="294">
        <f>VLOOKUP(A1178,'Base de Dados sem ASI_Relatório'!N:AD,17,0)</f>
        <v>0</v>
      </c>
    </row>
    <row r="1179" spans="1:16" ht="39.75" customHeight="1" x14ac:dyDescent="0.2">
      <c r="A1179" s="283" t="s">
        <v>4484</v>
      </c>
      <c r="B1179" s="311" t="s">
        <v>5196</v>
      </c>
      <c r="C1179" s="311" t="s">
        <v>5197</v>
      </c>
      <c r="D1179" s="311" t="s">
        <v>5198</v>
      </c>
      <c r="E1179" s="311" t="s">
        <v>5199</v>
      </c>
      <c r="F1179" s="311" t="s">
        <v>5200</v>
      </c>
      <c r="G1179" s="311" t="s">
        <v>5201</v>
      </c>
      <c r="H1179" s="311" t="s">
        <v>5202</v>
      </c>
      <c r="I1179" s="311" t="s">
        <v>5203</v>
      </c>
      <c r="J1179" s="311" t="s">
        <v>5204</v>
      </c>
      <c r="K1179" s="311" t="s">
        <v>5205</v>
      </c>
      <c r="L1179" s="311" t="s">
        <v>5206</v>
      </c>
      <c r="M1179" s="311" t="s">
        <v>5207</v>
      </c>
      <c r="N1179" s="311" t="s">
        <v>5208</v>
      </c>
      <c r="O1179" s="311" t="s">
        <v>5209</v>
      </c>
      <c r="P1179" s="311" t="s">
        <v>5210</v>
      </c>
    </row>
    <row r="1180" spans="1:16" s="282" customFormat="1" ht="25.5" x14ac:dyDescent="0.2">
      <c r="A1180" s="285" t="s">
        <v>5128</v>
      </c>
      <c r="B1180" s="294" t="str">
        <f>VLOOKUP(A1180,'Base de Dados sem ASI_Relatório'!N:AD,2,0)</f>
        <v>Anual</v>
      </c>
      <c r="C1180" s="294">
        <f>VLOOKUP(A1180,'Base de Dados sem ASI_Relatório'!N:AD,4,0)</f>
        <v>0</v>
      </c>
      <c r="D1180" s="294">
        <f>VLOOKUP(A1180,'Base de Dados sem ASI_Relatório'!N:AD,5,0)</f>
        <v>10</v>
      </c>
      <c r="E1180" s="294"/>
      <c r="F1180" s="294"/>
      <c r="G1180" s="294"/>
      <c r="H1180" s="294"/>
      <c r="I1180" s="294"/>
      <c r="J1180" s="294"/>
      <c r="K1180" s="294"/>
      <c r="L1180" s="294"/>
      <c r="M1180" s="294"/>
      <c r="N1180" s="294"/>
      <c r="O1180" s="294"/>
      <c r="P1180" s="294">
        <f>VLOOKUP(A1180,'Base de Dados sem ASI_Relatório'!N:AD,17,0)</f>
        <v>0</v>
      </c>
    </row>
    <row r="1181" spans="1:16" ht="39.75" customHeight="1" x14ac:dyDescent="0.2">
      <c r="A1181" s="283" t="s">
        <v>4485</v>
      </c>
      <c r="B1181" s="311" t="s">
        <v>5196</v>
      </c>
      <c r="C1181" s="311" t="s">
        <v>5197</v>
      </c>
      <c r="D1181" s="311" t="s">
        <v>5198</v>
      </c>
      <c r="E1181" s="311" t="s">
        <v>5199</v>
      </c>
      <c r="F1181" s="311" t="s">
        <v>5200</v>
      </c>
      <c r="G1181" s="311" t="s">
        <v>5201</v>
      </c>
      <c r="H1181" s="311" t="s">
        <v>5202</v>
      </c>
      <c r="I1181" s="311" t="s">
        <v>5203</v>
      </c>
      <c r="J1181" s="311" t="s">
        <v>5204</v>
      </c>
      <c r="K1181" s="311" t="s">
        <v>5205</v>
      </c>
      <c r="L1181" s="311" t="s">
        <v>5206</v>
      </c>
      <c r="M1181" s="311" t="s">
        <v>5207</v>
      </c>
      <c r="N1181" s="311" t="s">
        <v>5208</v>
      </c>
      <c r="O1181" s="311" t="s">
        <v>5209</v>
      </c>
      <c r="P1181" s="311" t="s">
        <v>5210</v>
      </c>
    </row>
    <row r="1182" spans="1:16" s="282" customFormat="1" ht="25.5" x14ac:dyDescent="0.2">
      <c r="A1182" s="285" t="s">
        <v>5129</v>
      </c>
      <c r="B1182" s="294" t="str">
        <f>VLOOKUP(A1182,'Base de Dados sem ASI_Relatório'!N:AD,2,0)</f>
        <v>Anual</v>
      </c>
      <c r="C1182" s="294">
        <f>VLOOKUP(A1182,'Base de Dados sem ASI_Relatório'!N:AD,4,0)</f>
        <v>0</v>
      </c>
      <c r="D1182" s="294">
        <f>VLOOKUP(A1182,'Base de Dados sem ASI_Relatório'!N:AD,5,0)</f>
        <v>10</v>
      </c>
      <c r="E1182" s="294"/>
      <c r="F1182" s="294"/>
      <c r="G1182" s="294"/>
      <c r="H1182" s="294"/>
      <c r="I1182" s="294"/>
      <c r="J1182" s="294"/>
      <c r="K1182" s="294"/>
      <c r="L1182" s="294"/>
      <c r="M1182" s="294"/>
      <c r="N1182" s="294"/>
      <c r="O1182" s="294"/>
      <c r="P1182" s="294">
        <f>VLOOKUP(A1182,'Base de Dados sem ASI_Relatório'!N:AD,17,0)</f>
        <v>0</v>
      </c>
    </row>
    <row r="1183" spans="1:16" ht="39.75" customHeight="1" x14ac:dyDescent="0.2">
      <c r="A1183" s="283" t="s">
        <v>4486</v>
      </c>
      <c r="B1183" s="311" t="s">
        <v>5196</v>
      </c>
      <c r="C1183" s="311" t="s">
        <v>5197</v>
      </c>
      <c r="D1183" s="311" t="s">
        <v>5198</v>
      </c>
      <c r="E1183" s="311" t="s">
        <v>5199</v>
      </c>
      <c r="F1183" s="311" t="s">
        <v>5200</v>
      </c>
      <c r="G1183" s="311" t="s">
        <v>5201</v>
      </c>
      <c r="H1183" s="311" t="s">
        <v>5202</v>
      </c>
      <c r="I1183" s="311" t="s">
        <v>5203</v>
      </c>
      <c r="J1183" s="311" t="s">
        <v>5204</v>
      </c>
      <c r="K1183" s="311" t="s">
        <v>5205</v>
      </c>
      <c r="L1183" s="311" t="s">
        <v>5206</v>
      </c>
      <c r="M1183" s="311" t="s">
        <v>5207</v>
      </c>
      <c r="N1183" s="311" t="s">
        <v>5208</v>
      </c>
      <c r="O1183" s="311" t="s">
        <v>5209</v>
      </c>
      <c r="P1183" s="311" t="s">
        <v>5210</v>
      </c>
    </row>
    <row r="1184" spans="1:16" s="282" customFormat="1" ht="24" customHeight="1" x14ac:dyDescent="0.2">
      <c r="A1184" s="285" t="s">
        <v>5130</v>
      </c>
      <c r="B1184" s="293" t="str">
        <f>VLOOKUP(A1184,'Base de Dados sem ASI_Relatório'!N:AD,2,0)</f>
        <v>Após conclusão</v>
      </c>
      <c r="C1184" s="294">
        <f>VLOOKUP(A1184,'Base de Dados sem ASI_Relatório'!N:AD,4,0)</f>
        <v>43000</v>
      </c>
      <c r="D1184" s="294">
        <f>VLOOKUP(A1184,'Base de Dados sem ASI_Relatório'!N:AD,5,0)</f>
        <v>12000</v>
      </c>
      <c r="E1184" s="294"/>
      <c r="F1184" s="294"/>
      <c r="G1184" s="294"/>
      <c r="H1184" s="294"/>
      <c r="I1184" s="294"/>
      <c r="J1184" s="294"/>
      <c r="K1184" s="294"/>
      <c r="L1184" s="294"/>
      <c r="M1184" s="294"/>
      <c r="N1184" s="294"/>
      <c r="O1184" s="294"/>
      <c r="P1184" s="294" t="str">
        <f>VLOOKUP(A1184,'Base de Dados sem ASI_Relatório'!N:AD,17,0)</f>
        <v>-</v>
      </c>
    </row>
    <row r="1185" spans="1:16" ht="39.75" customHeight="1" x14ac:dyDescent="0.2">
      <c r="A1185" s="283" t="s">
        <v>4487</v>
      </c>
      <c r="B1185" s="311" t="s">
        <v>5196</v>
      </c>
      <c r="C1185" s="311" t="s">
        <v>5197</v>
      </c>
      <c r="D1185" s="311" t="s">
        <v>5198</v>
      </c>
      <c r="E1185" s="311" t="s">
        <v>5199</v>
      </c>
      <c r="F1185" s="311" t="s">
        <v>5200</v>
      </c>
      <c r="G1185" s="311" t="s">
        <v>5201</v>
      </c>
      <c r="H1185" s="311" t="s">
        <v>5202</v>
      </c>
      <c r="I1185" s="311" t="s">
        <v>5203</v>
      </c>
      <c r="J1185" s="311" t="s">
        <v>5204</v>
      </c>
      <c r="K1185" s="311" t="s">
        <v>5205</v>
      </c>
      <c r="L1185" s="311" t="s">
        <v>5206</v>
      </c>
      <c r="M1185" s="311" t="s">
        <v>5207</v>
      </c>
      <c r="N1185" s="311" t="s">
        <v>5208</v>
      </c>
      <c r="O1185" s="311" t="s">
        <v>5209</v>
      </c>
      <c r="P1185" s="311" t="s">
        <v>5210</v>
      </c>
    </row>
    <row r="1186" spans="1:16" s="282" customFormat="1" x14ac:dyDescent="0.2">
      <c r="A1186" s="285" t="s">
        <v>5131</v>
      </c>
      <c r="B1186" s="294" t="str">
        <f>VLOOKUP(A1186,'Base de Dados sem ASI_Relatório'!N:AD,2,0)</f>
        <v>Anual</v>
      </c>
      <c r="C1186" s="298">
        <f>VLOOKUP(A1186,'Base de Dados sem ASI_Relatório'!N:AD,4,0)</f>
        <v>0.75</v>
      </c>
      <c r="D1186" s="298">
        <f>VLOOKUP(A1186,'Base de Dados sem ASI_Relatório'!N:AD,5,0)</f>
        <v>0.8</v>
      </c>
      <c r="E1186" s="297"/>
      <c r="F1186" s="298"/>
      <c r="G1186" s="298"/>
      <c r="H1186" s="298"/>
      <c r="I1186" s="297"/>
      <c r="J1186" s="297"/>
      <c r="K1186" s="297"/>
      <c r="L1186" s="298"/>
      <c r="M1186" s="297"/>
      <c r="N1186" s="297"/>
      <c r="O1186" s="297"/>
      <c r="P1186" s="297" t="str">
        <f>VLOOKUP(A1186,'Base de Dados sem ASI_Relatório'!N:AD,17,0)</f>
        <v>-</v>
      </c>
    </row>
    <row r="1187" spans="1:16" ht="39.75" customHeight="1" x14ac:dyDescent="0.2">
      <c r="A1187" s="283" t="s">
        <v>4488</v>
      </c>
      <c r="B1187" s="311" t="s">
        <v>5196</v>
      </c>
      <c r="C1187" s="311" t="s">
        <v>5197</v>
      </c>
      <c r="D1187" s="311" t="s">
        <v>5198</v>
      </c>
      <c r="E1187" s="311" t="s">
        <v>5199</v>
      </c>
      <c r="F1187" s="311" t="s">
        <v>5200</v>
      </c>
      <c r="G1187" s="311" t="s">
        <v>5201</v>
      </c>
      <c r="H1187" s="311" t="s">
        <v>5202</v>
      </c>
      <c r="I1187" s="311" t="s">
        <v>5203</v>
      </c>
      <c r="J1187" s="311" t="s">
        <v>5204</v>
      </c>
      <c r="K1187" s="311" t="s">
        <v>5205</v>
      </c>
      <c r="L1187" s="311" t="s">
        <v>5206</v>
      </c>
      <c r="M1187" s="311" t="s">
        <v>5207</v>
      </c>
      <c r="N1187" s="311" t="s">
        <v>5208</v>
      </c>
      <c r="O1187" s="311" t="s">
        <v>5209</v>
      </c>
      <c r="P1187" s="311" t="s">
        <v>5210</v>
      </c>
    </row>
    <row r="1188" spans="1:16" s="282" customFormat="1" x14ac:dyDescent="0.2">
      <c r="A1188" s="285" t="s">
        <v>5132</v>
      </c>
      <c r="B1188" s="294" t="str">
        <f>VLOOKUP(A1188,'Base de Dados sem ASI_Relatório'!N:AD,2,0)</f>
        <v>Anual</v>
      </c>
      <c r="C1188" s="294">
        <f>VLOOKUP(A1188,'Base de Dados sem ASI_Relatório'!N:AD,4,0)</f>
        <v>11450</v>
      </c>
      <c r="D1188" s="294">
        <f>VLOOKUP(A1188,'Base de Dados sem ASI_Relatório'!N:AD,5,0)</f>
        <v>11500</v>
      </c>
      <c r="E1188" s="294"/>
      <c r="F1188" s="294"/>
      <c r="G1188" s="294"/>
      <c r="H1188" s="294"/>
      <c r="I1188" s="294"/>
      <c r="J1188" s="294"/>
      <c r="K1188" s="294"/>
      <c r="L1188" s="294"/>
      <c r="M1188" s="294"/>
      <c r="N1188" s="294"/>
      <c r="O1188" s="294"/>
      <c r="P1188" s="294">
        <f>VLOOKUP(A1188,'Base de Dados sem ASI_Relatório'!N:AD,17,0)</f>
        <v>5105</v>
      </c>
    </row>
    <row r="1189" spans="1:16" s="282" customFormat="1" ht="25.5" x14ac:dyDescent="0.2">
      <c r="A1189" s="287" t="s">
        <v>5133</v>
      </c>
      <c r="B1189" s="302" t="str">
        <f>VLOOKUP(A1189,'Base de Dados sem ASI_Relatório'!N:AD,2,0)</f>
        <v>Anual</v>
      </c>
      <c r="C1189" s="306">
        <f>VLOOKUP(A1189,'Base de Dados sem ASI_Relatório'!N:AD,4,0)</f>
        <v>0.7</v>
      </c>
      <c r="D1189" s="306" t="str">
        <f>VLOOKUP(A1189,'Base de Dados sem ASI_Relatório'!N:AD,5,0)</f>
        <v>&gt;=80%</v>
      </c>
      <c r="E1189" s="307"/>
      <c r="F1189" s="306"/>
      <c r="G1189" s="306"/>
      <c r="H1189" s="306"/>
      <c r="I1189" s="307"/>
      <c r="J1189" s="307"/>
      <c r="K1189" s="307"/>
      <c r="L1189" s="306"/>
      <c r="M1189" s="307"/>
      <c r="N1189" s="307"/>
      <c r="O1189" s="307"/>
      <c r="P1189" s="306">
        <f>VLOOKUP(A1189,'Base de Dados sem ASI_Relatório'!N:AD,17,0)</f>
        <v>0.8</v>
      </c>
    </row>
    <row r="1190" spans="1:16" ht="39.75" customHeight="1" x14ac:dyDescent="0.2">
      <c r="A1190" s="283" t="s">
        <v>4489</v>
      </c>
      <c r="B1190" s="311" t="s">
        <v>5196</v>
      </c>
      <c r="C1190" s="311" t="s">
        <v>5197</v>
      </c>
      <c r="D1190" s="311" t="s">
        <v>5198</v>
      </c>
      <c r="E1190" s="311" t="s">
        <v>5199</v>
      </c>
      <c r="F1190" s="311" t="s">
        <v>5200</v>
      </c>
      <c r="G1190" s="311" t="s">
        <v>5201</v>
      </c>
      <c r="H1190" s="311" t="s">
        <v>5202</v>
      </c>
      <c r="I1190" s="311" t="s">
        <v>5203</v>
      </c>
      <c r="J1190" s="311" t="s">
        <v>5204</v>
      </c>
      <c r="K1190" s="311" t="s">
        <v>5205</v>
      </c>
      <c r="L1190" s="311" t="s">
        <v>5206</v>
      </c>
      <c r="M1190" s="311" t="s">
        <v>5207</v>
      </c>
      <c r="N1190" s="311" t="s">
        <v>5208</v>
      </c>
      <c r="O1190" s="311" t="s">
        <v>5209</v>
      </c>
      <c r="P1190" s="311" t="s">
        <v>5210</v>
      </c>
    </row>
    <row r="1191" spans="1:16" s="282" customFormat="1" ht="25.5" x14ac:dyDescent="0.2">
      <c r="A1191" s="285" t="s">
        <v>5134</v>
      </c>
      <c r="B1191" s="294" t="str">
        <f>VLOOKUP(A1191,'Base de Dados sem ASI_Relatório'!N:AD,2,0)</f>
        <v>Anual</v>
      </c>
      <c r="C1191" s="294">
        <f>VLOOKUP(A1191,'Base de Dados sem ASI_Relatório'!N:AD,4,0)</f>
        <v>2070828</v>
      </c>
      <c r="D1191" s="294">
        <f>VLOOKUP(A1191,'Base de Dados sem ASI_Relatório'!N:AD,5,0)</f>
        <v>3777</v>
      </c>
      <c r="E1191" s="294"/>
      <c r="F1191" s="294"/>
      <c r="G1191" s="294"/>
      <c r="H1191" s="294"/>
      <c r="I1191" s="294"/>
      <c r="J1191" s="294"/>
      <c r="K1191" s="294"/>
      <c r="L1191" s="294"/>
      <c r="M1191" s="294"/>
      <c r="N1191" s="294"/>
      <c r="O1191" s="294"/>
      <c r="P1191" s="294">
        <f>VLOOKUP(A1191,'Base de Dados sem ASI_Relatório'!N:AD,17,0)</f>
        <v>0</v>
      </c>
    </row>
    <row r="1192" spans="1:16" ht="39.75" customHeight="1" x14ac:dyDescent="0.2">
      <c r="A1192" s="283" t="s">
        <v>4490</v>
      </c>
      <c r="B1192" s="311" t="s">
        <v>5196</v>
      </c>
      <c r="C1192" s="311" t="s">
        <v>5197</v>
      </c>
      <c r="D1192" s="311" t="s">
        <v>5198</v>
      </c>
      <c r="E1192" s="311" t="s">
        <v>5199</v>
      </c>
      <c r="F1192" s="311" t="s">
        <v>5200</v>
      </c>
      <c r="G1192" s="311" t="s">
        <v>5201</v>
      </c>
      <c r="H1192" s="311" t="s">
        <v>5202</v>
      </c>
      <c r="I1192" s="311" t="s">
        <v>5203</v>
      </c>
      <c r="J1192" s="311" t="s">
        <v>5204</v>
      </c>
      <c r="K1192" s="311" t="s">
        <v>5205</v>
      </c>
      <c r="L1192" s="311" t="s">
        <v>5206</v>
      </c>
      <c r="M1192" s="311" t="s">
        <v>5207</v>
      </c>
      <c r="N1192" s="311" t="s">
        <v>5208</v>
      </c>
      <c r="O1192" s="311" t="s">
        <v>5209</v>
      </c>
      <c r="P1192" s="311" t="s">
        <v>5210</v>
      </c>
    </row>
    <row r="1193" spans="1:16" s="282" customFormat="1" ht="25.5" x14ac:dyDescent="0.2">
      <c r="A1193" s="285" t="s">
        <v>5135</v>
      </c>
      <c r="B1193" s="294" t="str">
        <f>VLOOKUP(A1193,'Base de Dados sem ASI_Relatório'!N:AD,2,0)</f>
        <v>Anual</v>
      </c>
      <c r="C1193" s="294">
        <f>VLOOKUP(A1193,'Base de Dados sem ASI_Relatório'!N:AD,4,0)</f>
        <v>590602</v>
      </c>
      <c r="D1193" s="294">
        <f>VLOOKUP(A1193,'Base de Dados sem ASI_Relatório'!N:AD,5,0)</f>
        <v>6793</v>
      </c>
      <c r="E1193" s="294"/>
      <c r="F1193" s="294"/>
      <c r="G1193" s="294"/>
      <c r="H1193" s="294"/>
      <c r="I1193" s="294"/>
      <c r="J1193" s="294"/>
      <c r="K1193" s="294"/>
      <c r="L1193" s="294"/>
      <c r="M1193" s="294"/>
      <c r="N1193" s="294"/>
      <c r="O1193" s="294"/>
      <c r="P1193" s="294">
        <f>VLOOKUP(A1193,'Base de Dados sem ASI_Relatório'!N:AD,17,0)</f>
        <v>0</v>
      </c>
    </row>
    <row r="1194" spans="1:16" ht="39.75" customHeight="1" x14ac:dyDescent="0.2">
      <c r="A1194" s="283" t="s">
        <v>4491</v>
      </c>
      <c r="B1194" s="311" t="s">
        <v>5196</v>
      </c>
      <c r="C1194" s="311" t="s">
        <v>5197</v>
      </c>
      <c r="D1194" s="311" t="s">
        <v>5198</v>
      </c>
      <c r="E1194" s="311" t="s">
        <v>5199</v>
      </c>
      <c r="F1194" s="311" t="s">
        <v>5200</v>
      </c>
      <c r="G1194" s="311" t="s">
        <v>5201</v>
      </c>
      <c r="H1194" s="311" t="s">
        <v>5202</v>
      </c>
      <c r="I1194" s="311" t="s">
        <v>5203</v>
      </c>
      <c r="J1194" s="311" t="s">
        <v>5204</v>
      </c>
      <c r="K1194" s="311" t="s">
        <v>5205</v>
      </c>
      <c r="L1194" s="311" t="s">
        <v>5206</v>
      </c>
      <c r="M1194" s="311" t="s">
        <v>5207</v>
      </c>
      <c r="N1194" s="311" t="s">
        <v>5208</v>
      </c>
      <c r="O1194" s="311" t="s">
        <v>5209</v>
      </c>
      <c r="P1194" s="311" t="s">
        <v>5210</v>
      </c>
    </row>
    <row r="1195" spans="1:16" s="282" customFormat="1" ht="38.25" x14ac:dyDescent="0.2">
      <c r="A1195" s="286" t="s">
        <v>5136</v>
      </c>
      <c r="B1195" s="299" t="str">
        <f>VLOOKUP(A1195,'Base de Dados sem ASI_Relatório'!N:AD,2,0)</f>
        <v>Anual</v>
      </c>
      <c r="C1195" s="299">
        <f>VLOOKUP(A1195,'Base de Dados sem ASI_Relatório'!N:AD,4,0)</f>
        <v>6806</v>
      </c>
      <c r="D1195" s="299">
        <f>VLOOKUP(A1195,'Base de Dados sem ASI_Relatório'!N:AD,5,0)</f>
        <v>366</v>
      </c>
      <c r="E1195" s="299"/>
      <c r="F1195" s="299"/>
      <c r="G1195" s="299"/>
      <c r="H1195" s="299"/>
      <c r="I1195" s="299"/>
      <c r="J1195" s="299"/>
      <c r="K1195" s="299"/>
      <c r="L1195" s="299"/>
      <c r="M1195" s="299"/>
      <c r="N1195" s="299"/>
      <c r="O1195" s="299"/>
      <c r="P1195" s="299" t="str">
        <f>VLOOKUP(A1195,'Base de Dados sem ASI_Relatório'!N:AD,17,0)</f>
        <v>-</v>
      </c>
    </row>
    <row r="1196" spans="1:16" s="282" customFormat="1" ht="38.25" x14ac:dyDescent="0.2">
      <c r="A1196" s="286" t="s">
        <v>5137</v>
      </c>
      <c r="B1196" s="299" t="str">
        <f>VLOOKUP(A1196,'Base de Dados sem ASI_Relatório'!N:AD,2,0)</f>
        <v>Anual</v>
      </c>
      <c r="C1196" s="299">
        <f>VLOOKUP(A1196,'Base de Dados sem ASI_Relatório'!N:AD,4,0)</f>
        <v>18413</v>
      </c>
      <c r="D1196" s="299" t="str">
        <f>VLOOKUP(A1196,'Base de Dados sem ASI_Relatório'!N:AD,5,0)</f>
        <v>-</v>
      </c>
      <c r="E1196" s="299"/>
      <c r="F1196" s="299"/>
      <c r="G1196" s="299"/>
      <c r="H1196" s="299"/>
      <c r="I1196" s="299"/>
      <c r="J1196" s="299"/>
      <c r="K1196" s="299"/>
      <c r="L1196" s="299"/>
      <c r="M1196" s="299"/>
      <c r="N1196" s="299"/>
      <c r="O1196" s="299"/>
      <c r="P1196" s="299">
        <f>VLOOKUP(A1196,'Base de Dados sem ASI_Relatório'!N:AD,17,0)</f>
        <v>0</v>
      </c>
    </row>
    <row r="1197" spans="1:16" s="282" customFormat="1" ht="38.25" x14ac:dyDescent="0.2">
      <c r="A1197" s="286" t="s">
        <v>5138</v>
      </c>
      <c r="B1197" s="299" t="str">
        <f>VLOOKUP(A1197,'Base de Dados sem ASI_Relatório'!N:AD,2,0)</f>
        <v>Anual</v>
      </c>
      <c r="C1197" s="299">
        <f>VLOOKUP(A1197,'Base de Dados sem ASI_Relatório'!N:AD,4,0)</f>
        <v>6606</v>
      </c>
      <c r="D1197" s="299" t="str">
        <f>VLOOKUP(A1197,'Base de Dados sem ASI_Relatório'!N:AD,5,0)</f>
        <v>-</v>
      </c>
      <c r="E1197" s="299"/>
      <c r="F1197" s="299"/>
      <c r="G1197" s="299"/>
      <c r="H1197" s="299"/>
      <c r="I1197" s="299"/>
      <c r="J1197" s="299"/>
      <c r="K1197" s="299"/>
      <c r="L1197" s="299"/>
      <c r="M1197" s="299"/>
      <c r="N1197" s="299"/>
      <c r="O1197" s="299"/>
      <c r="P1197" s="299" t="str">
        <f>VLOOKUP(A1197,'Base de Dados sem ASI_Relatório'!N:AD,17,0)</f>
        <v>-</v>
      </c>
    </row>
    <row r="1198" spans="1:16" s="282" customFormat="1" ht="51" x14ac:dyDescent="0.2">
      <c r="A1198" s="286" t="s">
        <v>5139</v>
      </c>
      <c r="B1198" s="299" t="str">
        <f>VLOOKUP(A1198,'Base de Dados sem ASI_Relatório'!N:AD,2,0)</f>
        <v>Anual</v>
      </c>
      <c r="C1198" s="299">
        <f>VLOOKUP(A1198,'Base de Dados sem ASI_Relatório'!N:AD,4,0)</f>
        <v>44960</v>
      </c>
      <c r="D1198" s="299">
        <f>VLOOKUP(A1198,'Base de Dados sem ASI_Relatório'!N:AD,5,0)</f>
        <v>5520</v>
      </c>
      <c r="E1198" s="299"/>
      <c r="F1198" s="299"/>
      <c r="G1198" s="299"/>
      <c r="H1198" s="299"/>
      <c r="I1198" s="299"/>
      <c r="J1198" s="299"/>
      <c r="K1198" s="299"/>
      <c r="L1198" s="299"/>
      <c r="M1198" s="299"/>
      <c r="N1198" s="299"/>
      <c r="O1198" s="299"/>
      <c r="P1198" s="299" t="str">
        <f>VLOOKUP(A1198,'Base de Dados sem ASI_Relatório'!N:AD,17,0)</f>
        <v>-</v>
      </c>
    </row>
    <row r="1199" spans="1:16" s="282" customFormat="1" ht="51" x14ac:dyDescent="0.2">
      <c r="A1199" s="286" t="s">
        <v>5140</v>
      </c>
      <c r="B1199" s="299" t="str">
        <f>VLOOKUP(A1199,'Base de Dados sem ASI_Relatório'!N:AD,2,0)</f>
        <v>Anual</v>
      </c>
      <c r="C1199" s="299">
        <f>VLOOKUP(A1199,'Base de Dados sem ASI_Relatório'!N:AD,4,0)</f>
        <v>52892</v>
      </c>
      <c r="D1199" s="299">
        <f>VLOOKUP(A1199,'Base de Dados sem ASI_Relatório'!N:AD,5,0)</f>
        <v>3654</v>
      </c>
      <c r="E1199" s="299"/>
      <c r="F1199" s="299"/>
      <c r="G1199" s="299"/>
      <c r="H1199" s="299"/>
      <c r="I1199" s="299"/>
      <c r="J1199" s="299"/>
      <c r="K1199" s="299"/>
      <c r="L1199" s="299"/>
      <c r="M1199" s="299"/>
      <c r="N1199" s="299"/>
      <c r="O1199" s="299"/>
      <c r="P1199" s="299" t="str">
        <f>VLOOKUP(A1199,'Base de Dados sem ASI_Relatório'!N:AD,17,0)</f>
        <v>-</v>
      </c>
    </row>
    <row r="1200" spans="1:16" s="282" customFormat="1" ht="38.25" x14ac:dyDescent="0.2">
      <c r="A1200" s="285" t="s">
        <v>5141</v>
      </c>
      <c r="B1200" s="294" t="str">
        <f>VLOOKUP(A1200,'Base de Dados sem ASI_Relatório'!N:AD,2,0)</f>
        <v>Anual</v>
      </c>
      <c r="C1200" s="294">
        <f>VLOOKUP(A1200,'Base de Dados sem ASI_Relatório'!N:AD,4,0)</f>
        <v>6353</v>
      </c>
      <c r="D1200" s="294">
        <f>VLOOKUP(A1200,'Base de Dados sem ASI_Relatório'!N:AD,5,0)</f>
        <v>310</v>
      </c>
      <c r="E1200" s="294"/>
      <c r="F1200" s="294"/>
      <c r="G1200" s="294"/>
      <c r="H1200" s="294"/>
      <c r="I1200" s="294"/>
      <c r="J1200" s="294"/>
      <c r="K1200" s="294"/>
      <c r="L1200" s="294"/>
      <c r="M1200" s="294"/>
      <c r="N1200" s="294"/>
      <c r="O1200" s="294"/>
      <c r="P1200" s="294" t="str">
        <f>VLOOKUP(A1200,'Base de Dados sem ASI_Relatório'!N:AD,17,0)</f>
        <v>-</v>
      </c>
    </row>
    <row r="1201" spans="1:16" s="282" customFormat="1" ht="38.25" x14ac:dyDescent="0.2">
      <c r="A1201" s="287" t="s">
        <v>5142</v>
      </c>
      <c r="B1201" s="302" t="str">
        <f>VLOOKUP(A1201,'Base de Dados sem ASI_Relatório'!N:AD,2,0)</f>
        <v>Anual</v>
      </c>
      <c r="C1201" s="302">
        <f>VLOOKUP(A1201,'Base de Dados sem ASI_Relatório'!N:AD,4,0)</f>
        <v>14078</v>
      </c>
      <c r="D1201" s="302">
        <f>VLOOKUP(A1201,'Base de Dados sem ASI_Relatório'!N:AD,5,0)</f>
        <v>3154</v>
      </c>
      <c r="E1201" s="302"/>
      <c r="F1201" s="302"/>
      <c r="G1201" s="302"/>
      <c r="H1201" s="302"/>
      <c r="I1201" s="302"/>
      <c r="J1201" s="302"/>
      <c r="K1201" s="302"/>
      <c r="L1201" s="302"/>
      <c r="M1201" s="302"/>
      <c r="N1201" s="302"/>
      <c r="O1201" s="302"/>
      <c r="P1201" s="302" t="str">
        <f>VLOOKUP(A1201,'Base de Dados sem ASI_Relatório'!N:AD,17,0)</f>
        <v>-</v>
      </c>
    </row>
    <row r="1202" spans="1:16" s="282" customFormat="1" ht="38.25" x14ac:dyDescent="0.2">
      <c r="A1202" s="287" t="s">
        <v>5143</v>
      </c>
      <c r="B1202" s="291" t="str">
        <f>VLOOKUP(A1202,'Base de Dados sem ASI_Relatório'!N:AD,2,0)</f>
        <v>Após conclusão</v>
      </c>
      <c r="C1202" s="302">
        <f>VLOOKUP(A1202,'Base de Dados sem ASI_Relatório'!N:AD,4,0)</f>
        <v>100</v>
      </c>
      <c r="D1202" s="302">
        <f>VLOOKUP(A1202,'Base de Dados sem ASI_Relatório'!N:AD,5,0)</f>
        <v>40</v>
      </c>
      <c r="E1202" s="302"/>
      <c r="F1202" s="302"/>
      <c r="G1202" s="302"/>
      <c r="H1202" s="302"/>
      <c r="I1202" s="302"/>
      <c r="J1202" s="302"/>
      <c r="K1202" s="302"/>
      <c r="L1202" s="302"/>
      <c r="M1202" s="302"/>
      <c r="N1202" s="302"/>
      <c r="O1202" s="302"/>
      <c r="P1202" s="302" t="str">
        <f>VLOOKUP(A1202,'Base de Dados sem ASI_Relatório'!N:AD,17,0)</f>
        <v>-</v>
      </c>
    </row>
    <row r="1203" spans="1:16" s="282" customFormat="1" ht="38.25" x14ac:dyDescent="0.2">
      <c r="A1203" s="287" t="s">
        <v>5144</v>
      </c>
      <c r="B1203" s="291" t="str">
        <f>VLOOKUP(A1203,'Base de Dados sem ASI_Relatório'!N:AD,2,0)</f>
        <v>Após conclusão</v>
      </c>
      <c r="C1203" s="302">
        <f>VLOOKUP(A1203,'Base de Dados sem ASI_Relatório'!N:AD,4,0)</f>
        <v>25</v>
      </c>
      <c r="D1203" s="302">
        <f>VLOOKUP(A1203,'Base de Dados sem ASI_Relatório'!N:AD,5,0)</f>
        <v>25</v>
      </c>
      <c r="E1203" s="302"/>
      <c r="F1203" s="302"/>
      <c r="G1203" s="302"/>
      <c r="H1203" s="302"/>
      <c r="I1203" s="302"/>
      <c r="J1203" s="302"/>
      <c r="K1203" s="302"/>
      <c r="L1203" s="302"/>
      <c r="M1203" s="302"/>
      <c r="N1203" s="302"/>
      <c r="O1203" s="302"/>
      <c r="P1203" s="302" t="str">
        <f>VLOOKUP(A1203,'Base de Dados sem ASI_Relatório'!N:AD,17,0)</f>
        <v>-</v>
      </c>
    </row>
    <row r="1204" spans="1:16" s="282" customFormat="1" ht="38.25" x14ac:dyDescent="0.2">
      <c r="A1204" s="287" t="s">
        <v>5145</v>
      </c>
      <c r="B1204" s="291" t="str">
        <f>VLOOKUP(A1204,'Base de Dados sem ASI_Relatório'!N:AD,2,0)</f>
        <v>Após conclusão</v>
      </c>
      <c r="C1204" s="302">
        <f>VLOOKUP(A1204,'Base de Dados sem ASI_Relatório'!N:AD,4,0)</f>
        <v>420</v>
      </c>
      <c r="D1204" s="302">
        <f>VLOOKUP(A1204,'Base de Dados sem ASI_Relatório'!N:AD,5,0)</f>
        <v>190</v>
      </c>
      <c r="E1204" s="302"/>
      <c r="F1204" s="302"/>
      <c r="G1204" s="302"/>
      <c r="H1204" s="302"/>
      <c r="I1204" s="302"/>
      <c r="J1204" s="302"/>
      <c r="K1204" s="302"/>
      <c r="L1204" s="302"/>
      <c r="M1204" s="302"/>
      <c r="N1204" s="302"/>
      <c r="O1204" s="302"/>
      <c r="P1204" s="302" t="str">
        <f>VLOOKUP(A1204,'Base de Dados sem ASI_Relatório'!N:AD,17,0)</f>
        <v>-</v>
      </c>
    </row>
    <row r="1205" spans="1:16" s="282" customFormat="1" ht="25.5" x14ac:dyDescent="0.2">
      <c r="A1205" s="288" t="s">
        <v>5146</v>
      </c>
      <c r="B1205" s="290" t="str">
        <f>VLOOKUP(A1205,'Base de Dados sem ASI_Relatório'!N:AD,2,0)</f>
        <v>Após conclusão</v>
      </c>
      <c r="C1205" s="303">
        <f>VLOOKUP(A1205,'Base de Dados sem ASI_Relatório'!N:AD,4,0)</f>
        <v>25</v>
      </c>
      <c r="D1205" s="303">
        <f>VLOOKUP(A1205,'Base de Dados sem ASI_Relatório'!N:AD,5,0)</f>
        <v>35</v>
      </c>
      <c r="E1205" s="303"/>
      <c r="F1205" s="303"/>
      <c r="G1205" s="303"/>
      <c r="H1205" s="303"/>
      <c r="I1205" s="303"/>
      <c r="J1205" s="303"/>
      <c r="K1205" s="303"/>
      <c r="L1205" s="303"/>
      <c r="M1205" s="303"/>
      <c r="N1205" s="303"/>
      <c r="O1205" s="303"/>
      <c r="P1205" s="303" t="str">
        <f>VLOOKUP(A1205,'Base de Dados sem ASI_Relatório'!N:AD,17,0)</f>
        <v>-</v>
      </c>
    </row>
    <row r="1206" spans="1:16" s="282" customFormat="1" ht="38.25" x14ac:dyDescent="0.2">
      <c r="A1206" s="286" t="s">
        <v>5147</v>
      </c>
      <c r="B1206" s="292" t="str">
        <f>VLOOKUP(A1206,'Base de Dados sem ASI_Relatório'!N:AD,2,0)</f>
        <v>Após conclusão</v>
      </c>
      <c r="C1206" s="299">
        <f>VLOOKUP(A1206,'Base de Dados sem ASI_Relatório'!N:AD,4,0)</f>
        <v>70</v>
      </c>
      <c r="D1206" s="299">
        <f>VLOOKUP(A1206,'Base de Dados sem ASI_Relatório'!N:AD,5,0)</f>
        <v>80</v>
      </c>
      <c r="E1206" s="299"/>
      <c r="F1206" s="299"/>
      <c r="G1206" s="299"/>
      <c r="H1206" s="299"/>
      <c r="I1206" s="299"/>
      <c r="J1206" s="299"/>
      <c r="K1206" s="299"/>
      <c r="L1206" s="299"/>
      <c r="M1206" s="299"/>
      <c r="N1206" s="299"/>
      <c r="O1206" s="299"/>
      <c r="P1206" s="299" t="str">
        <f>VLOOKUP(A1206,'Base de Dados sem ASI_Relatório'!N:AD,17,0)</f>
        <v>-</v>
      </c>
    </row>
    <row r="1207" spans="1:16" s="282" customFormat="1" ht="38.25" x14ac:dyDescent="0.2">
      <c r="A1207" s="285" t="s">
        <v>5148</v>
      </c>
      <c r="B1207" s="293" t="str">
        <f>VLOOKUP(A1207,'Base de Dados sem ASI_Relatório'!N:AD,2,0)</f>
        <v>Após conclusão</v>
      </c>
      <c r="C1207" s="294">
        <f>VLOOKUP(A1207,'Base de Dados sem ASI_Relatório'!N:AD,4,0)</f>
        <v>450</v>
      </c>
      <c r="D1207" s="294">
        <f>VLOOKUP(A1207,'Base de Dados sem ASI_Relatório'!N:AD,5,0)</f>
        <v>50</v>
      </c>
      <c r="E1207" s="294"/>
      <c r="F1207" s="294"/>
      <c r="G1207" s="294"/>
      <c r="H1207" s="294"/>
      <c r="I1207" s="294"/>
      <c r="J1207" s="294"/>
      <c r="K1207" s="294"/>
      <c r="L1207" s="294"/>
      <c r="M1207" s="294"/>
      <c r="N1207" s="294"/>
      <c r="O1207" s="294"/>
      <c r="P1207" s="294" t="str">
        <f>VLOOKUP(A1207,'Base de Dados sem ASI_Relatório'!N:AD,17,0)</f>
        <v>-</v>
      </c>
    </row>
    <row r="1208" spans="1:16" s="282" customFormat="1" ht="25.5" x14ac:dyDescent="0.2">
      <c r="A1208" s="287" t="s">
        <v>5149</v>
      </c>
      <c r="B1208" s="291" t="str">
        <f>VLOOKUP(A1208,'Base de Dados sem ASI_Relatório'!N:AD,2,0)</f>
        <v>Após conclusão</v>
      </c>
      <c r="C1208" s="302">
        <f>VLOOKUP(A1208,'Base de Dados sem ASI_Relatório'!N:AD,4,0)</f>
        <v>50</v>
      </c>
      <c r="D1208" s="302">
        <f>VLOOKUP(A1208,'Base de Dados sem ASI_Relatório'!N:AD,5,0)</f>
        <v>70</v>
      </c>
      <c r="E1208" s="302"/>
      <c r="F1208" s="302"/>
      <c r="G1208" s="302"/>
      <c r="H1208" s="302"/>
      <c r="I1208" s="302"/>
      <c r="J1208" s="302"/>
      <c r="K1208" s="302"/>
      <c r="L1208" s="302"/>
      <c r="M1208" s="302"/>
      <c r="N1208" s="302"/>
      <c r="O1208" s="302"/>
      <c r="P1208" s="302" t="str">
        <f>VLOOKUP(A1208,'Base de Dados sem ASI_Relatório'!N:AD,17,0)</f>
        <v>-</v>
      </c>
    </row>
    <row r="1209" spans="1:16" ht="39.75" customHeight="1" x14ac:dyDescent="0.2">
      <c r="A1209" s="283" t="s">
        <v>4492</v>
      </c>
      <c r="B1209" s="311" t="s">
        <v>5196</v>
      </c>
      <c r="C1209" s="311" t="s">
        <v>5197</v>
      </c>
      <c r="D1209" s="311" t="s">
        <v>5198</v>
      </c>
      <c r="E1209" s="311" t="s">
        <v>5199</v>
      </c>
      <c r="F1209" s="311" t="s">
        <v>5200</v>
      </c>
      <c r="G1209" s="311" t="s">
        <v>5201</v>
      </c>
      <c r="H1209" s="311" t="s">
        <v>5202</v>
      </c>
      <c r="I1209" s="311" t="s">
        <v>5203</v>
      </c>
      <c r="J1209" s="311" t="s">
        <v>5204</v>
      </c>
      <c r="K1209" s="311" t="s">
        <v>5205</v>
      </c>
      <c r="L1209" s="311" t="s">
        <v>5206</v>
      </c>
      <c r="M1209" s="311" t="s">
        <v>5207</v>
      </c>
      <c r="N1209" s="311" t="s">
        <v>5208</v>
      </c>
      <c r="O1209" s="311" t="s">
        <v>5209</v>
      </c>
      <c r="P1209" s="311" t="s">
        <v>5210</v>
      </c>
    </row>
    <row r="1210" spans="1:16" s="282" customFormat="1" ht="25.5" x14ac:dyDescent="0.2">
      <c r="A1210" s="286" t="s">
        <v>5150</v>
      </c>
      <c r="B1210" s="292" t="str">
        <f>VLOOKUP(A1210,'Base de Dados sem ASI_Relatório'!N:AD,2,0)</f>
        <v>Única - ao final da obra</v>
      </c>
      <c r="C1210" s="299">
        <f>VLOOKUP(A1210,'Base de Dados sem ASI_Relatório'!N:AD,4,0)</f>
        <v>0</v>
      </c>
      <c r="D1210" s="299">
        <f>VLOOKUP(A1210,'Base de Dados sem ASI_Relatório'!N:AD,5,0)</f>
        <v>81500</v>
      </c>
      <c r="E1210" s="299"/>
      <c r="F1210" s="299"/>
      <c r="G1210" s="299"/>
      <c r="H1210" s="299"/>
      <c r="I1210" s="299"/>
      <c r="J1210" s="299"/>
      <c r="K1210" s="299"/>
      <c r="L1210" s="299">
        <f>VLOOKUP(A1210,'Base de Dados sem ASI_Relatório'!N:AD,13,0)</f>
        <v>81500</v>
      </c>
      <c r="M1210" s="299"/>
      <c r="N1210" s="299"/>
      <c r="O1210" s="299"/>
      <c r="P1210" s="299" t="str">
        <f>VLOOKUP(A1210,'Base de Dados sem ASI_Relatório'!N:AD,17,0)</f>
        <v>-</v>
      </c>
    </row>
    <row r="1211" spans="1:16" s="282" customFormat="1" ht="25.5" x14ac:dyDescent="0.2">
      <c r="A1211" s="285" t="s">
        <v>5151</v>
      </c>
      <c r="B1211" s="293" t="str">
        <f>VLOOKUP(A1211,'Base de Dados sem ASI_Relatório'!N:AD,2,0)</f>
        <v>Única - ao final da obra</v>
      </c>
      <c r="C1211" s="294">
        <f>VLOOKUP(A1211,'Base de Dados sem ASI_Relatório'!N:AD,4,0)</f>
        <v>0</v>
      </c>
      <c r="D1211" s="294">
        <f>VLOOKUP(A1211,'Base de Dados sem ASI_Relatório'!N:AD,5,0)</f>
        <v>350</v>
      </c>
      <c r="E1211" s="294"/>
      <c r="F1211" s="294"/>
      <c r="G1211" s="294"/>
      <c r="H1211" s="294"/>
      <c r="I1211" s="294"/>
      <c r="J1211" s="294"/>
      <c r="K1211" s="294"/>
      <c r="L1211" s="294">
        <f>VLOOKUP(A1211,'Base de Dados sem ASI_Relatório'!N:AD,13,0)</f>
        <v>350</v>
      </c>
      <c r="M1211" s="294"/>
      <c r="N1211" s="294"/>
      <c r="O1211" s="294"/>
      <c r="P1211" s="294" t="str">
        <f>VLOOKUP(A1211,'Base de Dados sem ASI_Relatório'!N:AD,17,0)</f>
        <v>-</v>
      </c>
    </row>
    <row r="1212" spans="1:16" ht="39.75" customHeight="1" x14ac:dyDescent="0.2">
      <c r="A1212" s="283" t="s">
        <v>4493</v>
      </c>
      <c r="B1212" s="311" t="s">
        <v>5196</v>
      </c>
      <c r="C1212" s="311" t="s">
        <v>5197</v>
      </c>
      <c r="D1212" s="311" t="s">
        <v>5198</v>
      </c>
      <c r="E1212" s="311" t="s">
        <v>5199</v>
      </c>
      <c r="F1212" s="311" t="s">
        <v>5200</v>
      </c>
      <c r="G1212" s="311" t="s">
        <v>5201</v>
      </c>
      <c r="H1212" s="311" t="s">
        <v>5202</v>
      </c>
      <c r="I1212" s="311" t="s">
        <v>5203</v>
      </c>
      <c r="J1212" s="311" t="s">
        <v>5204</v>
      </c>
      <c r="K1212" s="311" t="s">
        <v>5205</v>
      </c>
      <c r="L1212" s="311" t="s">
        <v>5206</v>
      </c>
      <c r="M1212" s="311" t="s">
        <v>5207</v>
      </c>
      <c r="N1212" s="311" t="s">
        <v>5208</v>
      </c>
      <c r="O1212" s="311" t="s">
        <v>5209</v>
      </c>
      <c r="P1212" s="311" t="s">
        <v>5210</v>
      </c>
    </row>
    <row r="1213" spans="1:16" s="282" customFormat="1" x14ac:dyDescent="0.2">
      <c r="A1213" s="286" t="s">
        <v>5152</v>
      </c>
      <c r="B1213" s="299" t="str">
        <f>VLOOKUP(A1213,'Base de Dados sem ASI_Relatório'!N:AD,2,0)</f>
        <v>Anual</v>
      </c>
      <c r="C1213" s="300" t="str">
        <f>VLOOKUP(A1213,'Base de Dados sem ASI_Relatório'!N:AD,4,0)</f>
        <v>-</v>
      </c>
      <c r="D1213" s="300" t="str">
        <f>VLOOKUP(A1213,'Base de Dados sem ASI_Relatório'!N:AD,5,0)</f>
        <v>-</v>
      </c>
      <c r="E1213" s="301"/>
      <c r="F1213" s="300"/>
      <c r="G1213" s="300"/>
      <c r="H1213" s="300"/>
      <c r="I1213" s="301"/>
      <c r="J1213" s="301"/>
      <c r="K1213" s="301"/>
      <c r="L1213" s="300"/>
      <c r="M1213" s="301"/>
      <c r="N1213" s="301"/>
      <c r="O1213" s="301"/>
      <c r="P1213" s="300">
        <f>VLOOKUP(A1213,'Base de Dados sem ASI_Relatório'!N:AD,17,0)</f>
        <v>0.5</v>
      </c>
    </row>
    <row r="1214" spans="1:16" s="282" customFormat="1" x14ac:dyDescent="0.2">
      <c r="A1214" s="285" t="s">
        <v>5153</v>
      </c>
      <c r="B1214" s="294" t="str">
        <f>VLOOKUP(A1214,'Base de Dados sem ASI_Relatório'!N:AD,2,0)</f>
        <v>Anual</v>
      </c>
      <c r="C1214" s="294">
        <f>VLOOKUP(A1214,'Base de Dados sem ASI_Relatório'!N:AD,4,0)</f>
        <v>2643</v>
      </c>
      <c r="D1214" s="294">
        <f>VLOOKUP(A1214,'Base de Dados sem ASI_Relatório'!N:AD,5,0)</f>
        <v>150</v>
      </c>
      <c r="E1214" s="294"/>
      <c r="F1214" s="294"/>
      <c r="G1214" s="294"/>
      <c r="H1214" s="294"/>
      <c r="I1214" s="294"/>
      <c r="J1214" s="294"/>
      <c r="K1214" s="294"/>
      <c r="L1214" s="294"/>
      <c r="M1214" s="294"/>
      <c r="N1214" s="294"/>
      <c r="O1214" s="294"/>
      <c r="P1214" s="294">
        <f>VLOOKUP(A1214,'Base de Dados sem ASI_Relatório'!N:AD,17,0)</f>
        <v>5493</v>
      </c>
    </row>
    <row r="1215" spans="1:16" ht="39.75" customHeight="1" x14ac:dyDescent="0.2">
      <c r="A1215" s="283" t="s">
        <v>4494</v>
      </c>
      <c r="B1215" s="311" t="s">
        <v>5196</v>
      </c>
      <c r="C1215" s="311" t="s">
        <v>5197</v>
      </c>
      <c r="D1215" s="311" t="s">
        <v>5198</v>
      </c>
      <c r="E1215" s="311" t="s">
        <v>5199</v>
      </c>
      <c r="F1215" s="311" t="s">
        <v>5200</v>
      </c>
      <c r="G1215" s="311" t="s">
        <v>5201</v>
      </c>
      <c r="H1215" s="311" t="s">
        <v>5202</v>
      </c>
      <c r="I1215" s="311" t="s">
        <v>5203</v>
      </c>
      <c r="J1215" s="311" t="s">
        <v>5204</v>
      </c>
      <c r="K1215" s="311" t="s">
        <v>5205</v>
      </c>
      <c r="L1215" s="311" t="s">
        <v>5206</v>
      </c>
      <c r="M1215" s="311" t="s">
        <v>5207</v>
      </c>
      <c r="N1215" s="311" t="s">
        <v>5208</v>
      </c>
      <c r="O1215" s="311" t="s">
        <v>5209</v>
      </c>
      <c r="P1215" s="311" t="s">
        <v>5210</v>
      </c>
    </row>
    <row r="1216" spans="1:16" s="282" customFormat="1" ht="38.25" x14ac:dyDescent="0.2">
      <c r="A1216" s="285" t="s">
        <v>5154</v>
      </c>
      <c r="B1216" s="294" t="str">
        <f>VLOOKUP(A1216,'Base de Dados sem ASI_Relatório'!N:AD,2,0)</f>
        <v>Anual</v>
      </c>
      <c r="C1216" s="298" t="str">
        <f>VLOOKUP(A1216,'Base de Dados sem ASI_Relatório'!N:AD,4,0)</f>
        <v>-</v>
      </c>
      <c r="D1216" s="298">
        <f>VLOOKUP(A1216,'Base de Dados sem ASI_Relatório'!N:AD,5,0)</f>
        <v>0.4</v>
      </c>
      <c r="E1216" s="297"/>
      <c r="F1216" s="298"/>
      <c r="G1216" s="298"/>
      <c r="H1216" s="298"/>
      <c r="I1216" s="297"/>
      <c r="J1216" s="297"/>
      <c r="K1216" s="297"/>
      <c r="L1216" s="298"/>
      <c r="M1216" s="297"/>
      <c r="N1216" s="297"/>
      <c r="O1216" s="297"/>
      <c r="P1216" s="298">
        <f>VLOOKUP(A1216,'Base de Dados sem ASI_Relatório'!N:AD,17,0)</f>
        <v>0.25</v>
      </c>
    </row>
    <row r="1217" spans="1:16" s="282" customFormat="1" x14ac:dyDescent="0.2">
      <c r="A1217" s="287" t="s">
        <v>5155</v>
      </c>
      <c r="B1217" s="302" t="str">
        <f>VLOOKUP(A1217,'Base de Dados sem ASI_Relatório'!N:AD,2,0)</f>
        <v>Anual</v>
      </c>
      <c r="C1217" s="306">
        <f>VLOOKUP(A1217,'Base de Dados sem ASI_Relatório'!N:AD,4,0)</f>
        <v>0.67679999999999996</v>
      </c>
      <c r="D1217" s="306">
        <f>VLOOKUP(A1217,'Base de Dados sem ASI_Relatório'!N:AD,5,0)</f>
        <v>0.77680000000000005</v>
      </c>
      <c r="E1217" s="307"/>
      <c r="F1217" s="306"/>
      <c r="G1217" s="306"/>
      <c r="H1217" s="306"/>
      <c r="I1217" s="307"/>
      <c r="J1217" s="307"/>
      <c r="K1217" s="307"/>
      <c r="L1217" s="306"/>
      <c r="M1217" s="307"/>
      <c r="N1217" s="307"/>
      <c r="O1217" s="307"/>
      <c r="P1217" s="307">
        <f>VLOOKUP(A1217,'Base de Dados sem ASI_Relatório'!N:AD,17,0)</f>
        <v>0</v>
      </c>
    </row>
    <row r="1218" spans="1:16" ht="39.75" customHeight="1" x14ac:dyDescent="0.2">
      <c r="A1218" s="283" t="s">
        <v>4495</v>
      </c>
      <c r="B1218" s="311" t="s">
        <v>5196</v>
      </c>
      <c r="C1218" s="311" t="s">
        <v>5197</v>
      </c>
      <c r="D1218" s="311" t="s">
        <v>5198</v>
      </c>
      <c r="E1218" s="311" t="s">
        <v>5199</v>
      </c>
      <c r="F1218" s="311" t="s">
        <v>5200</v>
      </c>
      <c r="G1218" s="311" t="s">
        <v>5201</v>
      </c>
      <c r="H1218" s="311" t="s">
        <v>5202</v>
      </c>
      <c r="I1218" s="311" t="s">
        <v>5203</v>
      </c>
      <c r="J1218" s="311" t="s">
        <v>5204</v>
      </c>
      <c r="K1218" s="311" t="s">
        <v>5205</v>
      </c>
      <c r="L1218" s="311" t="s">
        <v>5206</v>
      </c>
      <c r="M1218" s="311" t="s">
        <v>5207</v>
      </c>
      <c r="N1218" s="311" t="s">
        <v>5208</v>
      </c>
      <c r="O1218" s="311" t="s">
        <v>5209</v>
      </c>
      <c r="P1218" s="311" t="s">
        <v>5210</v>
      </c>
    </row>
    <row r="1219" spans="1:16" s="282" customFormat="1" ht="25.5" x14ac:dyDescent="0.2">
      <c r="A1219" s="285" t="s">
        <v>5156</v>
      </c>
      <c r="B1219" s="294" t="str">
        <f>VLOOKUP(A1219,'Base de Dados sem ASI_Relatório'!N:AD,2,0)</f>
        <v>Anual</v>
      </c>
      <c r="C1219" s="298">
        <f>VLOOKUP(A1219,'Base de Dados sem ASI_Relatório'!N:AD,4,0)</f>
        <v>0.67400000000000004</v>
      </c>
      <c r="D1219" s="298">
        <f>VLOOKUP(A1219,'Base de Dados sem ASI_Relatório'!N:AD,5,0)</f>
        <v>0.7</v>
      </c>
      <c r="E1219" s="297"/>
      <c r="F1219" s="298"/>
      <c r="G1219" s="298"/>
      <c r="H1219" s="298"/>
      <c r="I1219" s="297"/>
      <c r="J1219" s="297"/>
      <c r="K1219" s="297"/>
      <c r="L1219" s="298"/>
      <c r="M1219" s="297"/>
      <c r="N1219" s="297"/>
      <c r="O1219" s="297"/>
      <c r="P1219" s="298">
        <f>VLOOKUP(A1219,'Base de Dados sem ASI_Relatório'!N:AD,17,0)</f>
        <v>0.55000000000000004</v>
      </c>
    </row>
    <row r="1220" spans="1:16" s="280" customFormat="1" ht="45.75" customHeight="1" x14ac:dyDescent="0.3">
      <c r="A1220" s="312" t="s">
        <v>4016</v>
      </c>
      <c r="E1220" s="296"/>
      <c r="F1220" s="296"/>
      <c r="G1220" s="296"/>
      <c r="H1220" s="296"/>
      <c r="I1220" s="296"/>
      <c r="J1220" s="296"/>
      <c r="K1220" s="296"/>
      <c r="L1220" s="296"/>
      <c r="M1220" s="296"/>
      <c r="N1220" s="296"/>
      <c r="O1220" s="296"/>
      <c r="P1220" s="296"/>
    </row>
    <row r="1221" spans="1:16" ht="39.75" customHeight="1" x14ac:dyDescent="0.2">
      <c r="A1221" s="283" t="s">
        <v>4496</v>
      </c>
      <c r="B1221" s="311" t="s">
        <v>5196</v>
      </c>
      <c r="C1221" s="311" t="s">
        <v>5197</v>
      </c>
      <c r="D1221" s="311" t="s">
        <v>5198</v>
      </c>
      <c r="E1221" s="311" t="s">
        <v>5199</v>
      </c>
      <c r="F1221" s="311" t="s">
        <v>5200</v>
      </c>
      <c r="G1221" s="311" t="s">
        <v>5201</v>
      </c>
      <c r="H1221" s="311" t="s">
        <v>5202</v>
      </c>
      <c r="I1221" s="311" t="s">
        <v>5203</v>
      </c>
      <c r="J1221" s="311" t="s">
        <v>5204</v>
      </c>
      <c r="K1221" s="311" t="s">
        <v>5205</v>
      </c>
      <c r="L1221" s="311" t="s">
        <v>5206</v>
      </c>
      <c r="M1221" s="311" t="s">
        <v>5207</v>
      </c>
      <c r="N1221" s="311" t="s">
        <v>5208</v>
      </c>
      <c r="O1221" s="311" t="s">
        <v>5209</v>
      </c>
      <c r="P1221" s="311" t="s">
        <v>5210</v>
      </c>
    </row>
    <row r="1222" spans="1:16" s="282" customFormat="1" x14ac:dyDescent="0.2">
      <c r="A1222" s="286" t="s">
        <v>5157</v>
      </c>
      <c r="B1222" s="299" t="str">
        <f>VLOOKUP(A1222,'Base de Dados sem ASI_Relatório'!N:AD,2,0)</f>
        <v>Quadrimestral</v>
      </c>
      <c r="C1222" s="299">
        <f>VLOOKUP(A1222,'Base de Dados sem ASI_Relatório'!N:AD,4,0)</f>
        <v>30</v>
      </c>
      <c r="D1222" s="299">
        <f>VLOOKUP(A1222,'Base de Dados sem ASI_Relatório'!N:AD,5,0)</f>
        <v>60</v>
      </c>
      <c r="E1222" s="299"/>
      <c r="F1222" s="299"/>
      <c r="G1222" s="299"/>
      <c r="H1222" s="299">
        <f>VLOOKUP(A1222,'Base de Dados sem ASI_Relatório'!N:AD,9,0)</f>
        <v>14</v>
      </c>
      <c r="I1222" s="299"/>
      <c r="J1222" s="299"/>
      <c r="K1222" s="299"/>
      <c r="L1222" s="299">
        <f>VLOOKUP(A1222,'Base de Dados sem ASI_Relatório'!N:AD,13,0)</f>
        <v>19</v>
      </c>
      <c r="M1222" s="299"/>
      <c r="N1222" s="299"/>
      <c r="O1222" s="299"/>
      <c r="P1222" s="299">
        <f>VLOOKUP(A1222,'Base de Dados sem ASI_Relatório'!N:AD,17,0)</f>
        <v>24</v>
      </c>
    </row>
    <row r="1223" spans="1:16" s="282" customFormat="1" x14ac:dyDescent="0.2">
      <c r="A1223" s="285" t="s">
        <v>5158</v>
      </c>
      <c r="B1223" s="294" t="str">
        <f>VLOOKUP(A1223,'Base de Dados sem ASI_Relatório'!N:AD,2,0)</f>
        <v>Quadrimestral</v>
      </c>
      <c r="C1223" s="294">
        <f>VLOOKUP(A1223,'Base de Dados sem ASI_Relatório'!N:AD,4,0)</f>
        <v>1500</v>
      </c>
      <c r="D1223" s="294">
        <f>VLOOKUP(A1223,'Base de Dados sem ASI_Relatório'!N:AD,5,0)</f>
        <v>3000</v>
      </c>
      <c r="E1223" s="294"/>
      <c r="F1223" s="294"/>
      <c r="G1223" s="294"/>
      <c r="H1223" s="294">
        <f>VLOOKUP(A1223,'Base de Dados sem ASI_Relatório'!N:AD,9,0)</f>
        <v>160</v>
      </c>
      <c r="I1223" s="294"/>
      <c r="J1223" s="294"/>
      <c r="K1223" s="294"/>
      <c r="L1223" s="294">
        <f>VLOOKUP(A1223,'Base de Dados sem ASI_Relatório'!N:AD,13,0)</f>
        <v>355</v>
      </c>
      <c r="M1223" s="294"/>
      <c r="N1223" s="294"/>
      <c r="O1223" s="294"/>
      <c r="P1223" s="294">
        <f>VLOOKUP(A1223,'Base de Dados sem ASI_Relatório'!N:AD,17,0)</f>
        <v>486</v>
      </c>
    </row>
    <row r="1224" spans="1:16" ht="39.75" customHeight="1" x14ac:dyDescent="0.2">
      <c r="A1224" s="283" t="s">
        <v>4497</v>
      </c>
      <c r="B1224" s="311" t="s">
        <v>5196</v>
      </c>
      <c r="C1224" s="311" t="s">
        <v>5197</v>
      </c>
      <c r="D1224" s="311" t="s">
        <v>5198</v>
      </c>
      <c r="E1224" s="311" t="s">
        <v>5199</v>
      </c>
      <c r="F1224" s="311" t="s">
        <v>5200</v>
      </c>
      <c r="G1224" s="311" t="s">
        <v>5201</v>
      </c>
      <c r="H1224" s="311" t="s">
        <v>5202</v>
      </c>
      <c r="I1224" s="311" t="s">
        <v>5203</v>
      </c>
      <c r="J1224" s="311" t="s">
        <v>5204</v>
      </c>
      <c r="K1224" s="311" t="s">
        <v>5205</v>
      </c>
      <c r="L1224" s="311" t="s">
        <v>5206</v>
      </c>
      <c r="M1224" s="311" t="s">
        <v>5207</v>
      </c>
      <c r="N1224" s="311" t="s">
        <v>5208</v>
      </c>
      <c r="O1224" s="311" t="s">
        <v>5209</v>
      </c>
      <c r="P1224" s="311" t="s">
        <v>5210</v>
      </c>
    </row>
    <row r="1225" spans="1:16" s="282" customFormat="1" ht="25.5" x14ac:dyDescent="0.2">
      <c r="A1225" s="285" t="s">
        <v>5159</v>
      </c>
      <c r="B1225" s="294" t="str">
        <f>VLOOKUP(A1225,'Base de Dados sem ASI_Relatório'!N:AD,2,0)</f>
        <v>Quadrimestral</v>
      </c>
      <c r="C1225" s="294">
        <f>VLOOKUP(A1225,'Base de Dados sem ASI_Relatório'!N:AD,4,0)</f>
        <v>600</v>
      </c>
      <c r="D1225" s="294">
        <f>VLOOKUP(A1225,'Base de Dados sem ASI_Relatório'!N:AD,5,0)</f>
        <v>900</v>
      </c>
      <c r="E1225" s="294"/>
      <c r="F1225" s="294"/>
      <c r="G1225" s="294"/>
      <c r="H1225" s="294" t="str">
        <f>VLOOKUP(A1225,'Base de Dados sem ASI_Relatório'!N:AD,9,0)</f>
        <v>-</v>
      </c>
      <c r="I1225" s="294"/>
      <c r="J1225" s="294"/>
      <c r="K1225" s="294"/>
      <c r="L1225" s="294">
        <f>VLOOKUP(A1225,'Base de Dados sem ASI_Relatório'!N:AD,13,0)</f>
        <v>900</v>
      </c>
      <c r="M1225" s="294"/>
      <c r="N1225" s="294"/>
      <c r="O1225" s="294"/>
      <c r="P1225" s="294">
        <f>VLOOKUP(A1225,'Base de Dados sem ASI_Relatório'!N:AD,17,0)</f>
        <v>974</v>
      </c>
    </row>
    <row r="1226" spans="1:16" s="282" customFormat="1" ht="25.5" x14ac:dyDescent="0.2">
      <c r="A1226" s="287" t="s">
        <v>5160</v>
      </c>
      <c r="B1226" s="302" t="str">
        <f>VLOOKUP(A1226,'Base de Dados sem ASI_Relatório'!N:AD,2,0)</f>
        <v>Quadrimestral</v>
      </c>
      <c r="C1226" s="302" t="str">
        <f>VLOOKUP(A1226,'Base de Dados sem ASI_Relatório'!N:AD,4,0)</f>
        <v>-</v>
      </c>
      <c r="D1226" s="302" t="str">
        <f>VLOOKUP(A1226,'Base de Dados sem ASI_Relatório'!N:AD,5,0)</f>
        <v>&gt;=300000</v>
      </c>
      <c r="E1226" s="302"/>
      <c r="F1226" s="302"/>
      <c r="G1226" s="302"/>
      <c r="H1226" s="302">
        <f>VLOOKUP(A1226,'Base de Dados sem ASI_Relatório'!N:AD,9,0)</f>
        <v>144913.68</v>
      </c>
      <c r="I1226" s="302"/>
      <c r="J1226" s="302"/>
      <c r="K1226" s="302"/>
      <c r="L1226" s="302">
        <f>VLOOKUP(A1226,'Base de Dados sem ASI_Relatório'!N:AD,13,0)</f>
        <v>132</v>
      </c>
      <c r="M1226" s="302"/>
      <c r="N1226" s="302"/>
      <c r="O1226" s="302"/>
      <c r="P1226" s="302">
        <f>VLOOKUP(A1226,'Base de Dados sem ASI_Relatório'!N:AD,17,0)</f>
        <v>127247</v>
      </c>
    </row>
    <row r="1227" spans="1:16" ht="39.75" customHeight="1" x14ac:dyDescent="0.2">
      <c r="A1227" s="283" t="s">
        <v>4498</v>
      </c>
      <c r="B1227" s="311" t="s">
        <v>5196</v>
      </c>
      <c r="C1227" s="311" t="s">
        <v>5197</v>
      </c>
      <c r="D1227" s="311" t="s">
        <v>5198</v>
      </c>
      <c r="E1227" s="311" t="s">
        <v>5199</v>
      </c>
      <c r="F1227" s="311" t="s">
        <v>5200</v>
      </c>
      <c r="G1227" s="311" t="s">
        <v>5201</v>
      </c>
      <c r="H1227" s="311" t="s">
        <v>5202</v>
      </c>
      <c r="I1227" s="311" t="s">
        <v>5203</v>
      </c>
      <c r="J1227" s="311" t="s">
        <v>5204</v>
      </c>
      <c r="K1227" s="311" t="s">
        <v>5205</v>
      </c>
      <c r="L1227" s="311" t="s">
        <v>5206</v>
      </c>
      <c r="M1227" s="311" t="s">
        <v>5207</v>
      </c>
      <c r="N1227" s="311" t="s">
        <v>5208</v>
      </c>
      <c r="O1227" s="311" t="s">
        <v>5209</v>
      </c>
      <c r="P1227" s="311" t="s">
        <v>5210</v>
      </c>
    </row>
    <row r="1228" spans="1:16" s="282" customFormat="1" ht="25.5" x14ac:dyDescent="0.2">
      <c r="A1228" s="285" t="s">
        <v>5161</v>
      </c>
      <c r="B1228" s="294" t="str">
        <f>VLOOKUP(A1228,'Base de Dados sem ASI_Relatório'!N:AD,2,0)</f>
        <v>Anual</v>
      </c>
      <c r="C1228" s="294">
        <f>VLOOKUP(A1228,'Base de Dados sem ASI_Relatório'!N:AD,4,0)</f>
        <v>5018580</v>
      </c>
      <c r="D1228" s="294">
        <f>VLOOKUP(A1228,'Base de Dados sem ASI_Relatório'!N:AD,5,0)</f>
        <v>7629048</v>
      </c>
      <c r="E1228" s="294"/>
      <c r="F1228" s="294"/>
      <c r="G1228" s="294"/>
      <c r="H1228" s="294"/>
      <c r="I1228" s="294"/>
      <c r="J1228" s="294"/>
      <c r="K1228" s="294"/>
      <c r="L1228" s="294"/>
      <c r="M1228" s="294"/>
      <c r="N1228" s="294"/>
      <c r="O1228" s="294"/>
      <c r="P1228" s="294" t="str">
        <f>VLOOKUP(A1228,'Base de Dados sem ASI_Relatório'!N:AD,17,0)</f>
        <v>-</v>
      </c>
    </row>
    <row r="1229" spans="1:16" ht="39.75" customHeight="1" x14ac:dyDescent="0.2">
      <c r="A1229" s="283" t="s">
        <v>4499</v>
      </c>
      <c r="B1229" s="311" t="s">
        <v>5196</v>
      </c>
      <c r="C1229" s="311" t="s">
        <v>5197</v>
      </c>
      <c r="D1229" s="311" t="s">
        <v>5198</v>
      </c>
      <c r="E1229" s="311" t="s">
        <v>5199</v>
      </c>
      <c r="F1229" s="311" t="s">
        <v>5200</v>
      </c>
      <c r="G1229" s="311" t="s">
        <v>5201</v>
      </c>
      <c r="H1229" s="311" t="s">
        <v>5202</v>
      </c>
      <c r="I1229" s="311" t="s">
        <v>5203</v>
      </c>
      <c r="J1229" s="311" t="s">
        <v>5204</v>
      </c>
      <c r="K1229" s="311" t="s">
        <v>5205</v>
      </c>
      <c r="L1229" s="311" t="s">
        <v>5206</v>
      </c>
      <c r="M1229" s="311" t="s">
        <v>5207</v>
      </c>
      <c r="N1229" s="311" t="s">
        <v>5208</v>
      </c>
      <c r="O1229" s="311" t="s">
        <v>5209</v>
      </c>
      <c r="P1229" s="311" t="s">
        <v>5210</v>
      </c>
    </row>
    <row r="1230" spans="1:16" s="282" customFormat="1" x14ac:dyDescent="0.2">
      <c r="A1230" s="285" t="s">
        <v>5162</v>
      </c>
      <c r="B1230" s="294" t="str">
        <f>VLOOKUP(A1230,'Base de Dados sem ASI_Relatório'!N:AD,2,0)</f>
        <v>Anual</v>
      </c>
      <c r="C1230" s="298">
        <f>VLOOKUP(A1230,'Base de Dados sem ASI_Relatório'!N:AD,4,0)</f>
        <v>0.78500000000000003</v>
      </c>
      <c r="D1230" s="298" t="str">
        <f>VLOOKUP(A1230,'Base de Dados sem ASI_Relatório'!N:AD,5,0)</f>
        <v>-</v>
      </c>
      <c r="E1230" s="297"/>
      <c r="F1230" s="298"/>
      <c r="G1230" s="298"/>
      <c r="H1230" s="298"/>
      <c r="I1230" s="297"/>
      <c r="J1230" s="297"/>
      <c r="K1230" s="297"/>
      <c r="L1230" s="298"/>
      <c r="M1230" s="297"/>
      <c r="N1230" s="297"/>
      <c r="O1230" s="297"/>
      <c r="P1230" s="297">
        <f>VLOOKUP(A1230,'Base de Dados sem ASI_Relatório'!N:AD,17,0)</f>
        <v>0</v>
      </c>
    </row>
    <row r="1231" spans="1:16" ht="39.75" customHeight="1" x14ac:dyDescent="0.2">
      <c r="A1231" s="283" t="s">
        <v>4500</v>
      </c>
      <c r="B1231" s="311" t="s">
        <v>5196</v>
      </c>
      <c r="C1231" s="311" t="s">
        <v>5197</v>
      </c>
      <c r="D1231" s="311" t="s">
        <v>5198</v>
      </c>
      <c r="E1231" s="311" t="s">
        <v>5199</v>
      </c>
      <c r="F1231" s="311" t="s">
        <v>5200</v>
      </c>
      <c r="G1231" s="311" t="s">
        <v>5201</v>
      </c>
      <c r="H1231" s="311" t="s">
        <v>5202</v>
      </c>
      <c r="I1231" s="311" t="s">
        <v>5203</v>
      </c>
      <c r="J1231" s="311" t="s">
        <v>5204</v>
      </c>
      <c r="K1231" s="311" t="s">
        <v>5205</v>
      </c>
      <c r="L1231" s="311" t="s">
        <v>5206</v>
      </c>
      <c r="M1231" s="311" t="s">
        <v>5207</v>
      </c>
      <c r="N1231" s="311" t="s">
        <v>5208</v>
      </c>
      <c r="O1231" s="311" t="s">
        <v>5209</v>
      </c>
      <c r="P1231" s="311" t="s">
        <v>5210</v>
      </c>
    </row>
    <row r="1232" spans="1:16" s="282" customFormat="1" ht="25.5" x14ac:dyDescent="0.2">
      <c r="A1232" s="285" t="s">
        <v>5163</v>
      </c>
      <c r="B1232" s="294" t="str">
        <f>VLOOKUP(A1232,'Base de Dados sem ASI_Relatório'!N:AD,2,0)</f>
        <v>Anual</v>
      </c>
      <c r="C1232" s="298" t="str">
        <f>VLOOKUP(A1232,'Base de Dados sem ASI_Relatório'!N:AD,4,0)</f>
        <v>-</v>
      </c>
      <c r="D1232" s="298" t="str">
        <f>VLOOKUP(A1232,'Base de Dados sem ASI_Relatório'!N:AD,5,0)</f>
        <v>-</v>
      </c>
      <c r="E1232" s="297"/>
      <c r="F1232" s="298"/>
      <c r="G1232" s="298"/>
      <c r="H1232" s="298"/>
      <c r="I1232" s="297"/>
      <c r="J1232" s="297"/>
      <c r="K1232" s="297"/>
      <c r="L1232" s="298"/>
      <c r="M1232" s="297"/>
      <c r="N1232" s="297"/>
      <c r="O1232" s="297"/>
      <c r="P1232" s="298">
        <f>VLOOKUP(A1232,'Base de Dados sem ASI_Relatório'!N:AD,17,0)</f>
        <v>2E-3</v>
      </c>
    </row>
    <row r="1233" spans="1:16" ht="39.75" customHeight="1" x14ac:dyDescent="0.2">
      <c r="A1233" s="283" t="s">
        <v>4501</v>
      </c>
      <c r="B1233" s="311" t="s">
        <v>5196</v>
      </c>
      <c r="C1233" s="311" t="s">
        <v>5197</v>
      </c>
      <c r="D1233" s="311" t="s">
        <v>5198</v>
      </c>
      <c r="E1233" s="311" t="s">
        <v>5199</v>
      </c>
      <c r="F1233" s="311" t="s">
        <v>5200</v>
      </c>
      <c r="G1233" s="311" t="s">
        <v>5201</v>
      </c>
      <c r="H1233" s="311" t="s">
        <v>5202</v>
      </c>
      <c r="I1233" s="311" t="s">
        <v>5203</v>
      </c>
      <c r="J1233" s="311" t="s">
        <v>5204</v>
      </c>
      <c r="K1233" s="311" t="s">
        <v>5205</v>
      </c>
      <c r="L1233" s="311" t="s">
        <v>5206</v>
      </c>
      <c r="M1233" s="311" t="s">
        <v>5207</v>
      </c>
      <c r="N1233" s="311" t="s">
        <v>5208</v>
      </c>
      <c r="O1233" s="311" t="s">
        <v>5209</v>
      </c>
      <c r="P1233" s="311" t="s">
        <v>5210</v>
      </c>
    </row>
    <row r="1234" spans="1:16" s="282" customFormat="1" ht="25.5" x14ac:dyDescent="0.2">
      <c r="A1234" s="285" t="s">
        <v>5164</v>
      </c>
      <c r="B1234" s="294" t="str">
        <f>VLOOKUP(A1234,'Base de Dados sem ASI_Relatório'!N:AD,2,0)</f>
        <v>Anual</v>
      </c>
      <c r="C1234" s="294">
        <f>VLOOKUP(A1234,'Base de Dados sem ASI_Relatório'!N:AD,4,0)</f>
        <v>0</v>
      </c>
      <c r="D1234" s="294">
        <f>VLOOKUP(A1234,'Base de Dados sem ASI_Relatório'!N:AD,5,0)</f>
        <v>220</v>
      </c>
      <c r="E1234" s="294"/>
      <c r="F1234" s="294"/>
      <c r="G1234" s="294"/>
      <c r="H1234" s="294"/>
      <c r="I1234" s="294"/>
      <c r="J1234" s="294"/>
      <c r="K1234" s="294"/>
      <c r="L1234" s="294"/>
      <c r="M1234" s="294"/>
      <c r="N1234" s="294"/>
      <c r="O1234" s="294"/>
      <c r="P1234" s="294">
        <f>VLOOKUP(A1234,'Base de Dados sem ASI_Relatório'!N:AD,17,0)</f>
        <v>0</v>
      </c>
    </row>
    <row r="1235" spans="1:16" ht="39.75" customHeight="1" x14ac:dyDescent="0.2">
      <c r="A1235" s="283" t="s">
        <v>4502</v>
      </c>
      <c r="B1235" s="311" t="s">
        <v>5196</v>
      </c>
      <c r="C1235" s="311" t="s">
        <v>5197</v>
      </c>
      <c r="D1235" s="311" t="s">
        <v>5198</v>
      </c>
      <c r="E1235" s="311" t="s">
        <v>5199</v>
      </c>
      <c r="F1235" s="311" t="s">
        <v>5200</v>
      </c>
      <c r="G1235" s="311" t="s">
        <v>5201</v>
      </c>
      <c r="H1235" s="311" t="s">
        <v>5202</v>
      </c>
      <c r="I1235" s="311" t="s">
        <v>5203</v>
      </c>
      <c r="J1235" s="311" t="s">
        <v>5204</v>
      </c>
      <c r="K1235" s="311" t="s">
        <v>5205</v>
      </c>
      <c r="L1235" s="311" t="s">
        <v>5206</v>
      </c>
      <c r="M1235" s="311" t="s">
        <v>5207</v>
      </c>
      <c r="N1235" s="311" t="s">
        <v>5208</v>
      </c>
      <c r="O1235" s="311" t="s">
        <v>5209</v>
      </c>
      <c r="P1235" s="311" t="s">
        <v>5210</v>
      </c>
    </row>
    <row r="1236" spans="1:16" s="282" customFormat="1" x14ac:dyDescent="0.2">
      <c r="A1236" s="285" t="s">
        <v>5165</v>
      </c>
      <c r="B1236" s="294" t="str">
        <f>VLOOKUP(A1236,'Base de Dados sem ASI_Relatório'!N:AD,2,0)</f>
        <v>Anual</v>
      </c>
      <c r="C1236" s="298">
        <f>VLOOKUP(A1236,'Base de Dados sem ASI_Relatório'!N:AD,4,0)</f>
        <v>8.6099999999999996E-2</v>
      </c>
      <c r="D1236" s="298">
        <f>VLOOKUP(A1236,'Base de Dados sem ASI_Relatório'!N:AD,5,0)</f>
        <v>9.01E-2</v>
      </c>
      <c r="E1236" s="297"/>
      <c r="F1236" s="298"/>
      <c r="G1236" s="298"/>
      <c r="H1236" s="298"/>
      <c r="I1236" s="297"/>
      <c r="J1236" s="297"/>
      <c r="K1236" s="297"/>
      <c r="L1236" s="298"/>
      <c r="M1236" s="297"/>
      <c r="N1236" s="297"/>
      <c r="O1236" s="297"/>
      <c r="P1236" s="298">
        <f>VLOOKUP(A1236,'Base de Dados sem ASI_Relatório'!N:AD,17,0)</f>
        <v>5.0900000000000001E-2</v>
      </c>
    </row>
    <row r="1237" spans="1:16" ht="39.75" customHeight="1" x14ac:dyDescent="0.2">
      <c r="A1237" s="283" t="s">
        <v>4503</v>
      </c>
      <c r="B1237" s="311" t="s">
        <v>5196</v>
      </c>
      <c r="C1237" s="311" t="s">
        <v>5197</v>
      </c>
      <c r="D1237" s="311" t="s">
        <v>5198</v>
      </c>
      <c r="E1237" s="311" t="s">
        <v>5199</v>
      </c>
      <c r="F1237" s="311" t="s">
        <v>5200</v>
      </c>
      <c r="G1237" s="311" t="s">
        <v>5201</v>
      </c>
      <c r="H1237" s="311" t="s">
        <v>5202</v>
      </c>
      <c r="I1237" s="311" t="s">
        <v>5203</v>
      </c>
      <c r="J1237" s="311" t="s">
        <v>5204</v>
      </c>
      <c r="K1237" s="311" t="s">
        <v>5205</v>
      </c>
      <c r="L1237" s="311" t="s">
        <v>5206</v>
      </c>
      <c r="M1237" s="311" t="s">
        <v>5207</v>
      </c>
      <c r="N1237" s="311" t="s">
        <v>5208</v>
      </c>
      <c r="O1237" s="311" t="s">
        <v>5209</v>
      </c>
      <c r="P1237" s="311" t="s">
        <v>5210</v>
      </c>
    </row>
    <row r="1238" spans="1:16" s="282" customFormat="1" ht="38.25" x14ac:dyDescent="0.2">
      <c r="A1238" s="285" t="s">
        <v>5166</v>
      </c>
      <c r="B1238" s="294" t="str">
        <f>VLOOKUP(A1238,'Base de Dados sem ASI_Relatório'!N:AD,2,0)</f>
        <v>Anual</v>
      </c>
      <c r="C1238" s="294">
        <f>VLOOKUP(A1238,'Base de Dados sem ASI_Relatório'!N:AD,4,0)</f>
        <v>9530</v>
      </c>
      <c r="D1238" s="294">
        <f>VLOOKUP(A1238,'Base de Dados sem ASI_Relatório'!N:AD,5,0)</f>
        <v>27925</v>
      </c>
      <c r="E1238" s="294"/>
      <c r="F1238" s="294"/>
      <c r="G1238" s="294"/>
      <c r="H1238" s="294"/>
      <c r="I1238" s="294"/>
      <c r="J1238" s="294"/>
      <c r="K1238" s="294"/>
      <c r="L1238" s="294"/>
      <c r="M1238" s="294"/>
      <c r="N1238" s="294"/>
      <c r="O1238" s="294"/>
      <c r="P1238" s="294">
        <f>VLOOKUP(A1238,'Base de Dados sem ASI_Relatório'!N:AD,17,0)</f>
        <v>19900</v>
      </c>
    </row>
    <row r="1239" spans="1:16" ht="39.75" customHeight="1" x14ac:dyDescent="0.2">
      <c r="A1239" s="283" t="s">
        <v>4504</v>
      </c>
      <c r="B1239" s="311" t="s">
        <v>5196</v>
      </c>
      <c r="C1239" s="311" t="s">
        <v>5197</v>
      </c>
      <c r="D1239" s="311" t="s">
        <v>5198</v>
      </c>
      <c r="E1239" s="311" t="s">
        <v>5199</v>
      </c>
      <c r="F1239" s="311" t="s">
        <v>5200</v>
      </c>
      <c r="G1239" s="311" t="s">
        <v>5201</v>
      </c>
      <c r="H1239" s="311" t="s">
        <v>5202</v>
      </c>
      <c r="I1239" s="311" t="s">
        <v>5203</v>
      </c>
      <c r="J1239" s="311" t="s">
        <v>5204</v>
      </c>
      <c r="K1239" s="311" t="s">
        <v>5205</v>
      </c>
      <c r="L1239" s="311" t="s">
        <v>5206</v>
      </c>
      <c r="M1239" s="311" t="s">
        <v>5207</v>
      </c>
      <c r="N1239" s="311" t="s">
        <v>5208</v>
      </c>
      <c r="O1239" s="311" t="s">
        <v>5209</v>
      </c>
      <c r="P1239" s="311" t="s">
        <v>5210</v>
      </c>
    </row>
    <row r="1240" spans="1:16" s="282" customFormat="1" ht="25.5" x14ac:dyDescent="0.2">
      <c r="A1240" s="285" t="s">
        <v>5167</v>
      </c>
      <c r="B1240" s="294" t="str">
        <f>VLOOKUP(A1240,'Base de Dados sem ASI_Relatório'!N:AD,2,0)</f>
        <v>Anual</v>
      </c>
      <c r="C1240" s="294">
        <f>VLOOKUP(A1240,'Base de Dados sem ASI_Relatório'!N:AD,4,0)</f>
        <v>6</v>
      </c>
      <c r="D1240" s="294">
        <f>VLOOKUP(A1240,'Base de Dados sem ASI_Relatório'!N:AD,5,0)</f>
        <v>16</v>
      </c>
      <c r="E1240" s="294"/>
      <c r="F1240" s="294"/>
      <c r="G1240" s="294"/>
      <c r="H1240" s="294"/>
      <c r="I1240" s="294"/>
      <c r="J1240" s="294"/>
      <c r="K1240" s="294"/>
      <c r="L1240" s="294"/>
      <c r="M1240" s="294"/>
      <c r="N1240" s="294"/>
      <c r="O1240" s="294"/>
      <c r="P1240" s="294">
        <f>VLOOKUP(A1240,'Base de Dados sem ASI_Relatório'!N:AD,17,0)</f>
        <v>7</v>
      </c>
    </row>
    <row r="1241" spans="1:16" ht="39.75" customHeight="1" x14ac:dyDescent="0.2">
      <c r="A1241" s="283" t="s">
        <v>4505</v>
      </c>
      <c r="B1241" s="311" t="s">
        <v>5196</v>
      </c>
      <c r="C1241" s="311" t="s">
        <v>5197</v>
      </c>
      <c r="D1241" s="311" t="s">
        <v>5198</v>
      </c>
      <c r="E1241" s="311" t="s">
        <v>5199</v>
      </c>
      <c r="F1241" s="311" t="s">
        <v>5200</v>
      </c>
      <c r="G1241" s="311" t="s">
        <v>5201</v>
      </c>
      <c r="H1241" s="311" t="s">
        <v>5202</v>
      </c>
      <c r="I1241" s="311" t="s">
        <v>5203</v>
      </c>
      <c r="J1241" s="311" t="s">
        <v>5204</v>
      </c>
      <c r="K1241" s="311" t="s">
        <v>5205</v>
      </c>
      <c r="L1241" s="311" t="s">
        <v>5206</v>
      </c>
      <c r="M1241" s="311" t="s">
        <v>5207</v>
      </c>
      <c r="N1241" s="311" t="s">
        <v>5208</v>
      </c>
      <c r="O1241" s="311" t="s">
        <v>5209</v>
      </c>
      <c r="P1241" s="311" t="s">
        <v>5210</v>
      </c>
    </row>
    <row r="1242" spans="1:16" s="282" customFormat="1" x14ac:dyDescent="0.2">
      <c r="A1242" s="285" t="s">
        <v>5168</v>
      </c>
      <c r="B1242" s="294" t="str">
        <f>VLOOKUP(A1242,'Base de Dados sem ASI_Relatório'!N:AD,2,0)</f>
        <v>Quadrimestral</v>
      </c>
      <c r="C1242" s="294">
        <f>VLOOKUP(A1242,'Base de Dados sem ASI_Relatório'!N:AD,4,0)</f>
        <v>0</v>
      </c>
      <c r="D1242" s="294">
        <f>VLOOKUP(A1242,'Base de Dados sem ASI_Relatório'!N:AD,5,0)</f>
        <v>100</v>
      </c>
      <c r="E1242" s="294"/>
      <c r="F1242" s="294"/>
      <c r="G1242" s="294"/>
      <c r="H1242" s="294">
        <f>VLOOKUP(A1242,'Base de Dados sem ASI_Relatório'!N:AD,9,0)</f>
        <v>25</v>
      </c>
      <c r="I1242" s="294"/>
      <c r="J1242" s="294"/>
      <c r="K1242" s="294"/>
      <c r="L1242" s="294">
        <f>VLOOKUP(A1242,'Base de Dados sem ASI_Relatório'!N:AD,13,0)</f>
        <v>0</v>
      </c>
      <c r="M1242" s="294"/>
      <c r="N1242" s="294"/>
      <c r="O1242" s="294"/>
      <c r="P1242" s="294">
        <f>VLOOKUP(A1242,'Base de Dados sem ASI_Relatório'!N:AD,17,0)</f>
        <v>0</v>
      </c>
    </row>
    <row r="1243" spans="1:16" ht="39.75" customHeight="1" x14ac:dyDescent="0.2">
      <c r="A1243" s="283" t="s">
        <v>4506</v>
      </c>
      <c r="B1243" s="311" t="s">
        <v>5196</v>
      </c>
      <c r="C1243" s="311" t="s">
        <v>5197</v>
      </c>
      <c r="D1243" s="311" t="s">
        <v>5198</v>
      </c>
      <c r="E1243" s="311" t="s">
        <v>5199</v>
      </c>
      <c r="F1243" s="311" t="s">
        <v>5200</v>
      </c>
      <c r="G1243" s="311" t="s">
        <v>5201</v>
      </c>
      <c r="H1243" s="311" t="s">
        <v>5202</v>
      </c>
      <c r="I1243" s="311" t="s">
        <v>5203</v>
      </c>
      <c r="J1243" s="311" t="s">
        <v>5204</v>
      </c>
      <c r="K1243" s="311" t="s">
        <v>5205</v>
      </c>
      <c r="L1243" s="311" t="s">
        <v>5206</v>
      </c>
      <c r="M1243" s="311" t="s">
        <v>5207</v>
      </c>
      <c r="N1243" s="311" t="s">
        <v>5208</v>
      </c>
      <c r="O1243" s="311" t="s">
        <v>5209</v>
      </c>
      <c r="P1243" s="311" t="s">
        <v>5210</v>
      </c>
    </row>
    <row r="1244" spans="1:16" s="282" customFormat="1" ht="25.5" x14ac:dyDescent="0.2">
      <c r="A1244" s="285" t="s">
        <v>5169</v>
      </c>
      <c r="B1244" s="294" t="str">
        <f>VLOOKUP(A1244,'Base de Dados sem ASI_Relatório'!N:AD,2,0)</f>
        <v>Anual</v>
      </c>
      <c r="C1244" s="294">
        <f>VLOOKUP(A1244,'Base de Dados sem ASI_Relatório'!N:AD,4,0)</f>
        <v>5</v>
      </c>
      <c r="D1244" s="294">
        <f>VLOOKUP(A1244,'Base de Dados sem ASI_Relatório'!N:AD,5,0)</f>
        <v>20</v>
      </c>
      <c r="E1244" s="294"/>
      <c r="F1244" s="294"/>
      <c r="G1244" s="294"/>
      <c r="H1244" s="294"/>
      <c r="I1244" s="294"/>
      <c r="J1244" s="294"/>
      <c r="K1244" s="294"/>
      <c r="L1244" s="294"/>
      <c r="M1244" s="294"/>
      <c r="N1244" s="294"/>
      <c r="O1244" s="294"/>
      <c r="P1244" s="294" t="str">
        <f>VLOOKUP(A1244,'Base de Dados sem ASI_Relatório'!N:AD,17,0)</f>
        <v>-</v>
      </c>
    </row>
    <row r="1245" spans="1:16" ht="39.75" customHeight="1" x14ac:dyDescent="0.2">
      <c r="A1245" s="283" t="s">
        <v>4507</v>
      </c>
      <c r="B1245" s="311" t="s">
        <v>5196</v>
      </c>
      <c r="C1245" s="311" t="s">
        <v>5197</v>
      </c>
      <c r="D1245" s="311" t="s">
        <v>5198</v>
      </c>
      <c r="E1245" s="311" t="s">
        <v>5199</v>
      </c>
      <c r="F1245" s="311" t="s">
        <v>5200</v>
      </c>
      <c r="G1245" s="311" t="s">
        <v>5201</v>
      </c>
      <c r="H1245" s="311" t="s">
        <v>5202</v>
      </c>
      <c r="I1245" s="311" t="s">
        <v>5203</v>
      </c>
      <c r="J1245" s="311" t="s">
        <v>5204</v>
      </c>
      <c r="K1245" s="311" t="s">
        <v>5205</v>
      </c>
      <c r="L1245" s="311" t="s">
        <v>5206</v>
      </c>
      <c r="M1245" s="311" t="s">
        <v>5207</v>
      </c>
      <c r="N1245" s="311" t="s">
        <v>5208</v>
      </c>
      <c r="O1245" s="311" t="s">
        <v>5209</v>
      </c>
      <c r="P1245" s="311" t="s">
        <v>5210</v>
      </c>
    </row>
    <row r="1246" spans="1:16" s="282" customFormat="1" x14ac:dyDescent="0.2">
      <c r="A1246" s="285" t="s">
        <v>5170</v>
      </c>
      <c r="B1246" s="294" t="str">
        <f>VLOOKUP(A1246,'Base de Dados sem ASI_Relatório'!N:AD,2,0)</f>
        <v>Quadrimestral</v>
      </c>
      <c r="C1246" s="294">
        <f>VLOOKUP(A1246,'Base de Dados sem ASI_Relatório'!N:AD,4,0)</f>
        <v>4</v>
      </c>
      <c r="D1246" s="294">
        <f>VLOOKUP(A1246,'Base de Dados sem ASI_Relatório'!N:AD,5,0)</f>
        <v>4</v>
      </c>
      <c r="E1246" s="294"/>
      <c r="F1246" s="294"/>
      <c r="G1246" s="294"/>
      <c r="H1246" s="294">
        <f>VLOOKUP(A1246,'Base de Dados sem ASI_Relatório'!N:AD,9,0)</f>
        <v>4</v>
      </c>
      <c r="I1246" s="294"/>
      <c r="J1246" s="294"/>
      <c r="K1246" s="294"/>
      <c r="L1246" s="294">
        <f>VLOOKUP(A1246,'Base de Dados sem ASI_Relatório'!N:AD,13,0)</f>
        <v>4</v>
      </c>
      <c r="M1246" s="294"/>
      <c r="N1246" s="294"/>
      <c r="O1246" s="294"/>
      <c r="P1246" s="294">
        <f>VLOOKUP(A1246,'Base de Dados sem ASI_Relatório'!N:AD,17,0)</f>
        <v>7</v>
      </c>
    </row>
    <row r="1247" spans="1:16" ht="39.75" customHeight="1" x14ac:dyDescent="0.2">
      <c r="A1247" s="283" t="s">
        <v>4508</v>
      </c>
      <c r="B1247" s="311" t="s">
        <v>5196</v>
      </c>
      <c r="C1247" s="311" t="s">
        <v>5197</v>
      </c>
      <c r="D1247" s="311" t="s">
        <v>5198</v>
      </c>
      <c r="E1247" s="311" t="s">
        <v>5199</v>
      </c>
      <c r="F1247" s="311" t="s">
        <v>5200</v>
      </c>
      <c r="G1247" s="311" t="s">
        <v>5201</v>
      </c>
      <c r="H1247" s="311" t="s">
        <v>5202</v>
      </c>
      <c r="I1247" s="311" t="s">
        <v>5203</v>
      </c>
      <c r="J1247" s="311" t="s">
        <v>5204</v>
      </c>
      <c r="K1247" s="311" t="s">
        <v>5205</v>
      </c>
      <c r="L1247" s="311" t="s">
        <v>5206</v>
      </c>
      <c r="M1247" s="311" t="s">
        <v>5207</v>
      </c>
      <c r="N1247" s="311" t="s">
        <v>5208</v>
      </c>
      <c r="O1247" s="311" t="s">
        <v>5209</v>
      </c>
      <c r="P1247" s="311" t="s">
        <v>5210</v>
      </c>
    </row>
    <row r="1248" spans="1:16" s="282" customFormat="1" ht="25.5" x14ac:dyDescent="0.2">
      <c r="A1248" s="285" t="s">
        <v>5171</v>
      </c>
      <c r="B1248" s="294" t="str">
        <f>VLOOKUP(A1248,'Base de Dados sem ASI_Relatório'!N:AD,2,0)</f>
        <v>Anual</v>
      </c>
      <c r="C1248" s="294" t="str">
        <f>VLOOKUP(A1248,'Base de Dados sem ASI_Relatório'!N:AD,4,0)</f>
        <v>-</v>
      </c>
      <c r="D1248" s="294">
        <f>VLOOKUP(A1248,'Base de Dados sem ASI_Relatório'!N:AD,5,0)</f>
        <v>1800000</v>
      </c>
      <c r="E1248" s="294"/>
      <c r="F1248" s="294"/>
      <c r="G1248" s="294"/>
      <c r="H1248" s="294">
        <f>VLOOKUP(A1248,'Base de Dados sem ASI_Relatório'!N:AD,9,0)</f>
        <v>616243.77</v>
      </c>
      <c r="I1248" s="294"/>
      <c r="J1248" s="294"/>
      <c r="K1248" s="294"/>
      <c r="L1248" s="294">
        <f>VLOOKUP(A1248,'Base de Dados sem ASI_Relatório'!N:AD,13,0)</f>
        <v>587</v>
      </c>
      <c r="M1248" s="294"/>
      <c r="N1248" s="294"/>
      <c r="O1248" s="294"/>
      <c r="P1248" s="294">
        <f>VLOOKUP(A1248,'Base de Dados sem ASI_Relatório'!N:AD,17,0)</f>
        <v>191828</v>
      </c>
    </row>
    <row r="1249" spans="1:16" ht="39.75" customHeight="1" x14ac:dyDescent="0.2">
      <c r="A1249" s="283" t="s">
        <v>4509</v>
      </c>
      <c r="B1249" s="311" t="s">
        <v>5196</v>
      </c>
      <c r="C1249" s="311" t="s">
        <v>5197</v>
      </c>
      <c r="D1249" s="311" t="s">
        <v>5198</v>
      </c>
      <c r="E1249" s="311" t="s">
        <v>5199</v>
      </c>
      <c r="F1249" s="311" t="s">
        <v>5200</v>
      </c>
      <c r="G1249" s="311" t="s">
        <v>5201</v>
      </c>
      <c r="H1249" s="311" t="s">
        <v>5202</v>
      </c>
      <c r="I1249" s="311" t="s">
        <v>5203</v>
      </c>
      <c r="J1249" s="311" t="s">
        <v>5204</v>
      </c>
      <c r="K1249" s="311" t="s">
        <v>5205</v>
      </c>
      <c r="L1249" s="311" t="s">
        <v>5206</v>
      </c>
      <c r="M1249" s="311" t="s">
        <v>5207</v>
      </c>
      <c r="N1249" s="311" t="s">
        <v>5208</v>
      </c>
      <c r="O1249" s="311" t="s">
        <v>5209</v>
      </c>
      <c r="P1249" s="311" t="s">
        <v>5210</v>
      </c>
    </row>
    <row r="1250" spans="1:16" s="282" customFormat="1" x14ac:dyDescent="0.2">
      <c r="A1250" s="285" t="s">
        <v>5172</v>
      </c>
      <c r="B1250" s="294" t="str">
        <f>VLOOKUP(A1250,'Base de Dados sem ASI_Relatório'!N:AD,2,0)</f>
        <v>Quadrimestral</v>
      </c>
      <c r="C1250" s="294">
        <f>VLOOKUP(A1250,'Base de Dados sem ASI_Relatório'!N:AD,4,0)</f>
        <v>400</v>
      </c>
      <c r="D1250" s="294">
        <f>VLOOKUP(A1250,'Base de Dados sem ASI_Relatório'!N:AD,5,0)</f>
        <v>440</v>
      </c>
      <c r="E1250" s="294"/>
      <c r="F1250" s="294"/>
      <c r="G1250" s="294"/>
      <c r="H1250" s="294">
        <f>VLOOKUP(A1250,'Base de Dados sem ASI_Relatório'!N:AD,9,0)</f>
        <v>150</v>
      </c>
      <c r="I1250" s="294"/>
      <c r="J1250" s="294"/>
      <c r="K1250" s="294"/>
      <c r="L1250" s="294">
        <f>VLOOKUP(A1250,'Base de Dados sem ASI_Relatório'!N:AD,13,0)</f>
        <v>300</v>
      </c>
      <c r="M1250" s="294"/>
      <c r="N1250" s="294"/>
      <c r="O1250" s="294"/>
      <c r="P1250" s="294">
        <f>VLOOKUP(A1250,'Base de Dados sem ASI_Relatório'!N:AD,17,0)</f>
        <v>290</v>
      </c>
    </row>
    <row r="1251" spans="1:16" ht="39.75" customHeight="1" x14ac:dyDescent="0.2">
      <c r="A1251" s="283" t="s">
        <v>4510</v>
      </c>
      <c r="B1251" s="311" t="s">
        <v>5196</v>
      </c>
      <c r="C1251" s="311" t="s">
        <v>5197</v>
      </c>
      <c r="D1251" s="311" t="s">
        <v>5198</v>
      </c>
      <c r="E1251" s="311" t="s">
        <v>5199</v>
      </c>
      <c r="F1251" s="311" t="s">
        <v>5200</v>
      </c>
      <c r="G1251" s="311" t="s">
        <v>5201</v>
      </c>
      <c r="H1251" s="311" t="s">
        <v>5202</v>
      </c>
      <c r="I1251" s="311" t="s">
        <v>5203</v>
      </c>
      <c r="J1251" s="311" t="s">
        <v>5204</v>
      </c>
      <c r="K1251" s="311" t="s">
        <v>5205</v>
      </c>
      <c r="L1251" s="311" t="s">
        <v>5206</v>
      </c>
      <c r="M1251" s="311" t="s">
        <v>5207</v>
      </c>
      <c r="N1251" s="311" t="s">
        <v>5208</v>
      </c>
      <c r="O1251" s="311" t="s">
        <v>5209</v>
      </c>
      <c r="P1251" s="311" t="s">
        <v>5210</v>
      </c>
    </row>
    <row r="1252" spans="1:16" s="282" customFormat="1" x14ac:dyDescent="0.2">
      <c r="A1252" s="285" t="s">
        <v>5173</v>
      </c>
      <c r="B1252" s="294" t="str">
        <f>VLOOKUP(A1252,'Base de Dados sem ASI_Relatório'!N:AD,2,0)</f>
        <v>Quadrimestral</v>
      </c>
      <c r="C1252" s="298" t="str">
        <f>VLOOKUP(A1252,'Base de Dados sem ASI_Relatório'!N:AD,4,0)</f>
        <v>-</v>
      </c>
      <c r="D1252" s="298" t="str">
        <f>VLOOKUP(A1252,'Base de Dados sem ASI_Relatório'!N:AD,5,0)</f>
        <v>-</v>
      </c>
      <c r="E1252" s="297"/>
      <c r="F1252" s="298"/>
      <c r="G1252" s="298"/>
      <c r="H1252" s="298" t="str">
        <f>VLOOKUP(A1252,'Base de Dados sem ASI_Relatório'!N:AD,9,0)</f>
        <v>-</v>
      </c>
      <c r="I1252" s="297"/>
      <c r="J1252" s="297"/>
      <c r="K1252" s="297"/>
      <c r="L1252" s="298">
        <f>VLOOKUP(A1252,'Base de Dados sem ASI_Relatório'!N:AD,13,0)</f>
        <v>0</v>
      </c>
      <c r="M1252" s="297"/>
      <c r="N1252" s="297"/>
      <c r="O1252" s="297"/>
      <c r="P1252" s="297">
        <f>VLOOKUP(A1252,'Base de Dados sem ASI_Relatório'!N:AD,17,0)</f>
        <v>0</v>
      </c>
    </row>
    <row r="1253" spans="1:16" ht="39.75" customHeight="1" x14ac:dyDescent="0.2">
      <c r="A1253" s="283" t="s">
        <v>4511</v>
      </c>
      <c r="B1253" s="311" t="s">
        <v>5196</v>
      </c>
      <c r="C1253" s="311" t="s">
        <v>5197</v>
      </c>
      <c r="D1253" s="311" t="s">
        <v>5198</v>
      </c>
      <c r="E1253" s="311" t="s">
        <v>5199</v>
      </c>
      <c r="F1253" s="311" t="s">
        <v>5200</v>
      </c>
      <c r="G1253" s="311" t="s">
        <v>5201</v>
      </c>
      <c r="H1253" s="311" t="s">
        <v>5202</v>
      </c>
      <c r="I1253" s="311" t="s">
        <v>5203</v>
      </c>
      <c r="J1253" s="311" t="s">
        <v>5204</v>
      </c>
      <c r="K1253" s="311" t="s">
        <v>5205</v>
      </c>
      <c r="L1253" s="311" t="s">
        <v>5206</v>
      </c>
      <c r="M1253" s="311" t="s">
        <v>5207</v>
      </c>
      <c r="N1253" s="311" t="s">
        <v>5208</v>
      </c>
      <c r="O1253" s="311" t="s">
        <v>5209</v>
      </c>
      <c r="P1253" s="311" t="s">
        <v>5210</v>
      </c>
    </row>
    <row r="1254" spans="1:16" s="282" customFormat="1" x14ac:dyDescent="0.2">
      <c r="A1254" s="285" t="s">
        <v>5174</v>
      </c>
      <c r="B1254" s="294" t="str">
        <f>VLOOKUP(A1254,'Base de Dados sem ASI_Relatório'!N:AD,2,0)</f>
        <v>Mensal</v>
      </c>
      <c r="C1254" s="294">
        <f>VLOOKUP(A1254,'Base de Dados sem ASI_Relatório'!N:AD,4,0)</f>
        <v>2</v>
      </c>
      <c r="D1254" s="294">
        <f>VLOOKUP(A1254,'Base de Dados sem ASI_Relatório'!N:AD,5,0)</f>
        <v>2</v>
      </c>
      <c r="E1254" s="294">
        <f>VLOOKUP(A1254,'Base de Dados sem ASI_Relatório'!N:AD,6,0)</f>
        <v>2</v>
      </c>
      <c r="F1254" s="294">
        <f>VLOOKUP(A1254,'Base de Dados sem ASI_Relatório'!N:AD,7,0)</f>
        <v>2</v>
      </c>
      <c r="G1254" s="294">
        <f>VLOOKUP(A1254,'Base de Dados sem ASI_Relatório'!N:AD,8,0)</f>
        <v>2</v>
      </c>
      <c r="H1254" s="294">
        <f>VLOOKUP(A1254,'Base de Dados sem ASI_Relatório'!N:AD,9,0)</f>
        <v>2</v>
      </c>
      <c r="I1254" s="294">
        <f>VLOOKUP(A1254,'Base de Dados sem ASI_Relatório'!N:AD,10,0)</f>
        <v>2</v>
      </c>
      <c r="J1254" s="294">
        <f>VLOOKUP(A1254,'Base de Dados sem ASI_Relatório'!N:AD,11,0)</f>
        <v>2</v>
      </c>
      <c r="K1254" s="294">
        <f>VLOOKUP(A1254,'Base de Dados sem ASI_Relatório'!N:AD,12,0)</f>
        <v>2</v>
      </c>
      <c r="L1254" s="294">
        <f>VLOOKUP(A1254,'Base de Dados sem ASI_Relatório'!N:AD,13,0)</f>
        <v>2</v>
      </c>
      <c r="M1254" s="294">
        <f>VLOOKUP(A1254,'Base de Dados sem ASI_Relatório'!N:AD,14,0)</f>
        <v>2</v>
      </c>
      <c r="N1254" s="294">
        <f>VLOOKUP(A1254,'Base de Dados sem ASI_Relatório'!N:AD,15,0)</f>
        <v>2</v>
      </c>
      <c r="O1254" s="294">
        <f>VLOOKUP(A1254,'Base de Dados sem ASI_Relatório'!N:AD,16,0)</f>
        <v>2</v>
      </c>
      <c r="P1254" s="294">
        <f>VLOOKUP(A1254,'Base de Dados sem ASI_Relatório'!N:AD,17,0)</f>
        <v>2</v>
      </c>
    </row>
    <row r="1255" spans="1:16" ht="39.75" customHeight="1" x14ac:dyDescent="0.2">
      <c r="A1255" s="283" t="s">
        <v>4512</v>
      </c>
      <c r="B1255" s="311" t="s">
        <v>5196</v>
      </c>
      <c r="C1255" s="311" t="s">
        <v>5197</v>
      </c>
      <c r="D1255" s="311" t="s">
        <v>5198</v>
      </c>
      <c r="E1255" s="311" t="s">
        <v>5199</v>
      </c>
      <c r="F1255" s="311" t="s">
        <v>5200</v>
      </c>
      <c r="G1255" s="311" t="s">
        <v>5201</v>
      </c>
      <c r="H1255" s="311" t="s">
        <v>5202</v>
      </c>
      <c r="I1255" s="311" t="s">
        <v>5203</v>
      </c>
      <c r="J1255" s="311" t="s">
        <v>5204</v>
      </c>
      <c r="K1255" s="311" t="s">
        <v>5205</v>
      </c>
      <c r="L1255" s="311" t="s">
        <v>5206</v>
      </c>
      <c r="M1255" s="311" t="s">
        <v>5207</v>
      </c>
      <c r="N1255" s="311" t="s">
        <v>5208</v>
      </c>
      <c r="O1255" s="311" t="s">
        <v>5209</v>
      </c>
      <c r="P1255" s="311" t="s">
        <v>5210</v>
      </c>
    </row>
    <row r="1256" spans="1:16" s="282" customFormat="1" ht="38.25" x14ac:dyDescent="0.2">
      <c r="A1256" s="285" t="s">
        <v>5166</v>
      </c>
      <c r="B1256" s="294" t="str">
        <f>VLOOKUP(A1256,'Base de Dados sem ASI_Relatório'!N:AD,2,0)</f>
        <v>Anual</v>
      </c>
      <c r="C1256" s="294">
        <f>VLOOKUP(A1256,'Base de Dados sem ASI_Relatório'!N:AD,4,0)</f>
        <v>9530</v>
      </c>
      <c r="D1256" s="294">
        <f>VLOOKUP(A1256,'Base de Dados sem ASI_Relatório'!N:AD,5,0)</f>
        <v>27925</v>
      </c>
      <c r="E1256" s="294"/>
      <c r="F1256" s="294"/>
      <c r="G1256" s="294"/>
      <c r="H1256" s="294"/>
      <c r="I1256" s="294"/>
      <c r="J1256" s="294"/>
      <c r="K1256" s="294"/>
      <c r="L1256" s="294"/>
      <c r="M1256" s="294"/>
      <c r="N1256" s="294"/>
      <c r="O1256" s="294"/>
      <c r="P1256" s="294">
        <f>VLOOKUP(A1256,'Base de Dados sem ASI_Relatório'!N:AD,17,0)</f>
        <v>19900</v>
      </c>
    </row>
    <row r="1257" spans="1:16" s="280" customFormat="1" ht="45.75" customHeight="1" x14ac:dyDescent="0.3">
      <c r="A1257" s="312" t="s">
        <v>4017</v>
      </c>
      <c r="E1257" s="296"/>
      <c r="F1257" s="296"/>
      <c r="G1257" s="296"/>
      <c r="H1257" s="296"/>
      <c r="I1257" s="296"/>
      <c r="J1257" s="296"/>
      <c r="K1257" s="296"/>
      <c r="L1257" s="296"/>
      <c r="M1257" s="296"/>
      <c r="N1257" s="296"/>
      <c r="O1257" s="296"/>
      <c r="P1257" s="296"/>
    </row>
    <row r="1258" spans="1:16" ht="39.75" customHeight="1" x14ac:dyDescent="0.2">
      <c r="A1258" s="283" t="s">
        <v>4513</v>
      </c>
      <c r="B1258" s="311" t="s">
        <v>5196</v>
      </c>
      <c r="C1258" s="311" t="s">
        <v>5197</v>
      </c>
      <c r="D1258" s="311" t="s">
        <v>5198</v>
      </c>
      <c r="E1258" s="311" t="s">
        <v>5199</v>
      </c>
      <c r="F1258" s="311" t="s">
        <v>5200</v>
      </c>
      <c r="G1258" s="311" t="s">
        <v>5201</v>
      </c>
      <c r="H1258" s="311" t="s">
        <v>5202</v>
      </c>
      <c r="I1258" s="311" t="s">
        <v>5203</v>
      </c>
      <c r="J1258" s="311" t="s">
        <v>5204</v>
      </c>
      <c r="K1258" s="311" t="s">
        <v>5205</v>
      </c>
      <c r="L1258" s="311" t="s">
        <v>5206</v>
      </c>
      <c r="M1258" s="311" t="s">
        <v>5207</v>
      </c>
      <c r="N1258" s="311" t="s">
        <v>5208</v>
      </c>
      <c r="O1258" s="311" t="s">
        <v>5209</v>
      </c>
      <c r="P1258" s="311" t="s">
        <v>5210</v>
      </c>
    </row>
    <row r="1259" spans="1:16" s="282" customFormat="1" x14ac:dyDescent="0.2">
      <c r="A1259" s="286" t="s">
        <v>5175</v>
      </c>
      <c r="B1259" s="299" t="str">
        <f>VLOOKUP(A1259,'Base de Dados sem ASI_Relatório'!N:AD,2,0)</f>
        <v>Mensal</v>
      </c>
      <c r="C1259" s="300">
        <f>VLOOKUP(A1259,'Base de Dados sem ASI_Relatório'!N:AD,4,0)</f>
        <v>4.2900000000000001E-2</v>
      </c>
      <c r="D1259" s="300">
        <f>VLOOKUP(A1259,'Base de Dados sem ASI_Relatório'!N:AD,5,0)</f>
        <v>4.2900000000000001E-2</v>
      </c>
      <c r="E1259" s="300">
        <f>VLOOKUP(A1259,'Base de Dados sem ASI_Relatório'!N:AD,6,0)</f>
        <v>0.01</v>
      </c>
      <c r="F1259" s="300">
        <f>VLOOKUP(A1259,'Base de Dados sem ASI_Relatório'!N:AD,7,0)</f>
        <v>0.01</v>
      </c>
      <c r="G1259" s="300">
        <f>VLOOKUP(A1259,'Base de Dados sem ASI_Relatório'!N:AD,8,0)</f>
        <v>0.02</v>
      </c>
      <c r="H1259" s="300">
        <f>VLOOKUP(A1259,'Base de Dados sem ASI_Relatório'!N:AD,9,0)</f>
        <v>0.01</v>
      </c>
      <c r="I1259" s="301">
        <f>VLOOKUP(A1259,'Base de Dados sem ASI_Relatório'!N:AD,10,0)</f>
        <v>0</v>
      </c>
      <c r="J1259" s="301">
        <f>VLOOKUP(A1259,'Base de Dados sem ASI_Relatório'!N:AD,11,0)</f>
        <v>0</v>
      </c>
      <c r="K1259" s="301">
        <f>VLOOKUP(A1259,'Base de Dados sem ASI_Relatório'!N:AD,12,0)</f>
        <v>0</v>
      </c>
      <c r="L1259" s="300">
        <f>VLOOKUP(A1259,'Base de Dados sem ASI_Relatório'!N:AD,13,0)</f>
        <v>0</v>
      </c>
      <c r="M1259" s="300">
        <f>VLOOKUP(A1259,'Base de Dados sem ASI_Relatório'!N:AD,14,0)</f>
        <v>0.11600000000000001</v>
      </c>
      <c r="N1259" s="300">
        <f>VLOOKUP(A1259,'Base de Dados sem ASI_Relatório'!N:AD,15,0)</f>
        <v>0.11600000000000001</v>
      </c>
      <c r="O1259" s="300">
        <f>VLOOKUP(A1259,'Base de Dados sem ASI_Relatório'!N:AD,16,0)</f>
        <v>0.11600000000000001</v>
      </c>
      <c r="P1259" s="300">
        <f>VLOOKUP(A1259,'Base de Dados sem ASI_Relatório'!N:AD,17,0)</f>
        <v>0.11600000000000001</v>
      </c>
    </row>
    <row r="1260" spans="1:16" s="282" customFormat="1" x14ac:dyDescent="0.2">
      <c r="A1260" s="285" t="s">
        <v>5176</v>
      </c>
      <c r="B1260" s="294" t="str">
        <f>VLOOKUP(A1260,'Base de Dados sem ASI_Relatório'!N:AD,2,0)</f>
        <v>Mensal</v>
      </c>
      <c r="C1260" s="294">
        <f>VLOOKUP(A1260,'Base de Dados sem ASI_Relatório'!N:AD,4,0)</f>
        <v>315000</v>
      </c>
      <c r="D1260" s="294">
        <f>VLOOKUP(A1260,'Base de Dados sem ASI_Relatório'!N:AD,5,0)</f>
        <v>315000</v>
      </c>
      <c r="E1260" s="294">
        <f>VLOOKUP(A1260,'Base de Dados sem ASI_Relatório'!N:AD,6,0)</f>
        <v>11376</v>
      </c>
      <c r="F1260" s="294">
        <f>VLOOKUP(A1260,'Base de Dados sem ASI_Relatório'!N:AD,7,0)</f>
        <v>11375</v>
      </c>
      <c r="G1260" s="294">
        <f>VLOOKUP(A1260,'Base de Dados sem ASI_Relatório'!N:AD,8,0)</f>
        <v>11376</v>
      </c>
      <c r="H1260" s="294">
        <f>VLOOKUP(A1260,'Base de Dados sem ASI_Relatório'!N:AD,9,0)</f>
        <v>11375</v>
      </c>
      <c r="I1260" s="294">
        <f>VLOOKUP(A1260,'Base de Dados sem ASI_Relatório'!N:AD,10,0)</f>
        <v>0</v>
      </c>
      <c r="J1260" s="294">
        <f>VLOOKUP(A1260,'Base de Dados sem ASI_Relatório'!N:AD,11,0)</f>
        <v>0</v>
      </c>
      <c r="K1260" s="294">
        <f>VLOOKUP(A1260,'Base de Dados sem ASI_Relatório'!N:AD,12,0)</f>
        <v>0</v>
      </c>
      <c r="L1260" s="294">
        <f>VLOOKUP(A1260,'Base de Dados sem ASI_Relatório'!N:AD,13,0)</f>
        <v>0</v>
      </c>
      <c r="M1260" s="294">
        <f>VLOOKUP(A1260,'Base de Dados sem ASI_Relatório'!N:AD,14,0)</f>
        <v>2836</v>
      </c>
      <c r="N1260" s="294">
        <f>VLOOKUP(A1260,'Base de Dados sem ASI_Relatório'!N:AD,15,0)</f>
        <v>2836</v>
      </c>
      <c r="O1260" s="294">
        <f>VLOOKUP(A1260,'Base de Dados sem ASI_Relatório'!N:AD,16,0)</f>
        <v>2836</v>
      </c>
      <c r="P1260" s="294">
        <f>VLOOKUP(A1260,'Base de Dados sem ASI_Relatório'!N:AD,17,0)</f>
        <v>2836</v>
      </c>
    </row>
    <row r="1261" spans="1:16" s="282" customFormat="1" x14ac:dyDescent="0.2">
      <c r="A1261" s="287" t="s">
        <v>5177</v>
      </c>
      <c r="B1261" s="302" t="str">
        <f>VLOOKUP(A1261,'Base de Dados sem ASI_Relatório'!N:AD,2,0)</f>
        <v>Mensal</v>
      </c>
      <c r="C1261" s="306">
        <f>VLOOKUP(A1261,'Base de Dados sem ASI_Relatório'!N:AD,4,0)</f>
        <v>0.17460000000000001</v>
      </c>
      <c r="D1261" s="306">
        <f>VLOOKUP(A1261,'Base de Dados sem ASI_Relatório'!N:AD,5,0)</f>
        <v>0.17460000000000001</v>
      </c>
      <c r="E1261" s="306">
        <f>VLOOKUP(A1261,'Base de Dados sem ASI_Relatório'!N:AD,6,0)</f>
        <v>0.05</v>
      </c>
      <c r="F1261" s="306">
        <f>VLOOKUP(A1261,'Base de Dados sem ASI_Relatório'!N:AD,7,0)</f>
        <v>0.05</v>
      </c>
      <c r="G1261" s="306">
        <f>VLOOKUP(A1261,'Base de Dados sem ASI_Relatório'!N:AD,8,0)</f>
        <v>0.06</v>
      </c>
      <c r="H1261" s="306">
        <f>VLOOKUP(A1261,'Base de Dados sem ASI_Relatório'!N:AD,9,0)</f>
        <v>0.06</v>
      </c>
      <c r="I1261" s="307">
        <f>VLOOKUP(A1261,'Base de Dados sem ASI_Relatório'!N:AD,10,0)</f>
        <v>0</v>
      </c>
      <c r="J1261" s="307">
        <f>VLOOKUP(A1261,'Base de Dados sem ASI_Relatório'!N:AD,11,0)</f>
        <v>0</v>
      </c>
      <c r="K1261" s="307">
        <f>VLOOKUP(A1261,'Base de Dados sem ASI_Relatório'!N:AD,12,0)</f>
        <v>0</v>
      </c>
      <c r="L1261" s="306">
        <f>VLOOKUP(A1261,'Base de Dados sem ASI_Relatório'!N:AD,13,0)</f>
        <v>0</v>
      </c>
      <c r="M1261" s="306">
        <f>VLOOKUP(A1261,'Base de Dados sem ASI_Relatório'!N:AD,14,0)</f>
        <v>0.35399999999999998</v>
      </c>
      <c r="N1261" s="306">
        <f>VLOOKUP(A1261,'Base de Dados sem ASI_Relatório'!N:AD,15,0)</f>
        <v>0.35399999999999998</v>
      </c>
      <c r="O1261" s="306">
        <f>VLOOKUP(A1261,'Base de Dados sem ASI_Relatório'!N:AD,16,0)</f>
        <v>0.35399999999999998</v>
      </c>
      <c r="P1261" s="306">
        <f>VLOOKUP(A1261,'Base de Dados sem ASI_Relatório'!N:AD,17,0)</f>
        <v>0.35399999999999998</v>
      </c>
    </row>
    <row r="1262" spans="1:16" ht="39.75" customHeight="1" x14ac:dyDescent="0.2">
      <c r="A1262" s="283" t="s">
        <v>4514</v>
      </c>
      <c r="B1262" s="311" t="s">
        <v>5196</v>
      </c>
      <c r="C1262" s="311" t="s">
        <v>5197</v>
      </c>
      <c r="D1262" s="311" t="s">
        <v>5198</v>
      </c>
      <c r="E1262" s="311" t="s">
        <v>5199</v>
      </c>
      <c r="F1262" s="311" t="s">
        <v>5200</v>
      </c>
      <c r="G1262" s="311" t="s">
        <v>5201</v>
      </c>
      <c r="H1262" s="311" t="s">
        <v>5202</v>
      </c>
      <c r="I1262" s="311" t="s">
        <v>5203</v>
      </c>
      <c r="J1262" s="311" t="s">
        <v>5204</v>
      </c>
      <c r="K1262" s="311" t="s">
        <v>5205</v>
      </c>
      <c r="L1262" s="311" t="s">
        <v>5206</v>
      </c>
      <c r="M1262" s="311" t="s">
        <v>5207</v>
      </c>
      <c r="N1262" s="311" t="s">
        <v>5208</v>
      </c>
      <c r="O1262" s="311" t="s">
        <v>5209</v>
      </c>
      <c r="P1262" s="311" t="s">
        <v>5210</v>
      </c>
    </row>
    <row r="1263" spans="1:16" s="282" customFormat="1" x14ac:dyDescent="0.2">
      <c r="A1263" s="285" t="s">
        <v>5178</v>
      </c>
      <c r="B1263" s="294" t="str">
        <f>VLOOKUP(A1263,'Base de Dados sem ASI_Relatório'!N:AD,2,0)</f>
        <v>Trimestral</v>
      </c>
      <c r="C1263" s="294" t="str">
        <f>VLOOKUP(A1263,'Base de Dados sem ASI_Relatório'!N:AD,4,0)</f>
        <v>-</v>
      </c>
      <c r="D1263" s="294" t="str">
        <f>VLOOKUP(A1263,'Base de Dados sem ASI_Relatório'!N:AD,5,0)</f>
        <v>&gt;=3</v>
      </c>
      <c r="E1263" s="294"/>
      <c r="F1263" s="294"/>
      <c r="G1263" s="294" t="str">
        <f>VLOOKUP(A1263,'Base de Dados sem ASI_Relatório'!N:AD,8,0)</f>
        <v>-</v>
      </c>
      <c r="H1263" s="294"/>
      <c r="I1263" s="294"/>
      <c r="J1263" s="294" t="str">
        <f>VLOOKUP(A1263,'Base de Dados sem ASI_Relatório'!N:AD,11,0)</f>
        <v>-</v>
      </c>
      <c r="K1263" s="294"/>
      <c r="L1263" s="294"/>
      <c r="M1263" s="294" t="str">
        <f>VLOOKUP(A1263,'Base de Dados sem ASI_Relatório'!N:AD,14,0)</f>
        <v>-</v>
      </c>
      <c r="N1263" s="294"/>
      <c r="O1263" s="294"/>
      <c r="P1263" s="294" t="str">
        <f>VLOOKUP(A1263,'Base de Dados sem ASI_Relatório'!N:AD,17,0)</f>
        <v>-</v>
      </c>
    </row>
    <row r="1264" spans="1:16" ht="39.75" customHeight="1" x14ac:dyDescent="0.2">
      <c r="A1264" s="283" t="s">
        <v>4515</v>
      </c>
      <c r="B1264" s="311" t="s">
        <v>5196</v>
      </c>
      <c r="C1264" s="311" t="s">
        <v>5197</v>
      </c>
      <c r="D1264" s="311" t="s">
        <v>5198</v>
      </c>
      <c r="E1264" s="311" t="s">
        <v>5199</v>
      </c>
      <c r="F1264" s="311" t="s">
        <v>5200</v>
      </c>
      <c r="G1264" s="311" t="s">
        <v>5201</v>
      </c>
      <c r="H1264" s="311" t="s">
        <v>5202</v>
      </c>
      <c r="I1264" s="311" t="s">
        <v>5203</v>
      </c>
      <c r="J1264" s="311" t="s">
        <v>5204</v>
      </c>
      <c r="K1264" s="311" t="s">
        <v>5205</v>
      </c>
      <c r="L1264" s="311" t="s">
        <v>5206</v>
      </c>
      <c r="M1264" s="311" t="s">
        <v>5207</v>
      </c>
      <c r="N1264" s="311" t="s">
        <v>5208</v>
      </c>
      <c r="O1264" s="311" t="s">
        <v>5209</v>
      </c>
      <c r="P1264" s="311" t="s">
        <v>5210</v>
      </c>
    </row>
    <row r="1265" spans="1:16" s="282" customFormat="1" ht="25.5" x14ac:dyDescent="0.2">
      <c r="A1265" s="285" t="s">
        <v>5179</v>
      </c>
      <c r="B1265" s="294" t="str">
        <f>VLOOKUP(A1265,'Base de Dados sem ASI_Relatório'!N:AD,2,0)</f>
        <v>Mensal</v>
      </c>
      <c r="C1265" s="298">
        <f>VLOOKUP(A1265,'Base de Dados sem ASI_Relatório'!N:AD,4,0)</f>
        <v>0.74</v>
      </c>
      <c r="D1265" s="298">
        <f>VLOOKUP(A1265,'Base de Dados sem ASI_Relatório'!N:AD,5,0)</f>
        <v>0.9</v>
      </c>
      <c r="E1265" s="298">
        <f>VLOOKUP(A1265,'Base de Dados sem ASI_Relatório'!N:AD,6,0)</f>
        <v>0.59</v>
      </c>
      <c r="F1265" s="298">
        <f>VLOOKUP(A1265,'Base de Dados sem ASI_Relatório'!N:AD,7,0)</f>
        <v>0.62</v>
      </c>
      <c r="G1265" s="298">
        <f>VLOOKUP(A1265,'Base de Dados sem ASI_Relatório'!N:AD,8,0)</f>
        <v>0.41</v>
      </c>
      <c r="H1265" s="298">
        <f>VLOOKUP(A1265,'Base de Dados sem ASI_Relatório'!N:AD,9,0)</f>
        <v>0.48</v>
      </c>
      <c r="I1265" s="297" t="str">
        <f>VLOOKUP(A1265,'Base de Dados sem ASI_Relatório'!N:AD,10,0)</f>
        <v>-</v>
      </c>
      <c r="J1265" s="297" t="str">
        <f>VLOOKUP(A1265,'Base de Dados sem ASI_Relatório'!N:AD,11,0)</f>
        <v>-</v>
      </c>
      <c r="K1265" s="297" t="str">
        <f>VLOOKUP(A1265,'Base de Dados sem ASI_Relatório'!N:AD,12,0)</f>
        <v>-</v>
      </c>
      <c r="L1265" s="298" t="str">
        <f>VLOOKUP(A1265,'Base de Dados sem ASI_Relatório'!N:AD,13,0)</f>
        <v>-</v>
      </c>
      <c r="M1265" s="297" t="str">
        <f>VLOOKUP(A1265,'Base de Dados sem ASI_Relatório'!N:AD,14,0)</f>
        <v>-</v>
      </c>
      <c r="N1265" s="297" t="str">
        <f>VLOOKUP(A1265,'Base de Dados sem ASI_Relatório'!N:AD,15,0)</f>
        <v>-</v>
      </c>
      <c r="O1265" s="297" t="str">
        <f>VLOOKUP(A1265,'Base de Dados sem ASI_Relatório'!N:AD,16,0)</f>
        <v>-</v>
      </c>
      <c r="P1265" s="297" t="str">
        <f>VLOOKUP(A1265,'Base de Dados sem ASI_Relatório'!N:AD,17,0)</f>
        <v>-</v>
      </c>
    </row>
    <row r="1266" spans="1:16" ht="39.75" customHeight="1" x14ac:dyDescent="0.2">
      <c r="A1266" s="283" t="s">
        <v>4516</v>
      </c>
      <c r="B1266" s="311" t="s">
        <v>5196</v>
      </c>
      <c r="C1266" s="311" t="s">
        <v>5197</v>
      </c>
      <c r="D1266" s="311" t="s">
        <v>5198</v>
      </c>
      <c r="E1266" s="311" t="s">
        <v>5199</v>
      </c>
      <c r="F1266" s="311" t="s">
        <v>5200</v>
      </c>
      <c r="G1266" s="311" t="s">
        <v>5201</v>
      </c>
      <c r="H1266" s="311" t="s">
        <v>5202</v>
      </c>
      <c r="I1266" s="311" t="s">
        <v>5203</v>
      </c>
      <c r="J1266" s="311" t="s">
        <v>5204</v>
      </c>
      <c r="K1266" s="311" t="s">
        <v>5205</v>
      </c>
      <c r="L1266" s="311" t="s">
        <v>5206</v>
      </c>
      <c r="M1266" s="311" t="s">
        <v>5207</v>
      </c>
      <c r="N1266" s="311" t="s">
        <v>5208</v>
      </c>
      <c r="O1266" s="311" t="s">
        <v>5209</v>
      </c>
      <c r="P1266" s="311" t="s">
        <v>5210</v>
      </c>
    </row>
    <row r="1267" spans="1:16" s="282" customFormat="1" ht="25.5" x14ac:dyDescent="0.2">
      <c r="A1267" s="285" t="s">
        <v>5180</v>
      </c>
      <c r="B1267" s="294" t="str">
        <f>VLOOKUP(A1267,'Base de Dados sem ASI_Relatório'!N:AD,2,0)</f>
        <v>Mensal</v>
      </c>
      <c r="C1267" s="298">
        <f>VLOOKUP(A1267,'Base de Dados sem ASI_Relatório'!N:AD,4,0)</f>
        <v>0.67</v>
      </c>
      <c r="D1267" s="298">
        <f>VLOOKUP(A1267,'Base de Dados sem ASI_Relatório'!N:AD,5,0)</f>
        <v>0.8</v>
      </c>
      <c r="E1267" s="298">
        <f>VLOOKUP(A1267,'Base de Dados sem ASI_Relatório'!N:AD,6,0)</f>
        <v>0.53</v>
      </c>
      <c r="F1267" s="298">
        <f>VLOOKUP(A1267,'Base de Dados sem ASI_Relatório'!N:AD,7,0)</f>
        <v>0.66</v>
      </c>
      <c r="G1267" s="298">
        <f>VLOOKUP(A1267,'Base de Dados sem ASI_Relatório'!N:AD,8,0)</f>
        <v>0.43</v>
      </c>
      <c r="H1267" s="298">
        <f>VLOOKUP(A1267,'Base de Dados sem ASI_Relatório'!N:AD,9,0)</f>
        <v>0.4</v>
      </c>
      <c r="I1267" s="297" t="str">
        <f>VLOOKUP(A1267,'Base de Dados sem ASI_Relatório'!N:AD,10,0)</f>
        <v>-</v>
      </c>
      <c r="J1267" s="297" t="str">
        <f>VLOOKUP(A1267,'Base de Dados sem ASI_Relatório'!N:AD,11,0)</f>
        <v>-</v>
      </c>
      <c r="K1267" s="297" t="str">
        <f>VLOOKUP(A1267,'Base de Dados sem ASI_Relatório'!N:AD,12,0)</f>
        <v>-</v>
      </c>
      <c r="L1267" s="298" t="str">
        <f>VLOOKUP(A1267,'Base de Dados sem ASI_Relatório'!N:AD,13,0)</f>
        <v>-</v>
      </c>
      <c r="M1267" s="297" t="str">
        <f>VLOOKUP(A1267,'Base de Dados sem ASI_Relatório'!N:AD,14,0)</f>
        <v>-</v>
      </c>
      <c r="N1267" s="297" t="str">
        <f>VLOOKUP(A1267,'Base de Dados sem ASI_Relatório'!N:AD,15,0)</f>
        <v>-</v>
      </c>
      <c r="O1267" s="297" t="str">
        <f>VLOOKUP(A1267,'Base de Dados sem ASI_Relatório'!N:AD,16,0)</f>
        <v>-</v>
      </c>
      <c r="P1267" s="297" t="str">
        <f>VLOOKUP(A1267,'Base de Dados sem ASI_Relatório'!N:AD,17,0)</f>
        <v>-</v>
      </c>
    </row>
    <row r="1268" spans="1:16" ht="39.75" customHeight="1" x14ac:dyDescent="0.2">
      <c r="A1268" s="283" t="s">
        <v>4517</v>
      </c>
      <c r="B1268" s="311" t="s">
        <v>5196</v>
      </c>
      <c r="C1268" s="311" t="s">
        <v>5197</v>
      </c>
      <c r="D1268" s="311" t="s">
        <v>5198</v>
      </c>
      <c r="E1268" s="311" t="s">
        <v>5199</v>
      </c>
      <c r="F1268" s="311" t="s">
        <v>5200</v>
      </c>
      <c r="G1268" s="311" t="s">
        <v>5201</v>
      </c>
      <c r="H1268" s="311" t="s">
        <v>5202</v>
      </c>
      <c r="I1268" s="311" t="s">
        <v>5203</v>
      </c>
      <c r="J1268" s="311" t="s">
        <v>5204</v>
      </c>
      <c r="K1268" s="311" t="s">
        <v>5205</v>
      </c>
      <c r="L1268" s="311" t="s">
        <v>5206</v>
      </c>
      <c r="M1268" s="311" t="s">
        <v>5207</v>
      </c>
      <c r="N1268" s="311" t="s">
        <v>5208</v>
      </c>
      <c r="O1268" s="311" t="s">
        <v>5209</v>
      </c>
      <c r="P1268" s="311" t="s">
        <v>5210</v>
      </c>
    </row>
    <row r="1269" spans="1:16" s="282" customFormat="1" ht="25.5" x14ac:dyDescent="0.2">
      <c r="A1269" s="285" t="s">
        <v>5181</v>
      </c>
      <c r="B1269" s="294" t="str">
        <f>VLOOKUP(A1269,'Base de Dados sem ASI_Relatório'!N:AD,2,0)</f>
        <v>Mensal</v>
      </c>
      <c r="C1269" s="298" t="str">
        <f>VLOOKUP(A1269,'Base de Dados sem ASI_Relatório'!N:AD,4,0)</f>
        <v>-</v>
      </c>
      <c r="D1269" s="297">
        <f>VLOOKUP(A1269,'Base de Dados sem ASI_Relatório'!N:AD,5,0)</f>
        <v>1</v>
      </c>
      <c r="E1269" s="298">
        <f>VLOOKUP(A1269,'Base de Dados sem ASI_Relatório'!N:AD,6,0)</f>
        <v>0.49</v>
      </c>
      <c r="F1269" s="297">
        <f>VLOOKUP(A1269,'Base de Dados sem ASI_Relatório'!N:AD,7,0)</f>
        <v>0.87</v>
      </c>
      <c r="G1269" s="297">
        <f>VLOOKUP(A1269,'Base de Dados sem ASI_Relatório'!N:AD,8,0)</f>
        <v>1</v>
      </c>
      <c r="H1269" s="297">
        <f>VLOOKUP(A1269,'Base de Dados sem ASI_Relatório'!N:AD,9,0)</f>
        <v>0.79</v>
      </c>
      <c r="I1269" s="297" t="str">
        <f>VLOOKUP(A1269,'Base de Dados sem ASI_Relatório'!N:AD,10,0)</f>
        <v>-</v>
      </c>
      <c r="J1269" s="297" t="str">
        <f>VLOOKUP(A1269,'Base de Dados sem ASI_Relatório'!N:AD,11,0)</f>
        <v>-</v>
      </c>
      <c r="K1269" s="297" t="str">
        <f>VLOOKUP(A1269,'Base de Dados sem ASI_Relatório'!N:AD,12,0)</f>
        <v>-</v>
      </c>
      <c r="L1269" s="298" t="str">
        <f>VLOOKUP(A1269,'Base de Dados sem ASI_Relatório'!N:AD,13,0)</f>
        <v>-</v>
      </c>
      <c r="M1269" s="297" t="str">
        <f>VLOOKUP(A1269,'Base de Dados sem ASI_Relatório'!N:AD,14,0)</f>
        <v>-</v>
      </c>
      <c r="N1269" s="297" t="str">
        <f>VLOOKUP(A1269,'Base de Dados sem ASI_Relatório'!N:AD,15,0)</f>
        <v>-</v>
      </c>
      <c r="O1269" s="297" t="str">
        <f>VLOOKUP(A1269,'Base de Dados sem ASI_Relatório'!N:AD,16,0)</f>
        <v>-</v>
      </c>
      <c r="P1269" s="297" t="str">
        <f>VLOOKUP(A1269,'Base de Dados sem ASI_Relatório'!N:AD,17,0)</f>
        <v>-</v>
      </c>
    </row>
    <row r="1270" spans="1:16" ht="39.75" customHeight="1" x14ac:dyDescent="0.2">
      <c r="A1270" s="283" t="s">
        <v>4518</v>
      </c>
      <c r="B1270" s="311" t="s">
        <v>5196</v>
      </c>
      <c r="C1270" s="311" t="s">
        <v>5197</v>
      </c>
      <c r="D1270" s="311" t="s">
        <v>5198</v>
      </c>
      <c r="E1270" s="311" t="s">
        <v>5199</v>
      </c>
      <c r="F1270" s="311" t="s">
        <v>5200</v>
      </c>
      <c r="G1270" s="311" t="s">
        <v>5201</v>
      </c>
      <c r="H1270" s="311" t="s">
        <v>5202</v>
      </c>
      <c r="I1270" s="311" t="s">
        <v>5203</v>
      </c>
      <c r="J1270" s="311" t="s">
        <v>5204</v>
      </c>
      <c r="K1270" s="311" t="s">
        <v>5205</v>
      </c>
      <c r="L1270" s="311" t="s">
        <v>5206</v>
      </c>
      <c r="M1270" s="311" t="s">
        <v>5207</v>
      </c>
      <c r="N1270" s="311" t="s">
        <v>5208</v>
      </c>
      <c r="O1270" s="311" t="s">
        <v>5209</v>
      </c>
      <c r="P1270" s="311" t="s">
        <v>5210</v>
      </c>
    </row>
    <row r="1271" spans="1:16" s="282" customFormat="1" ht="25.5" x14ac:dyDescent="0.2">
      <c r="A1271" s="286" t="s">
        <v>5040</v>
      </c>
      <c r="B1271" s="299" t="str">
        <f>VLOOKUP(A1271,'Base de Dados sem ASI_Relatório'!N:AD,2,0)</f>
        <v>Anual</v>
      </c>
      <c r="C1271" s="300" t="str">
        <f>VLOOKUP(A1271,'Base de Dados sem ASI_Relatório'!N:AD,4,0)</f>
        <v>-</v>
      </c>
      <c r="D1271" s="300">
        <f>VLOOKUP(A1271,'Base de Dados sem ASI_Relatório'!N:AD,5,0)</f>
        <v>0.75</v>
      </c>
      <c r="E1271" s="301"/>
      <c r="F1271" s="300"/>
      <c r="G1271" s="300"/>
      <c r="H1271" s="300"/>
      <c r="I1271" s="301"/>
      <c r="J1271" s="301"/>
      <c r="K1271" s="301"/>
      <c r="L1271" s="300"/>
      <c r="M1271" s="301"/>
      <c r="N1271" s="301"/>
      <c r="O1271" s="301"/>
      <c r="P1271" s="301">
        <f>VLOOKUP(A1271,'Base de Dados sem ASI_Relatório'!N:AD,17,0)</f>
        <v>1</v>
      </c>
    </row>
    <row r="1272" spans="1:16" s="282" customFormat="1" x14ac:dyDescent="0.2">
      <c r="A1272" s="285" t="s">
        <v>5041</v>
      </c>
      <c r="B1272" s="294" t="str">
        <f>VLOOKUP(A1272,'Base de Dados sem ASI_Relatório'!N:AD,2,0)</f>
        <v>Quadrimestral</v>
      </c>
      <c r="C1272" s="294">
        <f>VLOOKUP(A1272,'Base de Dados sem ASI_Relatório'!N:AD,4,0)</f>
        <v>3397</v>
      </c>
      <c r="D1272" s="294">
        <f>VLOOKUP(A1272,'Base de Dados sem ASI_Relatório'!N:AD,5,0)</f>
        <v>2887</v>
      </c>
      <c r="E1272" s="294"/>
      <c r="F1272" s="294"/>
      <c r="G1272" s="294"/>
      <c r="H1272" s="294">
        <f>VLOOKUP(A1272,'Base de Dados sem ASI_Relatório'!N:AD,9,0)</f>
        <v>1698</v>
      </c>
      <c r="I1272" s="294"/>
      <c r="J1272" s="294"/>
      <c r="K1272" s="294"/>
      <c r="L1272" s="294">
        <f>VLOOKUP(A1272,'Base de Dados sem ASI_Relatório'!N:AD,13,0)</f>
        <v>1819</v>
      </c>
      <c r="M1272" s="294"/>
      <c r="N1272" s="294"/>
      <c r="O1272" s="294"/>
      <c r="P1272" s="294">
        <f>VLOOKUP(A1272,'Base de Dados sem ASI_Relatório'!N:AD,17,0)</f>
        <v>1471</v>
      </c>
    </row>
    <row r="1273" spans="1:16" s="282" customFormat="1" x14ac:dyDescent="0.2">
      <c r="A1273" s="287" t="s">
        <v>5043</v>
      </c>
      <c r="B1273" s="302" t="str">
        <f>VLOOKUP(A1273,'Base de Dados sem ASI_Relatório'!N:AD,2,0)</f>
        <v>Quadrimestral</v>
      </c>
      <c r="C1273" s="302">
        <f>VLOOKUP(A1273,'Base de Dados sem ASI_Relatório'!N:AD,4,0)</f>
        <v>18481</v>
      </c>
      <c r="D1273" s="302">
        <f>VLOOKUP(A1273,'Base de Dados sem ASI_Relatório'!N:AD,5,0)</f>
        <v>14785</v>
      </c>
      <c r="E1273" s="302"/>
      <c r="F1273" s="302"/>
      <c r="G1273" s="302"/>
      <c r="H1273" s="302">
        <f>VLOOKUP(A1273,'Base de Dados sem ASI_Relatório'!N:AD,9,0)</f>
        <v>10468</v>
      </c>
      <c r="I1273" s="302"/>
      <c r="J1273" s="302"/>
      <c r="K1273" s="302"/>
      <c r="L1273" s="302">
        <f>VLOOKUP(A1273,'Base de Dados sem ASI_Relatório'!N:AD,13,0)</f>
        <v>6941</v>
      </c>
      <c r="M1273" s="302"/>
      <c r="N1273" s="302"/>
      <c r="O1273" s="302"/>
      <c r="P1273" s="302">
        <f>VLOOKUP(A1273,'Base de Dados sem ASI_Relatório'!N:AD,17,0)</f>
        <v>8024</v>
      </c>
    </row>
    <row r="1274" spans="1:16" s="280" customFormat="1" ht="45.75" customHeight="1" x14ac:dyDescent="0.3">
      <c r="A1274" s="312" t="s">
        <v>4018</v>
      </c>
      <c r="E1274" s="296"/>
      <c r="F1274" s="296"/>
      <c r="G1274" s="296"/>
      <c r="H1274" s="296"/>
      <c r="I1274" s="296"/>
      <c r="J1274" s="296"/>
      <c r="K1274" s="296"/>
      <c r="L1274" s="296"/>
      <c r="M1274" s="296"/>
      <c r="N1274" s="296"/>
      <c r="O1274" s="296"/>
      <c r="P1274" s="296"/>
    </row>
    <row r="1275" spans="1:16" ht="39.75" customHeight="1" x14ac:dyDescent="0.2">
      <c r="A1275" s="283" t="s">
        <v>4519</v>
      </c>
      <c r="B1275" s="311" t="s">
        <v>5196</v>
      </c>
      <c r="C1275" s="311" t="s">
        <v>5197</v>
      </c>
      <c r="D1275" s="311" t="s">
        <v>5198</v>
      </c>
      <c r="E1275" s="311" t="s">
        <v>5199</v>
      </c>
      <c r="F1275" s="311" t="s">
        <v>5200</v>
      </c>
      <c r="G1275" s="311" t="s">
        <v>5201</v>
      </c>
      <c r="H1275" s="311" t="s">
        <v>5202</v>
      </c>
      <c r="I1275" s="311" t="s">
        <v>5203</v>
      </c>
      <c r="J1275" s="311" t="s">
        <v>5204</v>
      </c>
      <c r="K1275" s="311" t="s">
        <v>5205</v>
      </c>
      <c r="L1275" s="311" t="s">
        <v>5206</v>
      </c>
      <c r="M1275" s="311" t="s">
        <v>5207</v>
      </c>
      <c r="N1275" s="311" t="s">
        <v>5208</v>
      </c>
      <c r="O1275" s="311" t="s">
        <v>5209</v>
      </c>
      <c r="P1275" s="311" t="s">
        <v>5210</v>
      </c>
    </row>
    <row r="1276" spans="1:16" s="282" customFormat="1" ht="38.25" x14ac:dyDescent="0.2">
      <c r="A1276" s="285" t="s">
        <v>5182</v>
      </c>
      <c r="B1276" s="294" t="str">
        <f>VLOOKUP(A1276,'Base de Dados sem ASI_Relatório'!N:AD,2,0)</f>
        <v>Anual</v>
      </c>
      <c r="C1276" s="298">
        <f>VLOOKUP(A1276,'Base de Dados sem ASI_Relatório'!N:AD,4,0)</f>
        <v>0</v>
      </c>
      <c r="D1276" s="298" t="str">
        <f>VLOOKUP(A1276,'Base de Dados sem ASI_Relatório'!N:AD,5,0)</f>
        <v>-</v>
      </c>
      <c r="E1276" s="297"/>
      <c r="F1276" s="298"/>
      <c r="G1276" s="298"/>
      <c r="H1276" s="298"/>
      <c r="I1276" s="297"/>
      <c r="J1276" s="297"/>
      <c r="K1276" s="297"/>
      <c r="L1276" s="298"/>
      <c r="M1276" s="297"/>
      <c r="N1276" s="297"/>
      <c r="O1276" s="297"/>
      <c r="P1276" s="297">
        <f>VLOOKUP(A1276,'Base de Dados sem ASI_Relatório'!N:AD,17,0)</f>
        <v>0</v>
      </c>
    </row>
    <row r="1277" spans="1:16" ht="39.75" customHeight="1" x14ac:dyDescent="0.2">
      <c r="A1277" s="283" t="s">
        <v>4520</v>
      </c>
      <c r="B1277" s="311" t="s">
        <v>5196</v>
      </c>
      <c r="C1277" s="311" t="s">
        <v>5197</v>
      </c>
      <c r="D1277" s="311" t="s">
        <v>5198</v>
      </c>
      <c r="E1277" s="311" t="s">
        <v>5199</v>
      </c>
      <c r="F1277" s="311" t="s">
        <v>5200</v>
      </c>
      <c r="G1277" s="311" t="s">
        <v>5201</v>
      </c>
      <c r="H1277" s="311" t="s">
        <v>5202</v>
      </c>
      <c r="I1277" s="311" t="s">
        <v>5203</v>
      </c>
      <c r="J1277" s="311" t="s">
        <v>5204</v>
      </c>
      <c r="K1277" s="311" t="s">
        <v>5205</v>
      </c>
      <c r="L1277" s="311" t="s">
        <v>5206</v>
      </c>
      <c r="M1277" s="311" t="s">
        <v>5207</v>
      </c>
      <c r="N1277" s="311" t="s">
        <v>5208</v>
      </c>
      <c r="O1277" s="311" t="s">
        <v>5209</v>
      </c>
      <c r="P1277" s="311" t="s">
        <v>5210</v>
      </c>
    </row>
    <row r="1278" spans="1:16" s="282" customFormat="1" ht="25.5" x14ac:dyDescent="0.2">
      <c r="A1278" s="286" t="s">
        <v>5183</v>
      </c>
      <c r="B1278" s="299" t="str">
        <f>VLOOKUP(A1278,'Base de Dados sem ASI_Relatório'!N:AD,2,0)</f>
        <v>Anual</v>
      </c>
      <c r="C1278" s="300">
        <f>VLOOKUP(A1278,'Base de Dados sem ASI_Relatório'!N:AD,4,0)</f>
        <v>0.6</v>
      </c>
      <c r="D1278" s="300">
        <f>VLOOKUP(A1278,'Base de Dados sem ASI_Relatório'!N:AD,5,0)</f>
        <v>0.9</v>
      </c>
      <c r="E1278" s="301"/>
      <c r="F1278" s="300"/>
      <c r="G1278" s="300"/>
      <c r="H1278" s="300"/>
      <c r="I1278" s="301"/>
      <c r="J1278" s="301"/>
      <c r="K1278" s="301"/>
      <c r="L1278" s="300"/>
      <c r="M1278" s="301"/>
      <c r="N1278" s="301"/>
      <c r="O1278" s="301"/>
      <c r="P1278" s="300">
        <f>VLOOKUP(A1278,'Base de Dados sem ASI_Relatório'!N:AD,17,0)</f>
        <v>0.6</v>
      </c>
    </row>
    <row r="1279" spans="1:16" s="282" customFormat="1" ht="25.5" x14ac:dyDescent="0.2">
      <c r="A1279" s="285" t="s">
        <v>5184</v>
      </c>
      <c r="B1279" s="294" t="str">
        <f>VLOOKUP(A1279,'Base de Dados sem ASI_Relatório'!N:AD,2,0)</f>
        <v>Anual</v>
      </c>
      <c r="C1279" s="298">
        <f>VLOOKUP(A1279,'Base de Dados sem ASI_Relatório'!N:AD,4,0)</f>
        <v>0.6</v>
      </c>
      <c r="D1279" s="298">
        <f>VLOOKUP(A1279,'Base de Dados sem ASI_Relatório'!N:AD,5,0)</f>
        <v>0.8</v>
      </c>
      <c r="E1279" s="297"/>
      <c r="F1279" s="298"/>
      <c r="G1279" s="298"/>
      <c r="H1279" s="298"/>
      <c r="I1279" s="297"/>
      <c r="J1279" s="297"/>
      <c r="K1279" s="297"/>
      <c r="L1279" s="298"/>
      <c r="M1279" s="297"/>
      <c r="N1279" s="297"/>
      <c r="O1279" s="297"/>
      <c r="P1279" s="298">
        <f>VLOOKUP(A1279,'Base de Dados sem ASI_Relatório'!N:AD,17,0)</f>
        <v>0.6</v>
      </c>
    </row>
    <row r="1280" spans="1:16" ht="39.75" customHeight="1" x14ac:dyDescent="0.2">
      <c r="A1280" s="283" t="s">
        <v>4521</v>
      </c>
      <c r="B1280" s="311" t="s">
        <v>5196</v>
      </c>
      <c r="C1280" s="311" t="s">
        <v>5197</v>
      </c>
      <c r="D1280" s="311" t="s">
        <v>5198</v>
      </c>
      <c r="E1280" s="311" t="s">
        <v>5199</v>
      </c>
      <c r="F1280" s="311" t="s">
        <v>5200</v>
      </c>
      <c r="G1280" s="311" t="s">
        <v>5201</v>
      </c>
      <c r="H1280" s="311" t="s">
        <v>5202</v>
      </c>
      <c r="I1280" s="311" t="s">
        <v>5203</v>
      </c>
      <c r="J1280" s="311" t="s">
        <v>5204</v>
      </c>
      <c r="K1280" s="311" t="s">
        <v>5205</v>
      </c>
      <c r="L1280" s="311" t="s">
        <v>5206</v>
      </c>
      <c r="M1280" s="311" t="s">
        <v>5207</v>
      </c>
      <c r="N1280" s="311" t="s">
        <v>5208</v>
      </c>
      <c r="O1280" s="311" t="s">
        <v>5209</v>
      </c>
      <c r="P1280" s="311" t="s">
        <v>5210</v>
      </c>
    </row>
    <row r="1281" spans="1:16" s="282" customFormat="1" ht="25.5" x14ac:dyDescent="0.2">
      <c r="A1281" s="285" t="s">
        <v>5185</v>
      </c>
      <c r="B1281" s="294" t="str">
        <f>VLOOKUP(A1281,'Base de Dados sem ASI_Relatório'!N:AD,2,0)</f>
        <v>Anual</v>
      </c>
      <c r="C1281" s="298">
        <f>VLOOKUP(A1281,'Base de Dados sem ASI_Relatório'!N:AD,4,0)</f>
        <v>0.1</v>
      </c>
      <c r="D1281" s="298">
        <f>VLOOKUP(A1281,'Base de Dados sem ASI_Relatório'!N:AD,5,0)</f>
        <v>0.25</v>
      </c>
      <c r="E1281" s="297"/>
      <c r="F1281" s="298"/>
      <c r="G1281" s="298"/>
      <c r="H1281" s="298"/>
      <c r="I1281" s="297"/>
      <c r="J1281" s="297"/>
      <c r="K1281" s="297"/>
      <c r="L1281" s="298"/>
      <c r="M1281" s="297"/>
      <c r="N1281" s="297"/>
      <c r="O1281" s="297"/>
      <c r="P1281" s="298">
        <f>VLOOKUP(A1281,'Base de Dados sem ASI_Relatório'!N:AD,17,0)</f>
        <v>0.1</v>
      </c>
    </row>
    <row r="1282" spans="1:16" s="282" customFormat="1" x14ac:dyDescent="0.2">
      <c r="A1282" s="288" t="s">
        <v>5186</v>
      </c>
      <c r="B1282" s="303" t="str">
        <f>VLOOKUP(A1282,'Base de Dados sem ASI_Relatório'!N:AD,2,0)</f>
        <v>Anual</v>
      </c>
      <c r="C1282" s="304">
        <f>VLOOKUP(A1282,'Base de Dados sem ASI_Relatório'!N:AD,4,0)</f>
        <v>0.1</v>
      </c>
      <c r="D1282" s="304">
        <f>VLOOKUP(A1282,'Base de Dados sem ASI_Relatório'!N:AD,5,0)</f>
        <v>0.25</v>
      </c>
      <c r="E1282" s="305"/>
      <c r="F1282" s="304"/>
      <c r="G1282" s="304"/>
      <c r="H1282" s="304"/>
      <c r="I1282" s="305"/>
      <c r="J1282" s="305"/>
      <c r="K1282" s="305"/>
      <c r="L1282" s="304"/>
      <c r="M1282" s="305"/>
      <c r="N1282" s="305"/>
      <c r="O1282" s="305"/>
      <c r="P1282" s="304">
        <f>VLOOKUP(A1282,'Base de Dados sem ASI_Relatório'!N:AD,17,0)</f>
        <v>0.1</v>
      </c>
    </row>
    <row r="1283" spans="1:16" s="282" customFormat="1" ht="25.5" x14ac:dyDescent="0.2">
      <c r="A1283" s="285" t="s">
        <v>5187</v>
      </c>
      <c r="B1283" s="294" t="str">
        <f>VLOOKUP(A1283,'Base de Dados sem ASI_Relatório'!N:AD,2,0)</f>
        <v>Anual</v>
      </c>
      <c r="C1283" s="298">
        <f>VLOOKUP(A1283,'Base de Dados sem ASI_Relatório'!N:AD,4,0)</f>
        <v>0.1</v>
      </c>
      <c r="D1283" s="298">
        <f>VLOOKUP(A1283,'Base de Dados sem ASI_Relatório'!N:AD,5,0)</f>
        <v>0.2</v>
      </c>
      <c r="E1283" s="297"/>
      <c r="F1283" s="298"/>
      <c r="G1283" s="298"/>
      <c r="H1283" s="298"/>
      <c r="I1283" s="297"/>
      <c r="J1283" s="297"/>
      <c r="K1283" s="297"/>
      <c r="L1283" s="298"/>
      <c r="M1283" s="297"/>
      <c r="N1283" s="297"/>
      <c r="O1283" s="297"/>
      <c r="P1283" s="298">
        <f>VLOOKUP(A1283,'Base de Dados sem ASI_Relatório'!N:AD,17,0)</f>
        <v>0.1</v>
      </c>
    </row>
    <row r="1284" spans="1:16" ht="39.75" customHeight="1" x14ac:dyDescent="0.2">
      <c r="A1284" s="283" t="s">
        <v>4522</v>
      </c>
      <c r="B1284" s="311" t="s">
        <v>5196</v>
      </c>
      <c r="C1284" s="311" t="s">
        <v>5197</v>
      </c>
      <c r="D1284" s="311" t="s">
        <v>5198</v>
      </c>
      <c r="E1284" s="311" t="s">
        <v>5199</v>
      </c>
      <c r="F1284" s="311" t="s">
        <v>5200</v>
      </c>
      <c r="G1284" s="311" t="s">
        <v>5201</v>
      </c>
      <c r="H1284" s="311" t="s">
        <v>5202</v>
      </c>
      <c r="I1284" s="311" t="s">
        <v>5203</v>
      </c>
      <c r="J1284" s="311" t="s">
        <v>5204</v>
      </c>
      <c r="K1284" s="311" t="s">
        <v>5205</v>
      </c>
      <c r="L1284" s="311" t="s">
        <v>5206</v>
      </c>
      <c r="M1284" s="311" t="s">
        <v>5207</v>
      </c>
      <c r="N1284" s="311" t="s">
        <v>5208</v>
      </c>
      <c r="O1284" s="311" t="s">
        <v>5209</v>
      </c>
      <c r="P1284" s="311" t="s">
        <v>5210</v>
      </c>
    </row>
    <row r="1285" spans="1:16" s="282" customFormat="1" x14ac:dyDescent="0.2">
      <c r="A1285" s="285" t="s">
        <v>5188</v>
      </c>
      <c r="B1285" s="294" t="str">
        <f>VLOOKUP(A1285,'Base de Dados sem ASI_Relatório'!N:AD,2,0)</f>
        <v>Anual</v>
      </c>
      <c r="C1285" s="298">
        <f>VLOOKUP(A1285,'Base de Dados sem ASI_Relatório'!N:AD,4,0)</f>
        <v>0.6</v>
      </c>
      <c r="D1285" s="298">
        <f>VLOOKUP(A1285,'Base de Dados sem ASI_Relatório'!N:AD,5,0)</f>
        <v>0.8</v>
      </c>
      <c r="E1285" s="297"/>
      <c r="F1285" s="298"/>
      <c r="G1285" s="298"/>
      <c r="H1285" s="298"/>
      <c r="I1285" s="297"/>
      <c r="J1285" s="297"/>
      <c r="K1285" s="297"/>
      <c r="L1285" s="298"/>
      <c r="M1285" s="297"/>
      <c r="N1285" s="297"/>
      <c r="O1285" s="297"/>
      <c r="P1285" s="298">
        <f>VLOOKUP(A1285,'Base de Dados sem ASI_Relatório'!N:AD,17,0)</f>
        <v>0.6</v>
      </c>
    </row>
    <row r="1286" spans="1:16" s="282" customFormat="1" ht="25.5" x14ac:dyDescent="0.2">
      <c r="A1286" s="287" t="s">
        <v>5189</v>
      </c>
      <c r="B1286" s="302" t="str">
        <f>VLOOKUP(A1286,'Base de Dados sem ASI_Relatório'!N:AD,2,0)</f>
        <v>Anual</v>
      </c>
      <c r="C1286" s="306">
        <f>VLOOKUP(A1286,'Base de Dados sem ASI_Relatório'!N:AD,4,0)</f>
        <v>0.6</v>
      </c>
      <c r="D1286" s="306">
        <f>VLOOKUP(A1286,'Base de Dados sem ASI_Relatório'!N:AD,5,0)</f>
        <v>0.8</v>
      </c>
      <c r="E1286" s="307"/>
      <c r="F1286" s="306"/>
      <c r="G1286" s="306"/>
      <c r="H1286" s="306"/>
      <c r="I1286" s="307"/>
      <c r="J1286" s="307"/>
      <c r="K1286" s="307"/>
      <c r="L1286" s="306"/>
      <c r="M1286" s="307"/>
      <c r="N1286" s="307"/>
      <c r="O1286" s="307"/>
      <c r="P1286" s="306">
        <f>VLOOKUP(A1286,'Base de Dados sem ASI_Relatório'!N:AD,17,0)</f>
        <v>0.6</v>
      </c>
    </row>
    <row r="1287" spans="1:16" ht="39.75" customHeight="1" x14ac:dyDescent="0.2">
      <c r="A1287" s="283" t="s">
        <v>4523</v>
      </c>
      <c r="B1287" s="311" t="s">
        <v>5196</v>
      </c>
      <c r="C1287" s="311" t="s">
        <v>5197</v>
      </c>
      <c r="D1287" s="311" t="s">
        <v>5198</v>
      </c>
      <c r="E1287" s="311" t="s">
        <v>5199</v>
      </c>
      <c r="F1287" s="311" t="s">
        <v>5200</v>
      </c>
      <c r="G1287" s="311" t="s">
        <v>5201</v>
      </c>
      <c r="H1287" s="311" t="s">
        <v>5202</v>
      </c>
      <c r="I1287" s="311" t="s">
        <v>5203</v>
      </c>
      <c r="J1287" s="311" t="s">
        <v>5204</v>
      </c>
      <c r="K1287" s="311" t="s">
        <v>5205</v>
      </c>
      <c r="L1287" s="311" t="s">
        <v>5206</v>
      </c>
      <c r="M1287" s="311" t="s">
        <v>5207</v>
      </c>
      <c r="N1287" s="311" t="s">
        <v>5208</v>
      </c>
      <c r="O1287" s="311" t="s">
        <v>5209</v>
      </c>
      <c r="P1287" s="311" t="s">
        <v>5210</v>
      </c>
    </row>
    <row r="1288" spans="1:16" s="282" customFormat="1" ht="25.5" x14ac:dyDescent="0.2">
      <c r="A1288" s="286" t="s">
        <v>5190</v>
      </c>
      <c r="B1288" s="299" t="str">
        <f>VLOOKUP(A1288,'Base de Dados sem ASI_Relatório'!N:AD,2,0)</f>
        <v>Semestral</v>
      </c>
      <c r="C1288" s="300">
        <f>VLOOKUP(A1288,'Base de Dados sem ASI_Relatório'!N:AD,4,0)</f>
        <v>0.65</v>
      </c>
      <c r="D1288" s="300">
        <f>VLOOKUP(A1288,'Base de Dados sem ASI_Relatório'!N:AD,5,0)</f>
        <v>0.8</v>
      </c>
      <c r="E1288" s="301"/>
      <c r="F1288" s="300"/>
      <c r="G1288" s="300"/>
      <c r="H1288" s="300"/>
      <c r="I1288" s="301"/>
      <c r="J1288" s="301">
        <f>VLOOKUP(A1288,'Base de Dados sem ASI_Relatório'!N:AD,11,0)</f>
        <v>0.8</v>
      </c>
      <c r="K1288" s="301"/>
      <c r="L1288" s="300"/>
      <c r="M1288" s="301"/>
      <c r="N1288" s="301"/>
      <c r="O1288" s="301"/>
      <c r="P1288" s="300">
        <f>VLOOKUP(A1288,'Base de Dados sem ASI_Relatório'!N:AD,17,0)</f>
        <v>0.65</v>
      </c>
    </row>
    <row r="1289" spans="1:16" s="282" customFormat="1" ht="25.5" x14ac:dyDescent="0.2">
      <c r="A1289" s="285" t="s">
        <v>5191</v>
      </c>
      <c r="B1289" s="294" t="str">
        <f>VLOOKUP(A1289,'Base de Dados sem ASI_Relatório'!N:AD,2,0)</f>
        <v>Semestral</v>
      </c>
      <c r="C1289" s="298">
        <f>VLOOKUP(A1289,'Base de Dados sem ASI_Relatório'!N:AD,4,0)</f>
        <v>0.6</v>
      </c>
      <c r="D1289" s="298">
        <f>VLOOKUP(A1289,'Base de Dados sem ASI_Relatório'!N:AD,5,0)</f>
        <v>0.8</v>
      </c>
      <c r="E1289" s="297"/>
      <c r="F1289" s="298"/>
      <c r="G1289" s="298"/>
      <c r="H1289" s="298"/>
      <c r="I1289" s="297"/>
      <c r="J1289" s="297">
        <f>VLOOKUP(A1289,'Base de Dados sem ASI_Relatório'!N:AD,11,0)</f>
        <v>0.8</v>
      </c>
      <c r="K1289" s="297"/>
      <c r="L1289" s="298"/>
      <c r="M1289" s="297"/>
      <c r="N1289" s="297"/>
      <c r="O1289" s="297"/>
      <c r="P1289" s="298">
        <f>VLOOKUP(A1289,'Base de Dados sem ASI_Relatório'!N:AD,17,0)</f>
        <v>0.6</v>
      </c>
    </row>
    <row r="1290" spans="1:16" ht="39.75" customHeight="1" x14ac:dyDescent="0.2">
      <c r="A1290" s="283" t="s">
        <v>4524</v>
      </c>
      <c r="B1290" s="311" t="s">
        <v>5196</v>
      </c>
      <c r="C1290" s="311" t="s">
        <v>5197</v>
      </c>
      <c r="D1290" s="311" t="s">
        <v>5198</v>
      </c>
      <c r="E1290" s="311" t="s">
        <v>5199</v>
      </c>
      <c r="F1290" s="311" t="s">
        <v>5200</v>
      </c>
      <c r="G1290" s="311" t="s">
        <v>5201</v>
      </c>
      <c r="H1290" s="311" t="s">
        <v>5202</v>
      </c>
      <c r="I1290" s="311" t="s">
        <v>5203</v>
      </c>
      <c r="J1290" s="311" t="s">
        <v>5204</v>
      </c>
      <c r="K1290" s="311" t="s">
        <v>5205</v>
      </c>
      <c r="L1290" s="311" t="s">
        <v>5206</v>
      </c>
      <c r="M1290" s="311" t="s">
        <v>5207</v>
      </c>
      <c r="N1290" s="311" t="s">
        <v>5208</v>
      </c>
      <c r="O1290" s="311" t="s">
        <v>5209</v>
      </c>
      <c r="P1290" s="311" t="s">
        <v>5210</v>
      </c>
    </row>
    <row r="1291" spans="1:16" s="282" customFormat="1" ht="25.5" x14ac:dyDescent="0.2">
      <c r="A1291" s="285" t="s">
        <v>5192</v>
      </c>
      <c r="B1291" s="294" t="str">
        <f>VLOOKUP(A1291,'Base de Dados sem ASI_Relatório'!N:AD,2,0)</f>
        <v>Anual</v>
      </c>
      <c r="C1291" s="298">
        <f>VLOOKUP(A1291,'Base de Dados sem ASI_Relatório'!N:AD,4,0)</f>
        <v>0.6</v>
      </c>
      <c r="D1291" s="298" t="str">
        <f>VLOOKUP(A1291,'Base de Dados sem ASI_Relatório'!N:AD,5,0)</f>
        <v>&gt;75%</v>
      </c>
      <c r="E1291" s="297"/>
      <c r="F1291" s="298"/>
      <c r="G1291" s="298"/>
      <c r="H1291" s="298"/>
      <c r="I1291" s="297"/>
      <c r="J1291" s="297"/>
      <c r="K1291" s="297"/>
      <c r="L1291" s="298"/>
      <c r="M1291" s="297"/>
      <c r="N1291" s="297"/>
      <c r="O1291" s="297"/>
      <c r="P1291" s="298">
        <f>VLOOKUP(A1291,'Base de Dados sem ASI_Relatório'!N:AD,17,0)</f>
        <v>0.6</v>
      </c>
    </row>
    <row r="1292" spans="1:16" ht="39.75" customHeight="1" x14ac:dyDescent="0.2">
      <c r="A1292" s="283" t="s">
        <v>4525</v>
      </c>
      <c r="B1292" s="311" t="s">
        <v>5196</v>
      </c>
      <c r="C1292" s="311" t="s">
        <v>5197</v>
      </c>
      <c r="D1292" s="311" t="s">
        <v>5198</v>
      </c>
      <c r="E1292" s="311" t="s">
        <v>5199</v>
      </c>
      <c r="F1292" s="311" t="s">
        <v>5200</v>
      </c>
      <c r="G1292" s="311" t="s">
        <v>5201</v>
      </c>
      <c r="H1292" s="311" t="s">
        <v>5202</v>
      </c>
      <c r="I1292" s="311" t="s">
        <v>5203</v>
      </c>
      <c r="J1292" s="311" t="s">
        <v>5204</v>
      </c>
      <c r="K1292" s="311" t="s">
        <v>5205</v>
      </c>
      <c r="L1292" s="311" t="s">
        <v>5206</v>
      </c>
      <c r="M1292" s="311" t="s">
        <v>5207</v>
      </c>
      <c r="N1292" s="311" t="s">
        <v>5208</v>
      </c>
      <c r="O1292" s="311" t="s">
        <v>5209</v>
      </c>
      <c r="P1292" s="311" t="s">
        <v>5210</v>
      </c>
    </row>
    <row r="1293" spans="1:16" s="282" customFormat="1" ht="25.5" x14ac:dyDescent="0.2">
      <c r="A1293" s="285" t="s">
        <v>5190</v>
      </c>
      <c r="B1293" s="294" t="str">
        <f>VLOOKUP(A1293,'Base de Dados sem ASI_Relatório'!N:AD,2,0)</f>
        <v>Semestral</v>
      </c>
      <c r="C1293" s="298">
        <f>VLOOKUP(A1293,'Base de Dados sem ASI_Relatório'!N:AD,4,0)</f>
        <v>0.65</v>
      </c>
      <c r="D1293" s="298">
        <f>VLOOKUP(A1293,'Base de Dados sem ASI_Relatório'!N:AD,5,0)</f>
        <v>0.8</v>
      </c>
      <c r="E1293" s="297"/>
      <c r="F1293" s="298"/>
      <c r="G1293" s="298"/>
      <c r="H1293" s="298"/>
      <c r="I1293" s="297"/>
      <c r="J1293" s="297">
        <f>VLOOKUP(A1293,'Base de Dados sem ASI_Relatório'!N:AD,11,0)</f>
        <v>0.8</v>
      </c>
      <c r="K1293" s="297"/>
      <c r="L1293" s="298"/>
      <c r="M1293" s="297"/>
      <c r="N1293" s="297"/>
      <c r="O1293" s="297"/>
      <c r="P1293" s="298">
        <f>VLOOKUP(A1293,'Base de Dados sem ASI_Relatório'!N:AD,17,0)</f>
        <v>0.65</v>
      </c>
    </row>
    <row r="1294" spans="1:16" s="282" customFormat="1" ht="25.5" x14ac:dyDescent="0.2">
      <c r="A1294" s="287" t="s">
        <v>5191</v>
      </c>
      <c r="B1294" s="302" t="str">
        <f>VLOOKUP(A1294,'Base de Dados sem ASI_Relatório'!N:AD,2,0)</f>
        <v>Semestral</v>
      </c>
      <c r="C1294" s="306">
        <f>VLOOKUP(A1294,'Base de Dados sem ASI_Relatório'!N:AD,4,0)</f>
        <v>0.6</v>
      </c>
      <c r="D1294" s="306">
        <f>VLOOKUP(A1294,'Base de Dados sem ASI_Relatório'!N:AD,5,0)</f>
        <v>0.8</v>
      </c>
      <c r="E1294" s="307"/>
      <c r="F1294" s="306"/>
      <c r="G1294" s="306"/>
      <c r="H1294" s="306"/>
      <c r="I1294" s="307"/>
      <c r="J1294" s="307">
        <f>VLOOKUP(A1294,'Base de Dados sem ASI_Relatório'!N:AD,11,0)</f>
        <v>0.8</v>
      </c>
      <c r="K1294" s="307"/>
      <c r="L1294" s="306"/>
      <c r="M1294" s="307"/>
      <c r="N1294" s="307"/>
      <c r="O1294" s="307"/>
      <c r="P1294" s="306">
        <f>VLOOKUP(A1294,'Base de Dados sem ASI_Relatório'!N:AD,17,0)</f>
        <v>0.6</v>
      </c>
    </row>
    <row r="1295" spans="1:16" ht="39.75" customHeight="1" x14ac:dyDescent="0.2">
      <c r="A1295" s="283" t="s">
        <v>4526</v>
      </c>
      <c r="B1295" s="311" t="s">
        <v>5196</v>
      </c>
      <c r="C1295" s="311" t="s">
        <v>5197</v>
      </c>
      <c r="D1295" s="311" t="s">
        <v>5198</v>
      </c>
      <c r="E1295" s="311" t="s">
        <v>5199</v>
      </c>
      <c r="F1295" s="311" t="s">
        <v>5200</v>
      </c>
      <c r="G1295" s="311" t="s">
        <v>5201</v>
      </c>
      <c r="H1295" s="311" t="s">
        <v>5202</v>
      </c>
      <c r="I1295" s="311" t="s">
        <v>5203</v>
      </c>
      <c r="J1295" s="311" t="s">
        <v>5204</v>
      </c>
      <c r="K1295" s="311" t="s">
        <v>5205</v>
      </c>
      <c r="L1295" s="311" t="s">
        <v>5206</v>
      </c>
      <c r="M1295" s="311" t="s">
        <v>5207</v>
      </c>
      <c r="N1295" s="311" t="s">
        <v>5208</v>
      </c>
      <c r="O1295" s="311" t="s">
        <v>5209</v>
      </c>
      <c r="P1295" s="311" t="s">
        <v>5210</v>
      </c>
    </row>
    <row r="1296" spans="1:16" s="282" customFormat="1" ht="25.5" x14ac:dyDescent="0.2">
      <c r="A1296" s="285" t="s">
        <v>5192</v>
      </c>
      <c r="B1296" s="294" t="str">
        <f>VLOOKUP(A1296,'Base de Dados sem ASI_Relatório'!N:AD,2,0)</f>
        <v>Anual</v>
      </c>
      <c r="C1296" s="298">
        <f>VLOOKUP(A1296,'Base de Dados sem ASI_Relatório'!N:AD,4,0)</f>
        <v>0.6</v>
      </c>
      <c r="D1296" s="298" t="str">
        <f>VLOOKUP(A1296,'Base de Dados sem ASI_Relatório'!N:AD,5,0)</f>
        <v>&gt;75%</v>
      </c>
      <c r="E1296" s="297"/>
      <c r="F1296" s="298"/>
      <c r="G1296" s="298"/>
      <c r="H1296" s="298"/>
      <c r="I1296" s="297"/>
      <c r="J1296" s="297"/>
      <c r="K1296" s="297"/>
      <c r="L1296" s="298"/>
      <c r="M1296" s="297"/>
      <c r="N1296" s="297"/>
      <c r="O1296" s="297"/>
      <c r="P1296" s="298">
        <f>VLOOKUP(A1296,'Base de Dados sem ASI_Relatório'!N:AD,17,0)</f>
        <v>0.6</v>
      </c>
    </row>
    <row r="1297" spans="1:16" ht="39.75" customHeight="1" x14ac:dyDescent="0.2">
      <c r="A1297" s="283" t="s">
        <v>4527</v>
      </c>
      <c r="B1297" s="311" t="s">
        <v>5196</v>
      </c>
      <c r="C1297" s="311" t="s">
        <v>5197</v>
      </c>
      <c r="D1297" s="311" t="s">
        <v>5198</v>
      </c>
      <c r="E1297" s="311" t="s">
        <v>5199</v>
      </c>
      <c r="F1297" s="311" t="s">
        <v>5200</v>
      </c>
      <c r="G1297" s="311" t="s">
        <v>5201</v>
      </c>
      <c r="H1297" s="311" t="s">
        <v>5202</v>
      </c>
      <c r="I1297" s="311" t="s">
        <v>5203</v>
      </c>
      <c r="J1297" s="311" t="s">
        <v>5204</v>
      </c>
      <c r="K1297" s="311" t="s">
        <v>5205</v>
      </c>
      <c r="L1297" s="311" t="s">
        <v>5206</v>
      </c>
      <c r="M1297" s="311" t="s">
        <v>5207</v>
      </c>
      <c r="N1297" s="311" t="s">
        <v>5208</v>
      </c>
      <c r="O1297" s="311" t="s">
        <v>5209</v>
      </c>
      <c r="P1297" s="311" t="s">
        <v>5210</v>
      </c>
    </row>
    <row r="1298" spans="1:16" s="282" customFormat="1" ht="25.5" x14ac:dyDescent="0.2">
      <c r="A1298" s="286" t="s">
        <v>5183</v>
      </c>
      <c r="B1298" s="299" t="str">
        <f>VLOOKUP(A1298,'Base de Dados sem ASI_Relatório'!N:AD,2,0)</f>
        <v>Anual</v>
      </c>
      <c r="C1298" s="300">
        <f>VLOOKUP(A1298,'Base de Dados sem ASI_Relatório'!N:AD,4,0)</f>
        <v>0.6</v>
      </c>
      <c r="D1298" s="300">
        <f>VLOOKUP(A1298,'Base de Dados sem ASI_Relatório'!N:AD,5,0)</f>
        <v>0.9</v>
      </c>
      <c r="E1298" s="301"/>
      <c r="F1298" s="300"/>
      <c r="G1298" s="300"/>
      <c r="H1298" s="300"/>
      <c r="I1298" s="301"/>
      <c r="J1298" s="301"/>
      <c r="K1298" s="301"/>
      <c r="L1298" s="300"/>
      <c r="M1298" s="301"/>
      <c r="N1298" s="301"/>
      <c r="O1298" s="301"/>
      <c r="P1298" s="300">
        <f>VLOOKUP(A1298,'Base de Dados sem ASI_Relatório'!N:AD,17,0)</f>
        <v>0.6</v>
      </c>
    </row>
    <row r="1299" spans="1:16" s="282" customFormat="1" ht="25.5" x14ac:dyDescent="0.2">
      <c r="A1299" s="285" t="s">
        <v>5184</v>
      </c>
      <c r="B1299" s="294" t="str">
        <f>VLOOKUP(A1299,'Base de Dados sem ASI_Relatório'!N:AD,2,0)</f>
        <v>Anual</v>
      </c>
      <c r="C1299" s="298">
        <f>VLOOKUP(A1299,'Base de Dados sem ASI_Relatório'!N:AD,4,0)</f>
        <v>0.6</v>
      </c>
      <c r="D1299" s="298">
        <f>VLOOKUP(A1299,'Base de Dados sem ASI_Relatório'!N:AD,5,0)</f>
        <v>0.8</v>
      </c>
      <c r="E1299" s="297"/>
      <c r="F1299" s="298"/>
      <c r="G1299" s="298"/>
      <c r="H1299" s="298"/>
      <c r="I1299" s="297"/>
      <c r="J1299" s="297"/>
      <c r="K1299" s="297"/>
      <c r="L1299" s="298"/>
      <c r="M1299" s="297"/>
      <c r="N1299" s="297"/>
      <c r="O1299" s="297"/>
      <c r="P1299" s="298">
        <f>VLOOKUP(A1299,'Base de Dados sem ASI_Relatório'!N:AD,17,0)</f>
        <v>0.6</v>
      </c>
    </row>
    <row r="1300" spans="1:16" ht="39.75" customHeight="1" x14ac:dyDescent="0.2">
      <c r="A1300" s="283" t="s">
        <v>4528</v>
      </c>
      <c r="B1300" s="311" t="s">
        <v>5196</v>
      </c>
      <c r="C1300" s="311" t="s">
        <v>5197</v>
      </c>
      <c r="D1300" s="311" t="s">
        <v>5198</v>
      </c>
      <c r="E1300" s="311" t="s">
        <v>5199</v>
      </c>
      <c r="F1300" s="311" t="s">
        <v>5200</v>
      </c>
      <c r="G1300" s="311" t="s">
        <v>5201</v>
      </c>
      <c r="H1300" s="311" t="s">
        <v>5202</v>
      </c>
      <c r="I1300" s="311" t="s">
        <v>5203</v>
      </c>
      <c r="J1300" s="311" t="s">
        <v>5204</v>
      </c>
      <c r="K1300" s="311" t="s">
        <v>5205</v>
      </c>
      <c r="L1300" s="311" t="s">
        <v>5206</v>
      </c>
      <c r="M1300" s="311" t="s">
        <v>5207</v>
      </c>
      <c r="N1300" s="311" t="s">
        <v>5208</v>
      </c>
      <c r="O1300" s="311" t="s">
        <v>5209</v>
      </c>
      <c r="P1300" s="311" t="s">
        <v>5210</v>
      </c>
    </row>
    <row r="1301" spans="1:16" s="282" customFormat="1" ht="25.5" x14ac:dyDescent="0.2">
      <c r="A1301" s="285" t="s">
        <v>5185</v>
      </c>
      <c r="B1301" s="294" t="str">
        <f>VLOOKUP(A1301,'Base de Dados sem ASI_Relatório'!N:AD,2,0)</f>
        <v>Anual</v>
      </c>
      <c r="C1301" s="298">
        <f>VLOOKUP(A1301,'Base de Dados sem ASI_Relatório'!N:AD,4,0)</f>
        <v>0.1</v>
      </c>
      <c r="D1301" s="298">
        <f>VLOOKUP(A1301,'Base de Dados sem ASI_Relatório'!N:AD,5,0)</f>
        <v>0.25</v>
      </c>
      <c r="E1301" s="297"/>
      <c r="F1301" s="298"/>
      <c r="G1301" s="298"/>
      <c r="H1301" s="298"/>
      <c r="I1301" s="297"/>
      <c r="J1301" s="297"/>
      <c r="K1301" s="297"/>
      <c r="L1301" s="298"/>
      <c r="M1301" s="297"/>
      <c r="N1301" s="297"/>
      <c r="O1301" s="297"/>
      <c r="P1301" s="298">
        <f>VLOOKUP(A1301,'Base de Dados sem ASI_Relatório'!N:AD,17,0)</f>
        <v>0.1</v>
      </c>
    </row>
    <row r="1302" spans="1:16" s="282" customFormat="1" x14ac:dyDescent="0.2">
      <c r="A1302" s="288" t="s">
        <v>5186</v>
      </c>
      <c r="B1302" s="303" t="str">
        <f>VLOOKUP(A1302,'Base de Dados sem ASI_Relatório'!N:AD,2,0)</f>
        <v>Anual</v>
      </c>
      <c r="C1302" s="304">
        <f>VLOOKUP(A1302,'Base de Dados sem ASI_Relatório'!N:AD,4,0)</f>
        <v>0.1</v>
      </c>
      <c r="D1302" s="304">
        <f>VLOOKUP(A1302,'Base de Dados sem ASI_Relatório'!N:AD,5,0)</f>
        <v>0.25</v>
      </c>
      <c r="E1302" s="305"/>
      <c r="F1302" s="304"/>
      <c r="G1302" s="304"/>
      <c r="H1302" s="304"/>
      <c r="I1302" s="305"/>
      <c r="J1302" s="305"/>
      <c r="K1302" s="305"/>
      <c r="L1302" s="304"/>
      <c r="M1302" s="305"/>
      <c r="N1302" s="305"/>
      <c r="O1302" s="305"/>
      <c r="P1302" s="304">
        <f>VLOOKUP(A1302,'Base de Dados sem ASI_Relatório'!N:AD,17,0)</f>
        <v>0.1</v>
      </c>
    </row>
    <row r="1303" spans="1:16" s="282" customFormat="1" ht="25.5" x14ac:dyDescent="0.2">
      <c r="A1303" s="285" t="s">
        <v>5187</v>
      </c>
      <c r="B1303" s="294" t="str">
        <f>VLOOKUP(A1303,'Base de Dados sem ASI_Relatório'!N:AD,2,0)</f>
        <v>Anual</v>
      </c>
      <c r="C1303" s="298">
        <f>VLOOKUP(A1303,'Base de Dados sem ASI_Relatório'!N:AD,4,0)</f>
        <v>0.1</v>
      </c>
      <c r="D1303" s="298">
        <f>VLOOKUP(A1303,'Base de Dados sem ASI_Relatório'!N:AD,5,0)</f>
        <v>0.2</v>
      </c>
      <c r="E1303" s="297"/>
      <c r="F1303" s="298"/>
      <c r="G1303" s="298"/>
      <c r="H1303" s="298"/>
      <c r="I1303" s="297"/>
      <c r="J1303" s="297"/>
      <c r="K1303" s="297"/>
      <c r="L1303" s="298"/>
      <c r="M1303" s="297"/>
      <c r="N1303" s="297"/>
      <c r="O1303" s="297"/>
      <c r="P1303" s="298">
        <f>VLOOKUP(A1303,'Base de Dados sem ASI_Relatório'!N:AD,17,0)</f>
        <v>0.1</v>
      </c>
    </row>
    <row r="1304" spans="1:16" ht="39.75" customHeight="1" x14ac:dyDescent="0.2">
      <c r="A1304" s="283" t="s">
        <v>4529</v>
      </c>
      <c r="B1304" s="311" t="s">
        <v>5196</v>
      </c>
      <c r="C1304" s="311" t="s">
        <v>5197</v>
      </c>
      <c r="D1304" s="311" t="s">
        <v>5198</v>
      </c>
      <c r="E1304" s="311" t="s">
        <v>5199</v>
      </c>
      <c r="F1304" s="311" t="s">
        <v>5200</v>
      </c>
      <c r="G1304" s="311" t="s">
        <v>5201</v>
      </c>
      <c r="H1304" s="311" t="s">
        <v>5202</v>
      </c>
      <c r="I1304" s="311" t="s">
        <v>5203</v>
      </c>
      <c r="J1304" s="311" t="s">
        <v>5204</v>
      </c>
      <c r="K1304" s="311" t="s">
        <v>5205</v>
      </c>
      <c r="L1304" s="311" t="s">
        <v>5206</v>
      </c>
      <c r="M1304" s="311" t="s">
        <v>5207</v>
      </c>
      <c r="N1304" s="311" t="s">
        <v>5208</v>
      </c>
      <c r="O1304" s="311" t="s">
        <v>5209</v>
      </c>
      <c r="P1304" s="311" t="s">
        <v>5210</v>
      </c>
    </row>
    <row r="1305" spans="1:16" s="282" customFormat="1" x14ac:dyDescent="0.2">
      <c r="A1305" s="285" t="s">
        <v>5188</v>
      </c>
      <c r="B1305" s="294" t="str">
        <f>VLOOKUP(A1305,'Base de Dados sem ASI_Relatório'!N:AD,2,0)</f>
        <v>Anual</v>
      </c>
      <c r="C1305" s="298">
        <f>VLOOKUP(A1305,'Base de Dados sem ASI_Relatório'!N:AD,4,0)</f>
        <v>0.6</v>
      </c>
      <c r="D1305" s="298">
        <f>VLOOKUP(A1305,'Base de Dados sem ASI_Relatório'!N:AD,5,0)</f>
        <v>0.8</v>
      </c>
      <c r="E1305" s="297"/>
      <c r="F1305" s="298"/>
      <c r="G1305" s="298"/>
      <c r="H1305" s="298"/>
      <c r="I1305" s="297"/>
      <c r="J1305" s="297"/>
      <c r="K1305" s="297"/>
      <c r="L1305" s="298"/>
      <c r="M1305" s="297"/>
      <c r="N1305" s="297"/>
      <c r="O1305" s="297"/>
      <c r="P1305" s="298">
        <f>VLOOKUP(A1305,'Base de Dados sem ASI_Relatório'!N:AD,17,0)</f>
        <v>0.6</v>
      </c>
    </row>
    <row r="1306" spans="1:16" s="282" customFormat="1" ht="25.5" x14ac:dyDescent="0.2">
      <c r="A1306" s="287" t="s">
        <v>5189</v>
      </c>
      <c r="B1306" s="302" t="str">
        <f>VLOOKUP(A1306,'Base de Dados sem ASI_Relatório'!N:AD,2,0)</f>
        <v>Anual</v>
      </c>
      <c r="C1306" s="306">
        <f>VLOOKUP(A1306,'Base de Dados sem ASI_Relatório'!N:AD,4,0)</f>
        <v>0.6</v>
      </c>
      <c r="D1306" s="306">
        <f>VLOOKUP(A1306,'Base de Dados sem ASI_Relatório'!N:AD,5,0)</f>
        <v>0.8</v>
      </c>
      <c r="E1306" s="307"/>
      <c r="F1306" s="306"/>
      <c r="G1306" s="306"/>
      <c r="H1306" s="306"/>
      <c r="I1306" s="307"/>
      <c r="J1306" s="307"/>
      <c r="K1306" s="307"/>
      <c r="L1306" s="306"/>
      <c r="M1306" s="307"/>
      <c r="N1306" s="307"/>
      <c r="O1306" s="307"/>
      <c r="P1306" s="306">
        <f>VLOOKUP(A1306,'Base de Dados sem ASI_Relatório'!N:AD,17,0)</f>
        <v>0.6</v>
      </c>
    </row>
    <row r="1307" spans="1:16" s="280" customFormat="1" ht="45.75" customHeight="1" x14ac:dyDescent="0.3">
      <c r="A1307" s="312" t="s">
        <v>4019</v>
      </c>
      <c r="E1307" s="296"/>
      <c r="F1307" s="296"/>
      <c r="G1307" s="296"/>
      <c r="H1307" s="296"/>
      <c r="I1307" s="296"/>
      <c r="J1307" s="296"/>
      <c r="K1307" s="296"/>
      <c r="L1307" s="296"/>
      <c r="M1307" s="296"/>
      <c r="N1307" s="296"/>
      <c r="O1307" s="296"/>
      <c r="P1307" s="296"/>
    </row>
    <row r="1308" spans="1:16" ht="39.75" customHeight="1" x14ac:dyDescent="0.2">
      <c r="A1308" s="283" t="s">
        <v>4530</v>
      </c>
      <c r="B1308" s="311" t="s">
        <v>5196</v>
      </c>
      <c r="C1308" s="311" t="s">
        <v>5197</v>
      </c>
      <c r="D1308" s="311" t="s">
        <v>5198</v>
      </c>
      <c r="E1308" s="311" t="s">
        <v>5199</v>
      </c>
      <c r="F1308" s="311" t="s">
        <v>5200</v>
      </c>
      <c r="G1308" s="311" t="s">
        <v>5201</v>
      </c>
      <c r="H1308" s="311" t="s">
        <v>5202</v>
      </c>
      <c r="I1308" s="311" t="s">
        <v>5203</v>
      </c>
      <c r="J1308" s="311" t="s">
        <v>5204</v>
      </c>
      <c r="K1308" s="311" t="s">
        <v>5205</v>
      </c>
      <c r="L1308" s="311" t="s">
        <v>5206</v>
      </c>
      <c r="M1308" s="311" t="s">
        <v>5207</v>
      </c>
      <c r="N1308" s="311" t="s">
        <v>5208</v>
      </c>
      <c r="O1308" s="311" t="s">
        <v>5209</v>
      </c>
      <c r="P1308" s="311" t="s">
        <v>5210</v>
      </c>
    </row>
    <row r="1309" spans="1:16" s="282" customFormat="1" ht="25.5" x14ac:dyDescent="0.2">
      <c r="A1309" s="285" t="s">
        <v>5193</v>
      </c>
      <c r="B1309" s="294" t="str">
        <f>VLOOKUP(A1309,'Base de Dados sem ASI_Relatório'!N:AD,2,0)</f>
        <v>Quadrimestral</v>
      </c>
      <c r="C1309" s="298">
        <f>VLOOKUP(A1309,'Base de Dados sem ASI_Relatório'!N:AD,4,0)</f>
        <v>0.77610000000000001</v>
      </c>
      <c r="D1309" s="298" t="str">
        <f>VLOOKUP(A1309,'Base de Dados sem ASI_Relatório'!N:AD,5,0)</f>
        <v>&gt;=70%</v>
      </c>
      <c r="E1309" s="297"/>
      <c r="F1309" s="298"/>
      <c r="G1309" s="298"/>
      <c r="H1309" s="298">
        <f>VLOOKUP(A1309,'Base de Dados sem ASI_Relatório'!N:AD,9,0)</f>
        <v>0.26</v>
      </c>
      <c r="I1309" s="297"/>
      <c r="J1309" s="297"/>
      <c r="K1309" s="297"/>
      <c r="L1309" s="298">
        <f>VLOOKUP(A1309,'Base de Dados sem ASI_Relatório'!N:AD,13,0)</f>
        <v>0.42</v>
      </c>
      <c r="M1309" s="297"/>
      <c r="N1309" s="297"/>
      <c r="O1309" s="297"/>
      <c r="P1309" s="298">
        <f>VLOOKUP(A1309,'Base de Dados sem ASI_Relatório'!N:AD,17,0)</f>
        <v>0.54</v>
      </c>
    </row>
    <row r="1310" spans="1:16" ht="39.75" customHeight="1" x14ac:dyDescent="0.2">
      <c r="A1310" s="283" t="s">
        <v>4531</v>
      </c>
      <c r="B1310" s="311" t="s">
        <v>5196</v>
      </c>
      <c r="C1310" s="311" t="s">
        <v>5197</v>
      </c>
      <c r="D1310" s="311" t="s">
        <v>5198</v>
      </c>
      <c r="E1310" s="311" t="s">
        <v>5199</v>
      </c>
      <c r="F1310" s="311" t="s">
        <v>5200</v>
      </c>
      <c r="G1310" s="311" t="s">
        <v>5201</v>
      </c>
      <c r="H1310" s="311" t="s">
        <v>5202</v>
      </c>
      <c r="I1310" s="311" t="s">
        <v>5203</v>
      </c>
      <c r="J1310" s="311" t="s">
        <v>5204</v>
      </c>
      <c r="K1310" s="311" t="s">
        <v>5205</v>
      </c>
      <c r="L1310" s="311" t="s">
        <v>5206</v>
      </c>
      <c r="M1310" s="311" t="s">
        <v>5207</v>
      </c>
      <c r="N1310" s="311" t="s">
        <v>5208</v>
      </c>
      <c r="O1310" s="311" t="s">
        <v>5209</v>
      </c>
      <c r="P1310" s="311" t="s">
        <v>5210</v>
      </c>
    </row>
    <row r="1311" spans="1:16" s="282" customFormat="1" ht="25.5" x14ac:dyDescent="0.2">
      <c r="A1311" s="285" t="s">
        <v>5194</v>
      </c>
      <c r="B1311" s="294" t="str">
        <f>VLOOKUP(A1311,'Base de Dados sem ASI_Relatório'!N:AD,2,0)</f>
        <v>Anual</v>
      </c>
      <c r="C1311" s="298">
        <f>VLOOKUP(A1311,'Base de Dados sem ASI_Relatório'!N:AD,4,0)</f>
        <v>0.85</v>
      </c>
      <c r="D1311" s="298" t="str">
        <f>VLOOKUP(A1311,'Base de Dados sem ASI_Relatório'!N:AD,5,0)</f>
        <v>&gt;=80%</v>
      </c>
      <c r="E1311" s="297"/>
      <c r="F1311" s="298"/>
      <c r="G1311" s="298"/>
      <c r="H1311" s="298"/>
      <c r="I1311" s="297"/>
      <c r="J1311" s="297"/>
      <c r="K1311" s="297"/>
      <c r="L1311" s="298"/>
      <c r="M1311" s="297"/>
      <c r="N1311" s="297"/>
      <c r="O1311" s="297"/>
      <c r="P1311" s="297">
        <f>VLOOKUP(A1311,'Base de Dados sem ASI_Relatório'!N:AD,17,0)</f>
        <v>1</v>
      </c>
    </row>
    <row r="1312" spans="1:16" ht="39.75" customHeight="1" x14ac:dyDescent="0.2">
      <c r="A1312" s="283" t="s">
        <v>4532</v>
      </c>
      <c r="B1312" s="311" t="s">
        <v>5196</v>
      </c>
      <c r="C1312" s="311" t="s">
        <v>5197</v>
      </c>
      <c r="D1312" s="311" t="s">
        <v>5198</v>
      </c>
      <c r="E1312" s="311" t="s">
        <v>5199</v>
      </c>
      <c r="F1312" s="311" t="s">
        <v>5200</v>
      </c>
      <c r="G1312" s="311" t="s">
        <v>5201</v>
      </c>
      <c r="H1312" s="311" t="s">
        <v>5202</v>
      </c>
      <c r="I1312" s="311" t="s">
        <v>5203</v>
      </c>
      <c r="J1312" s="311" t="s">
        <v>5204</v>
      </c>
      <c r="K1312" s="311" t="s">
        <v>5205</v>
      </c>
      <c r="L1312" s="311" t="s">
        <v>5206</v>
      </c>
      <c r="M1312" s="311" t="s">
        <v>5207</v>
      </c>
      <c r="N1312" s="311" t="s">
        <v>5208</v>
      </c>
      <c r="O1312" s="311" t="s">
        <v>5209</v>
      </c>
      <c r="P1312" s="311" t="s">
        <v>5210</v>
      </c>
    </row>
    <row r="1313" spans="1:16" s="282" customFormat="1" ht="25.5" x14ac:dyDescent="0.2">
      <c r="A1313" s="285" t="s">
        <v>5195</v>
      </c>
      <c r="B1313" s="294" t="str">
        <f>VLOOKUP(A1313,'Base de Dados sem ASI_Relatório'!N:AD,2,0)</f>
        <v>Anual</v>
      </c>
      <c r="C1313" s="294">
        <f>VLOOKUP(A1313,'Base de Dados sem ASI_Relatório'!N:AD,4,0)</f>
        <v>430</v>
      </c>
      <c r="D1313" s="294">
        <f>VLOOKUP(A1313,'Base de Dados sem ASI_Relatório'!N:AD,5,0)</f>
        <v>435</v>
      </c>
      <c r="E1313" s="294"/>
      <c r="F1313" s="294"/>
      <c r="G1313" s="294"/>
      <c r="H1313" s="294"/>
      <c r="I1313" s="294"/>
      <c r="J1313" s="294"/>
      <c r="K1313" s="294"/>
      <c r="L1313" s="294"/>
      <c r="M1313" s="294"/>
      <c r="N1313" s="294"/>
      <c r="O1313" s="294"/>
      <c r="P1313" s="294">
        <f>VLOOKUP(A1313,'Base de Dados sem ASI_Relatório'!N:AD,17,0)</f>
        <v>822</v>
      </c>
    </row>
    <row r="1314" spans="1:16" ht="39.75" customHeight="1" x14ac:dyDescent="0.2">
      <c r="A1314" s="283" t="s">
        <v>4533</v>
      </c>
      <c r="B1314" s="311" t="s">
        <v>5196</v>
      </c>
      <c r="C1314" s="311" t="s">
        <v>5197</v>
      </c>
      <c r="D1314" s="311" t="s">
        <v>5198</v>
      </c>
      <c r="E1314" s="311" t="s">
        <v>5199</v>
      </c>
      <c r="F1314" s="311" t="s">
        <v>5200</v>
      </c>
      <c r="G1314" s="311" t="s">
        <v>5201</v>
      </c>
      <c r="H1314" s="311" t="s">
        <v>5202</v>
      </c>
      <c r="I1314" s="311" t="s">
        <v>5203</v>
      </c>
      <c r="J1314" s="311" t="s">
        <v>5204</v>
      </c>
      <c r="K1314" s="311" t="s">
        <v>5205</v>
      </c>
      <c r="L1314" s="311" t="s">
        <v>5206</v>
      </c>
      <c r="M1314" s="311" t="s">
        <v>5207</v>
      </c>
      <c r="N1314" s="311" t="s">
        <v>5208</v>
      </c>
      <c r="O1314" s="311" t="s">
        <v>5209</v>
      </c>
      <c r="P1314" s="311" t="s">
        <v>5210</v>
      </c>
    </row>
    <row r="1315" spans="1:16" s="282" customFormat="1" ht="25.5" x14ac:dyDescent="0.2">
      <c r="A1315" s="285" t="s">
        <v>5195</v>
      </c>
      <c r="B1315" s="294" t="str">
        <f>VLOOKUP(A1315,'Base de Dados sem ASI_Relatório'!N:AD,2,0)</f>
        <v>Anual</v>
      </c>
      <c r="C1315" s="294">
        <f>VLOOKUP(A1315,'Base de Dados sem ASI_Relatório'!N:AD,4,0)</f>
        <v>430</v>
      </c>
      <c r="D1315" s="294">
        <f>VLOOKUP(A1315,'Base de Dados sem ASI_Relatório'!N:AD,5,0)</f>
        <v>435</v>
      </c>
      <c r="E1315" s="294"/>
      <c r="F1315" s="294"/>
      <c r="G1315" s="294"/>
      <c r="H1315" s="294"/>
      <c r="I1315" s="294"/>
      <c r="J1315" s="294"/>
      <c r="K1315" s="294"/>
      <c r="L1315" s="294"/>
      <c r="M1315" s="294"/>
      <c r="N1315" s="294"/>
      <c r="O1315" s="294"/>
      <c r="P1315" s="294">
        <f>VLOOKUP(A1315,'Base de Dados sem ASI_Relatório'!N:AD,17,0)</f>
        <v>822</v>
      </c>
    </row>
    <row r="1316" spans="1:16" ht="39.75" customHeight="1" x14ac:dyDescent="0.2">
      <c r="A1316" s="283" t="s">
        <v>4534</v>
      </c>
      <c r="B1316" s="311" t="s">
        <v>5196</v>
      </c>
      <c r="C1316" s="311" t="s">
        <v>5197</v>
      </c>
      <c r="D1316" s="311" t="s">
        <v>5198</v>
      </c>
      <c r="E1316" s="311" t="s">
        <v>5199</v>
      </c>
      <c r="F1316" s="311" t="s">
        <v>5200</v>
      </c>
      <c r="G1316" s="311" t="s">
        <v>5201</v>
      </c>
      <c r="H1316" s="311" t="s">
        <v>5202</v>
      </c>
      <c r="I1316" s="311" t="s">
        <v>5203</v>
      </c>
      <c r="J1316" s="311" t="s">
        <v>5204</v>
      </c>
      <c r="K1316" s="311" t="s">
        <v>5205</v>
      </c>
      <c r="L1316" s="311" t="s">
        <v>5206</v>
      </c>
      <c r="M1316" s="311" t="s">
        <v>5207</v>
      </c>
      <c r="N1316" s="311" t="s">
        <v>5208</v>
      </c>
      <c r="O1316" s="311" t="s">
        <v>5209</v>
      </c>
      <c r="P1316" s="311" t="s">
        <v>5210</v>
      </c>
    </row>
    <row r="1317" spans="1:16" s="282" customFormat="1" ht="25.5" x14ac:dyDescent="0.2">
      <c r="A1317" s="285" t="s">
        <v>5195</v>
      </c>
      <c r="B1317" s="294" t="str">
        <f>VLOOKUP(A1317,'Base de Dados sem ASI_Relatório'!N:AD,2,0)</f>
        <v>Anual</v>
      </c>
      <c r="C1317" s="294">
        <f>VLOOKUP(A1317,'Base de Dados sem ASI_Relatório'!N:AD,4,0)</f>
        <v>430</v>
      </c>
      <c r="D1317" s="294">
        <f>VLOOKUP(A1317,'Base de Dados sem ASI_Relatório'!N:AD,5,0)</f>
        <v>435</v>
      </c>
      <c r="E1317" s="294"/>
      <c r="F1317" s="294"/>
      <c r="G1317" s="294"/>
      <c r="H1317" s="294"/>
      <c r="I1317" s="294"/>
      <c r="J1317" s="294"/>
      <c r="K1317" s="294"/>
      <c r="L1317" s="294"/>
      <c r="M1317" s="294"/>
      <c r="N1317" s="294"/>
      <c r="O1317" s="294"/>
      <c r="P1317" s="294">
        <f>VLOOKUP(A1317,'Base de Dados sem ASI_Relatório'!N:AD,17,0)</f>
        <v>822</v>
      </c>
    </row>
  </sheetData>
  <autoFilter ref="A1:P1317" xr:uid="{2F380475-A089-4060-9F5B-35559788CC93}"/>
  <pageMargins left="0.31496062992125984" right="0.31496062992125984" top="0.39370078740157483" bottom="0.39370078740157483" header="0.11811023622047245" footer="0.11811023622047245"/>
  <pageSetup paperSize="190" scale="83" fitToHeight="0" orientation="landscape" verticalDpi="0" r:id="rId1"/>
  <rowBreaks count="49" manualBreakCount="49">
    <brk id="21" max="15" man="1"/>
    <brk id="40" max="15" man="1"/>
    <brk id="61" max="15" man="1"/>
    <brk id="82" max="15" man="1"/>
    <brk id="102" max="15" man="1"/>
    <brk id="124" max="15" man="1"/>
    <brk id="170" max="15" man="1"/>
    <brk id="197" max="15" man="1"/>
    <brk id="219" max="15" man="1"/>
    <brk id="242" max="15" man="1"/>
    <brk id="264" max="15" man="1"/>
    <brk id="281" max="15" man="1"/>
    <brk id="303" max="15" man="1"/>
    <brk id="324" max="15" man="1"/>
    <brk id="346" max="15" man="1"/>
    <brk id="418" max="15" man="1"/>
    <brk id="438" max="15" man="1"/>
    <brk id="459" max="15" man="1"/>
    <brk id="481" max="15" man="1"/>
    <brk id="504" max="15" man="1"/>
    <brk id="525" max="15" man="1"/>
    <brk id="539" max="15" man="1"/>
    <brk id="558" max="15" man="1"/>
    <brk id="585" max="15" man="1"/>
    <brk id="605" max="15" man="1"/>
    <brk id="646" max="15" man="1"/>
    <brk id="689" max="15" man="1"/>
    <brk id="730" max="15" man="1"/>
    <brk id="773" max="15" man="1"/>
    <brk id="794" max="15" man="1"/>
    <brk id="840" max="15" man="1"/>
    <brk id="858" max="15" man="1"/>
    <brk id="877" max="15" man="1"/>
    <brk id="899" max="15" man="1"/>
    <brk id="920" max="15" man="1"/>
    <brk id="943" max="15" man="1"/>
    <brk id="964" max="15" man="1"/>
    <brk id="991" max="15" man="1"/>
    <brk id="1017" max="15" man="1"/>
    <brk id="1066" max="15" man="1"/>
    <brk id="1084" max="15" man="1"/>
    <brk id="1102" max="15" man="1"/>
    <brk id="1141" max="15" man="1"/>
    <brk id="1158" max="15" man="1"/>
    <brk id="1219" max="15" man="1"/>
    <brk id="1240" max="15" man="1"/>
    <brk id="1263" max="15" man="1"/>
    <brk id="1286" max="15" man="1"/>
    <brk id="130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936AC-9B5C-45F2-A820-24984D2B6A12}">
  <dimension ref="A3:A1320"/>
  <sheetViews>
    <sheetView workbookViewId="0">
      <selection sqref="A1:A1048576"/>
    </sheetView>
  </sheetViews>
  <sheetFormatPr defaultRowHeight="15" x14ac:dyDescent="0.25"/>
  <cols>
    <col min="1" max="1" width="217.140625" bestFit="1" customWidth="1"/>
  </cols>
  <sheetData>
    <row r="3" spans="1:1" x14ac:dyDescent="0.25">
      <c r="A3" s="276" t="s">
        <v>3970</v>
      </c>
    </row>
    <row r="4" spans="1:1" x14ac:dyDescent="0.25">
      <c r="A4" s="140" t="s">
        <v>3971</v>
      </c>
    </row>
    <row r="5" spans="1:1" x14ac:dyDescent="0.25">
      <c r="A5" s="277" t="s">
        <v>4021</v>
      </c>
    </row>
    <row r="6" spans="1:1" x14ac:dyDescent="0.25">
      <c r="A6" s="278" t="s">
        <v>4535</v>
      </c>
    </row>
    <row r="7" spans="1:1" x14ac:dyDescent="0.25">
      <c r="A7" s="140" t="s">
        <v>3972</v>
      </c>
    </row>
    <row r="8" spans="1:1" x14ac:dyDescent="0.25">
      <c r="A8" s="277" t="s">
        <v>4022</v>
      </c>
    </row>
    <row r="9" spans="1:1" x14ac:dyDescent="0.25">
      <c r="A9" s="278" t="s">
        <v>4536</v>
      </c>
    </row>
    <row r="10" spans="1:1" x14ac:dyDescent="0.25">
      <c r="A10" s="277" t="s">
        <v>4023</v>
      </c>
    </row>
    <row r="11" spans="1:1" x14ac:dyDescent="0.25">
      <c r="A11" s="278" t="s">
        <v>4537</v>
      </c>
    </row>
    <row r="12" spans="1:1" x14ac:dyDescent="0.25">
      <c r="A12" s="277" t="s">
        <v>4024</v>
      </c>
    </row>
    <row r="13" spans="1:1" x14ac:dyDescent="0.25">
      <c r="A13" s="278" t="s">
        <v>4538</v>
      </c>
    </row>
    <row r="14" spans="1:1" x14ac:dyDescent="0.25">
      <c r="A14" s="277" t="s">
        <v>4025</v>
      </c>
    </row>
    <row r="15" spans="1:1" x14ac:dyDescent="0.25">
      <c r="A15" s="278" t="s">
        <v>4539</v>
      </c>
    </row>
    <row r="16" spans="1:1" x14ac:dyDescent="0.25">
      <c r="A16" s="278" t="s">
        <v>4540</v>
      </c>
    </row>
    <row r="17" spans="1:1" x14ac:dyDescent="0.25">
      <c r="A17" s="277" t="s">
        <v>4026</v>
      </c>
    </row>
    <row r="18" spans="1:1" x14ac:dyDescent="0.25">
      <c r="A18" s="278" t="s">
        <v>4541</v>
      </c>
    </row>
    <row r="19" spans="1:1" x14ac:dyDescent="0.25">
      <c r="A19" s="277" t="s">
        <v>4027</v>
      </c>
    </row>
    <row r="20" spans="1:1" x14ac:dyDescent="0.25">
      <c r="A20" s="278" t="s">
        <v>4542</v>
      </c>
    </row>
    <row r="21" spans="1:1" x14ac:dyDescent="0.25">
      <c r="A21" s="277" t="s">
        <v>4028</v>
      </c>
    </row>
    <row r="22" spans="1:1" x14ac:dyDescent="0.25">
      <c r="A22" s="278" t="s">
        <v>4543</v>
      </c>
    </row>
    <row r="23" spans="1:1" x14ac:dyDescent="0.25">
      <c r="A23" s="277" t="s">
        <v>4029</v>
      </c>
    </row>
    <row r="24" spans="1:1" x14ac:dyDescent="0.25">
      <c r="A24" s="278" t="s">
        <v>4544</v>
      </c>
    </row>
    <row r="25" spans="1:1" x14ac:dyDescent="0.25">
      <c r="A25" s="277" t="s">
        <v>4030</v>
      </c>
    </row>
    <row r="26" spans="1:1" x14ac:dyDescent="0.25">
      <c r="A26" s="278" t="s">
        <v>4545</v>
      </c>
    </row>
    <row r="27" spans="1:1" x14ac:dyDescent="0.25">
      <c r="A27" s="277" t="s">
        <v>4031</v>
      </c>
    </row>
    <row r="28" spans="1:1" x14ac:dyDescent="0.25">
      <c r="A28" s="278" t="s">
        <v>4546</v>
      </c>
    </row>
    <row r="29" spans="1:1" x14ac:dyDescent="0.25">
      <c r="A29" s="277" t="s">
        <v>4032</v>
      </c>
    </row>
    <row r="30" spans="1:1" x14ac:dyDescent="0.25">
      <c r="A30" s="278" t="s">
        <v>4547</v>
      </c>
    </row>
    <row r="31" spans="1:1" x14ac:dyDescent="0.25">
      <c r="A31" s="277" t="s">
        <v>4033</v>
      </c>
    </row>
    <row r="32" spans="1:1" x14ac:dyDescent="0.25">
      <c r="A32" s="278" t="s">
        <v>4548</v>
      </c>
    </row>
    <row r="33" spans="1:1" x14ac:dyDescent="0.25">
      <c r="A33" s="278" t="s">
        <v>4549</v>
      </c>
    </row>
    <row r="34" spans="1:1" x14ac:dyDescent="0.25">
      <c r="A34" s="140" t="s">
        <v>3973</v>
      </c>
    </row>
    <row r="35" spans="1:1" x14ac:dyDescent="0.25">
      <c r="A35" s="277" t="s">
        <v>4034</v>
      </c>
    </row>
    <row r="36" spans="1:1" x14ac:dyDescent="0.25">
      <c r="A36" s="278" t="s">
        <v>4550</v>
      </c>
    </row>
    <row r="37" spans="1:1" x14ac:dyDescent="0.25">
      <c r="A37" s="277" t="s">
        <v>4035</v>
      </c>
    </row>
    <row r="38" spans="1:1" x14ac:dyDescent="0.25">
      <c r="A38" s="278" t="s">
        <v>4551</v>
      </c>
    </row>
    <row r="39" spans="1:1" x14ac:dyDescent="0.25">
      <c r="A39" s="277" t="s">
        <v>4036</v>
      </c>
    </row>
    <row r="40" spans="1:1" x14ac:dyDescent="0.25">
      <c r="A40" s="278" t="s">
        <v>4552</v>
      </c>
    </row>
    <row r="41" spans="1:1" x14ac:dyDescent="0.25">
      <c r="A41" s="277" t="s">
        <v>4037</v>
      </c>
    </row>
    <row r="42" spans="1:1" x14ac:dyDescent="0.25">
      <c r="A42" s="278" t="s">
        <v>4553</v>
      </c>
    </row>
    <row r="43" spans="1:1" x14ac:dyDescent="0.25">
      <c r="A43" s="277" t="s">
        <v>4038</v>
      </c>
    </row>
    <row r="44" spans="1:1" x14ac:dyDescent="0.25">
      <c r="A44" s="278" t="s">
        <v>4554</v>
      </c>
    </row>
    <row r="45" spans="1:1" x14ac:dyDescent="0.25">
      <c r="A45" s="277" t="s">
        <v>4039</v>
      </c>
    </row>
    <row r="46" spans="1:1" x14ac:dyDescent="0.25">
      <c r="A46" s="278" t="s">
        <v>4555</v>
      </c>
    </row>
    <row r="47" spans="1:1" x14ac:dyDescent="0.25">
      <c r="A47" s="277" t="s">
        <v>4040</v>
      </c>
    </row>
    <row r="48" spans="1:1" x14ac:dyDescent="0.25">
      <c r="A48" s="278" t="s">
        <v>4556</v>
      </c>
    </row>
    <row r="49" spans="1:1" x14ac:dyDescent="0.25">
      <c r="A49" s="277" t="s">
        <v>4041</v>
      </c>
    </row>
    <row r="50" spans="1:1" x14ac:dyDescent="0.25">
      <c r="A50" s="278" t="s">
        <v>4557</v>
      </c>
    </row>
    <row r="51" spans="1:1" x14ac:dyDescent="0.25">
      <c r="A51" s="277" t="s">
        <v>4042</v>
      </c>
    </row>
    <row r="52" spans="1:1" x14ac:dyDescent="0.25">
      <c r="A52" s="278" t="s">
        <v>4558</v>
      </c>
    </row>
    <row r="53" spans="1:1" x14ac:dyDescent="0.25">
      <c r="A53" s="140" t="s">
        <v>3974</v>
      </c>
    </row>
    <row r="54" spans="1:1" x14ac:dyDescent="0.25">
      <c r="A54" s="277" t="s">
        <v>4043</v>
      </c>
    </row>
    <row r="55" spans="1:1" x14ac:dyDescent="0.25">
      <c r="A55" s="278" t="s">
        <v>4559</v>
      </c>
    </row>
    <row r="56" spans="1:1" x14ac:dyDescent="0.25">
      <c r="A56" s="277" t="s">
        <v>4044</v>
      </c>
    </row>
    <row r="57" spans="1:1" x14ac:dyDescent="0.25">
      <c r="A57" s="278" t="s">
        <v>4560</v>
      </c>
    </row>
    <row r="58" spans="1:1" x14ac:dyDescent="0.25">
      <c r="A58" s="277" t="s">
        <v>4045</v>
      </c>
    </row>
    <row r="59" spans="1:1" x14ac:dyDescent="0.25">
      <c r="A59" s="278" t="s">
        <v>4561</v>
      </c>
    </row>
    <row r="60" spans="1:1" x14ac:dyDescent="0.25">
      <c r="A60" s="277" t="s">
        <v>4046</v>
      </c>
    </row>
    <row r="61" spans="1:1" x14ac:dyDescent="0.25">
      <c r="A61" s="278" t="s">
        <v>4562</v>
      </c>
    </row>
    <row r="62" spans="1:1" x14ac:dyDescent="0.25">
      <c r="A62" s="277" t="s">
        <v>4047</v>
      </c>
    </row>
    <row r="63" spans="1:1" x14ac:dyDescent="0.25">
      <c r="A63" s="278" t="s">
        <v>4563</v>
      </c>
    </row>
    <row r="64" spans="1:1" x14ac:dyDescent="0.25">
      <c r="A64" s="277" t="s">
        <v>4048</v>
      </c>
    </row>
    <row r="65" spans="1:1" x14ac:dyDescent="0.25">
      <c r="A65" s="278" t="s">
        <v>4564</v>
      </c>
    </row>
    <row r="66" spans="1:1" x14ac:dyDescent="0.25">
      <c r="A66" s="277" t="s">
        <v>4049</v>
      </c>
    </row>
    <row r="67" spans="1:1" x14ac:dyDescent="0.25">
      <c r="A67" s="278" t="s">
        <v>4565</v>
      </c>
    </row>
    <row r="68" spans="1:1" x14ac:dyDescent="0.25">
      <c r="A68" s="277" t="s">
        <v>4050</v>
      </c>
    </row>
    <row r="69" spans="1:1" x14ac:dyDescent="0.25">
      <c r="A69" s="278" t="s">
        <v>4566</v>
      </c>
    </row>
    <row r="70" spans="1:1" x14ac:dyDescent="0.25">
      <c r="A70" s="278" t="s">
        <v>4567</v>
      </c>
    </row>
    <row r="71" spans="1:1" x14ac:dyDescent="0.25">
      <c r="A71" s="277" t="s">
        <v>4051</v>
      </c>
    </row>
    <row r="72" spans="1:1" x14ac:dyDescent="0.25">
      <c r="A72" s="278" t="s">
        <v>4568</v>
      </c>
    </row>
    <row r="73" spans="1:1" x14ac:dyDescent="0.25">
      <c r="A73" s="277" t="s">
        <v>4052</v>
      </c>
    </row>
    <row r="74" spans="1:1" x14ac:dyDescent="0.25">
      <c r="A74" s="278" t="s">
        <v>4569</v>
      </c>
    </row>
    <row r="75" spans="1:1" x14ac:dyDescent="0.25">
      <c r="A75" s="277" t="s">
        <v>4053</v>
      </c>
    </row>
    <row r="76" spans="1:1" x14ac:dyDescent="0.25">
      <c r="A76" s="278" t="s">
        <v>4570</v>
      </c>
    </row>
    <row r="77" spans="1:1" x14ac:dyDescent="0.25">
      <c r="A77" s="277" t="s">
        <v>4054</v>
      </c>
    </row>
    <row r="78" spans="1:1" x14ac:dyDescent="0.25">
      <c r="A78" s="278" t="s">
        <v>4571</v>
      </c>
    </row>
    <row r="79" spans="1:1" x14ac:dyDescent="0.25">
      <c r="A79" s="278" t="s">
        <v>4572</v>
      </c>
    </row>
    <row r="80" spans="1:1" x14ac:dyDescent="0.25">
      <c r="A80" s="277" t="s">
        <v>4055</v>
      </c>
    </row>
    <row r="81" spans="1:1" x14ac:dyDescent="0.25">
      <c r="A81" s="278" t="s">
        <v>4573</v>
      </c>
    </row>
    <row r="82" spans="1:1" x14ac:dyDescent="0.25">
      <c r="A82" s="277" t="s">
        <v>4056</v>
      </c>
    </row>
    <row r="83" spans="1:1" x14ac:dyDescent="0.25">
      <c r="A83" s="278" t="s">
        <v>4574</v>
      </c>
    </row>
    <row r="84" spans="1:1" x14ac:dyDescent="0.25">
      <c r="A84" s="278" t="s">
        <v>4575</v>
      </c>
    </row>
    <row r="85" spans="1:1" x14ac:dyDescent="0.25">
      <c r="A85" s="277" t="s">
        <v>4057</v>
      </c>
    </row>
    <row r="86" spans="1:1" x14ac:dyDescent="0.25">
      <c r="A86" s="278" t="s">
        <v>4576</v>
      </c>
    </row>
    <row r="87" spans="1:1" x14ac:dyDescent="0.25">
      <c r="A87" s="277" t="s">
        <v>4058</v>
      </c>
    </row>
    <row r="88" spans="1:1" x14ac:dyDescent="0.25">
      <c r="A88" s="278" t="s">
        <v>4577</v>
      </c>
    </row>
    <row r="89" spans="1:1" x14ac:dyDescent="0.25">
      <c r="A89" s="277" t="s">
        <v>4059</v>
      </c>
    </row>
    <row r="90" spans="1:1" x14ac:dyDescent="0.25">
      <c r="A90" s="278" t="s">
        <v>4578</v>
      </c>
    </row>
    <row r="91" spans="1:1" x14ac:dyDescent="0.25">
      <c r="A91" s="277" t="s">
        <v>4060</v>
      </c>
    </row>
    <row r="92" spans="1:1" x14ac:dyDescent="0.25">
      <c r="A92" s="278" t="s">
        <v>4579</v>
      </c>
    </row>
    <row r="93" spans="1:1" x14ac:dyDescent="0.25">
      <c r="A93" s="140" t="s">
        <v>3975</v>
      </c>
    </row>
    <row r="94" spans="1:1" x14ac:dyDescent="0.25">
      <c r="A94" s="277" t="s">
        <v>4061</v>
      </c>
    </row>
    <row r="95" spans="1:1" x14ac:dyDescent="0.25">
      <c r="A95" s="278" t="s">
        <v>4580</v>
      </c>
    </row>
    <row r="96" spans="1:1" x14ac:dyDescent="0.25">
      <c r="A96" s="277" t="s">
        <v>4062</v>
      </c>
    </row>
    <row r="97" spans="1:1" x14ac:dyDescent="0.25">
      <c r="A97" s="278" t="s">
        <v>4580</v>
      </c>
    </row>
    <row r="98" spans="1:1" x14ac:dyDescent="0.25">
      <c r="A98" s="277" t="s">
        <v>4063</v>
      </c>
    </row>
    <row r="99" spans="1:1" x14ac:dyDescent="0.25">
      <c r="A99" s="278" t="s">
        <v>4581</v>
      </c>
    </row>
    <row r="100" spans="1:1" x14ac:dyDescent="0.25">
      <c r="A100" s="140" t="s">
        <v>3976</v>
      </c>
    </row>
    <row r="101" spans="1:1" x14ac:dyDescent="0.25">
      <c r="A101" s="277" t="s">
        <v>4064</v>
      </c>
    </row>
    <row r="102" spans="1:1" x14ac:dyDescent="0.25">
      <c r="A102" s="278" t="s">
        <v>4582</v>
      </c>
    </row>
    <row r="103" spans="1:1" x14ac:dyDescent="0.25">
      <c r="A103" s="277" t="s">
        <v>4065</v>
      </c>
    </row>
    <row r="104" spans="1:1" x14ac:dyDescent="0.25">
      <c r="A104" s="278" t="s">
        <v>4583</v>
      </c>
    </row>
    <row r="105" spans="1:1" x14ac:dyDescent="0.25">
      <c r="A105" s="277" t="s">
        <v>4066</v>
      </c>
    </row>
    <row r="106" spans="1:1" x14ac:dyDescent="0.25">
      <c r="A106" s="278" t="s">
        <v>4584</v>
      </c>
    </row>
    <row r="107" spans="1:1" x14ac:dyDescent="0.25">
      <c r="A107" s="277" t="s">
        <v>4067</v>
      </c>
    </row>
    <row r="108" spans="1:1" x14ac:dyDescent="0.25">
      <c r="A108" s="278" t="s">
        <v>4585</v>
      </c>
    </row>
    <row r="109" spans="1:1" x14ac:dyDescent="0.25">
      <c r="A109" s="140" t="s">
        <v>3977</v>
      </c>
    </row>
    <row r="110" spans="1:1" x14ac:dyDescent="0.25">
      <c r="A110" s="277" t="s">
        <v>4068</v>
      </c>
    </row>
    <row r="111" spans="1:1" x14ac:dyDescent="0.25">
      <c r="A111" s="278" t="s">
        <v>4586</v>
      </c>
    </row>
    <row r="112" spans="1:1" x14ac:dyDescent="0.25">
      <c r="A112" s="278" t="s">
        <v>4587</v>
      </c>
    </row>
    <row r="113" spans="1:1" x14ac:dyDescent="0.25">
      <c r="A113" s="277" t="s">
        <v>4069</v>
      </c>
    </row>
    <row r="114" spans="1:1" x14ac:dyDescent="0.25">
      <c r="A114" s="278" t="s">
        <v>4588</v>
      </c>
    </row>
    <row r="115" spans="1:1" x14ac:dyDescent="0.25">
      <c r="A115" s="277" t="s">
        <v>4070</v>
      </c>
    </row>
    <row r="116" spans="1:1" x14ac:dyDescent="0.25">
      <c r="A116" s="278" t="s">
        <v>4589</v>
      </c>
    </row>
    <row r="117" spans="1:1" x14ac:dyDescent="0.25">
      <c r="A117" s="277" t="s">
        <v>4071</v>
      </c>
    </row>
    <row r="118" spans="1:1" x14ac:dyDescent="0.25">
      <c r="A118" s="278" t="s">
        <v>4590</v>
      </c>
    </row>
    <row r="119" spans="1:1" x14ac:dyDescent="0.25">
      <c r="A119" s="277" t="s">
        <v>4072</v>
      </c>
    </row>
    <row r="120" spans="1:1" x14ac:dyDescent="0.25">
      <c r="A120" s="278" t="s">
        <v>4591</v>
      </c>
    </row>
    <row r="121" spans="1:1" x14ac:dyDescent="0.25">
      <c r="A121" s="277" t="s">
        <v>4073</v>
      </c>
    </row>
    <row r="122" spans="1:1" x14ac:dyDescent="0.25">
      <c r="A122" s="278" t="s">
        <v>4592</v>
      </c>
    </row>
    <row r="123" spans="1:1" x14ac:dyDescent="0.25">
      <c r="A123" s="278" t="s">
        <v>4593</v>
      </c>
    </row>
    <row r="124" spans="1:1" x14ac:dyDescent="0.25">
      <c r="A124" s="278" t="s">
        <v>4594</v>
      </c>
    </row>
    <row r="125" spans="1:1" x14ac:dyDescent="0.25">
      <c r="A125" s="278" t="s">
        <v>4595</v>
      </c>
    </row>
    <row r="126" spans="1:1" x14ac:dyDescent="0.25">
      <c r="A126" s="278" t="s">
        <v>4596</v>
      </c>
    </row>
    <row r="127" spans="1:1" x14ac:dyDescent="0.25">
      <c r="A127" s="140" t="s">
        <v>3978</v>
      </c>
    </row>
    <row r="128" spans="1:1" x14ac:dyDescent="0.25">
      <c r="A128" s="277" t="s">
        <v>4074</v>
      </c>
    </row>
    <row r="129" spans="1:1" x14ac:dyDescent="0.25">
      <c r="A129" s="278" t="s">
        <v>4597</v>
      </c>
    </row>
    <row r="130" spans="1:1" x14ac:dyDescent="0.25">
      <c r="A130" s="278" t="s">
        <v>4598</v>
      </c>
    </row>
    <row r="131" spans="1:1" x14ac:dyDescent="0.25">
      <c r="A131" s="277" t="s">
        <v>4075</v>
      </c>
    </row>
    <row r="132" spans="1:1" x14ac:dyDescent="0.25">
      <c r="A132" s="278" t="s">
        <v>4599</v>
      </c>
    </row>
    <row r="133" spans="1:1" x14ac:dyDescent="0.25">
      <c r="A133" s="277" t="s">
        <v>4076</v>
      </c>
    </row>
    <row r="134" spans="1:1" x14ac:dyDescent="0.25">
      <c r="A134" s="278" t="s">
        <v>4600</v>
      </c>
    </row>
    <row r="135" spans="1:1" x14ac:dyDescent="0.25">
      <c r="A135" s="277" t="s">
        <v>4077</v>
      </c>
    </row>
    <row r="136" spans="1:1" x14ac:dyDescent="0.25">
      <c r="A136" s="278" t="s">
        <v>4601</v>
      </c>
    </row>
    <row r="137" spans="1:1" x14ac:dyDescent="0.25">
      <c r="A137" s="277" t="s">
        <v>4078</v>
      </c>
    </row>
    <row r="138" spans="1:1" x14ac:dyDescent="0.25">
      <c r="A138" s="278" t="s">
        <v>4602</v>
      </c>
    </row>
    <row r="139" spans="1:1" x14ac:dyDescent="0.25">
      <c r="A139" s="277" t="s">
        <v>4079</v>
      </c>
    </row>
    <row r="140" spans="1:1" x14ac:dyDescent="0.25">
      <c r="A140" s="278" t="s">
        <v>4603</v>
      </c>
    </row>
    <row r="141" spans="1:1" x14ac:dyDescent="0.25">
      <c r="A141" s="278" t="s">
        <v>4604</v>
      </c>
    </row>
    <row r="142" spans="1:1" x14ac:dyDescent="0.25">
      <c r="A142" s="278" t="s">
        <v>4605</v>
      </c>
    </row>
    <row r="143" spans="1:1" x14ac:dyDescent="0.25">
      <c r="A143" s="278" t="s">
        <v>4606</v>
      </c>
    </row>
    <row r="144" spans="1:1" x14ac:dyDescent="0.25">
      <c r="A144" s="278" t="s">
        <v>4607</v>
      </c>
    </row>
    <row r="145" spans="1:1" x14ac:dyDescent="0.25">
      <c r="A145" s="277" t="s">
        <v>4080</v>
      </c>
    </row>
    <row r="146" spans="1:1" x14ac:dyDescent="0.25">
      <c r="A146" s="278" t="s">
        <v>4608</v>
      </c>
    </row>
    <row r="147" spans="1:1" x14ac:dyDescent="0.25">
      <c r="A147" s="278" t="s">
        <v>4609</v>
      </c>
    </row>
    <row r="148" spans="1:1" x14ac:dyDescent="0.25">
      <c r="A148" s="277" t="s">
        <v>4081</v>
      </c>
    </row>
    <row r="149" spans="1:1" x14ac:dyDescent="0.25">
      <c r="A149" s="278" t="s">
        <v>4610</v>
      </c>
    </row>
    <row r="150" spans="1:1" x14ac:dyDescent="0.25">
      <c r="A150" s="277" t="s">
        <v>4082</v>
      </c>
    </row>
    <row r="151" spans="1:1" x14ac:dyDescent="0.25">
      <c r="A151" s="278" t="s">
        <v>4611</v>
      </c>
    </row>
    <row r="152" spans="1:1" x14ac:dyDescent="0.25">
      <c r="A152" s="277" t="s">
        <v>4083</v>
      </c>
    </row>
    <row r="153" spans="1:1" x14ac:dyDescent="0.25">
      <c r="A153" s="278" t="s">
        <v>4612</v>
      </c>
    </row>
    <row r="154" spans="1:1" x14ac:dyDescent="0.25">
      <c r="A154" s="278" t="s">
        <v>4613</v>
      </c>
    </row>
    <row r="155" spans="1:1" x14ac:dyDescent="0.25">
      <c r="A155" s="277" t="s">
        <v>4084</v>
      </c>
    </row>
    <row r="156" spans="1:1" x14ac:dyDescent="0.25">
      <c r="A156" s="278" t="s">
        <v>4614</v>
      </c>
    </row>
    <row r="157" spans="1:1" x14ac:dyDescent="0.25">
      <c r="A157" s="277" t="s">
        <v>4085</v>
      </c>
    </row>
    <row r="158" spans="1:1" x14ac:dyDescent="0.25">
      <c r="A158" s="278" t="s">
        <v>4615</v>
      </c>
    </row>
    <row r="159" spans="1:1" x14ac:dyDescent="0.25">
      <c r="A159" s="278" t="s">
        <v>4616</v>
      </c>
    </row>
    <row r="160" spans="1:1" x14ac:dyDescent="0.25">
      <c r="A160" s="278" t="s">
        <v>4617</v>
      </c>
    </row>
    <row r="161" spans="1:1" x14ac:dyDescent="0.25">
      <c r="A161" s="278" t="s">
        <v>4618</v>
      </c>
    </row>
    <row r="162" spans="1:1" x14ac:dyDescent="0.25">
      <c r="A162" s="277" t="s">
        <v>4086</v>
      </c>
    </row>
    <row r="163" spans="1:1" x14ac:dyDescent="0.25">
      <c r="A163" s="278" t="s">
        <v>4609</v>
      </c>
    </row>
    <row r="164" spans="1:1" x14ac:dyDescent="0.25">
      <c r="A164" s="277" t="s">
        <v>4087</v>
      </c>
    </row>
    <row r="165" spans="1:1" x14ac:dyDescent="0.25">
      <c r="A165" s="278" t="s">
        <v>4619</v>
      </c>
    </row>
    <row r="166" spans="1:1" x14ac:dyDescent="0.25">
      <c r="A166" s="140" t="s">
        <v>3979</v>
      </c>
    </row>
    <row r="167" spans="1:1" x14ac:dyDescent="0.25">
      <c r="A167" s="277" t="s">
        <v>4088</v>
      </c>
    </row>
    <row r="168" spans="1:1" x14ac:dyDescent="0.25">
      <c r="A168" s="278" t="s">
        <v>4620</v>
      </c>
    </row>
    <row r="169" spans="1:1" x14ac:dyDescent="0.25">
      <c r="A169" s="277" t="s">
        <v>4089</v>
      </c>
    </row>
    <row r="170" spans="1:1" x14ac:dyDescent="0.25">
      <c r="A170" s="278" t="s">
        <v>4621</v>
      </c>
    </row>
    <row r="171" spans="1:1" x14ac:dyDescent="0.25">
      <c r="A171" s="277" t="s">
        <v>4090</v>
      </c>
    </row>
    <row r="172" spans="1:1" x14ac:dyDescent="0.25">
      <c r="A172" s="278" t="s">
        <v>4622</v>
      </c>
    </row>
    <row r="173" spans="1:1" x14ac:dyDescent="0.25">
      <c r="A173" s="277" t="s">
        <v>4091</v>
      </c>
    </row>
    <row r="174" spans="1:1" x14ac:dyDescent="0.25">
      <c r="A174" s="278" t="s">
        <v>4623</v>
      </c>
    </row>
    <row r="175" spans="1:1" x14ac:dyDescent="0.25">
      <c r="A175" s="278" t="s">
        <v>4624</v>
      </c>
    </row>
    <row r="176" spans="1:1" x14ac:dyDescent="0.25">
      <c r="A176" s="278" t="s">
        <v>4625</v>
      </c>
    </row>
    <row r="177" spans="1:1" x14ac:dyDescent="0.25">
      <c r="A177" s="278" t="s">
        <v>4626</v>
      </c>
    </row>
    <row r="178" spans="1:1" x14ac:dyDescent="0.25">
      <c r="A178" s="278" t="s">
        <v>4627</v>
      </c>
    </row>
    <row r="179" spans="1:1" x14ac:dyDescent="0.25">
      <c r="A179" s="278" t="s">
        <v>4628</v>
      </c>
    </row>
    <row r="180" spans="1:1" x14ac:dyDescent="0.25">
      <c r="A180" s="278" t="s">
        <v>4629</v>
      </c>
    </row>
    <row r="181" spans="1:1" x14ac:dyDescent="0.25">
      <c r="A181" s="278" t="s">
        <v>4630</v>
      </c>
    </row>
    <row r="182" spans="1:1" x14ac:dyDescent="0.25">
      <c r="A182" s="278" t="s">
        <v>4631</v>
      </c>
    </row>
    <row r="183" spans="1:1" x14ac:dyDescent="0.25">
      <c r="A183" s="278" t="s">
        <v>4632</v>
      </c>
    </row>
    <row r="184" spans="1:1" x14ac:dyDescent="0.25">
      <c r="A184" s="278" t="s">
        <v>4633</v>
      </c>
    </row>
    <row r="185" spans="1:1" x14ac:dyDescent="0.25">
      <c r="A185" s="278" t="s">
        <v>4634</v>
      </c>
    </row>
    <row r="186" spans="1:1" x14ac:dyDescent="0.25">
      <c r="A186" s="278" t="s">
        <v>4635</v>
      </c>
    </row>
    <row r="187" spans="1:1" x14ac:dyDescent="0.25">
      <c r="A187" s="278" t="s">
        <v>4636</v>
      </c>
    </row>
    <row r="188" spans="1:1" x14ac:dyDescent="0.25">
      <c r="A188" s="278" t="s">
        <v>4637</v>
      </c>
    </row>
    <row r="189" spans="1:1" x14ac:dyDescent="0.25">
      <c r="A189" s="277" t="s">
        <v>4092</v>
      </c>
    </row>
    <row r="190" spans="1:1" x14ac:dyDescent="0.25">
      <c r="A190" s="278" t="s">
        <v>4638</v>
      </c>
    </row>
    <row r="191" spans="1:1" x14ac:dyDescent="0.25">
      <c r="A191" s="277" t="s">
        <v>4093</v>
      </c>
    </row>
    <row r="192" spans="1:1" x14ac:dyDescent="0.25">
      <c r="A192" s="278" t="s">
        <v>4639</v>
      </c>
    </row>
    <row r="193" spans="1:1" x14ac:dyDescent="0.25">
      <c r="A193" s="278" t="s">
        <v>4640</v>
      </c>
    </row>
    <row r="194" spans="1:1" x14ac:dyDescent="0.25">
      <c r="A194" s="277" t="s">
        <v>4094</v>
      </c>
    </row>
    <row r="195" spans="1:1" x14ac:dyDescent="0.25">
      <c r="A195" s="278" t="s">
        <v>4641</v>
      </c>
    </row>
    <row r="196" spans="1:1" x14ac:dyDescent="0.25">
      <c r="A196" s="278" t="s">
        <v>4642</v>
      </c>
    </row>
    <row r="197" spans="1:1" x14ac:dyDescent="0.25">
      <c r="A197" s="278" t="s">
        <v>4643</v>
      </c>
    </row>
    <row r="198" spans="1:1" x14ac:dyDescent="0.25">
      <c r="A198" s="278" t="s">
        <v>4630</v>
      </c>
    </row>
    <row r="199" spans="1:1" x14ac:dyDescent="0.25">
      <c r="A199" s="278" t="s">
        <v>4644</v>
      </c>
    </row>
    <row r="200" spans="1:1" x14ac:dyDescent="0.25">
      <c r="A200" s="278" t="s">
        <v>4645</v>
      </c>
    </row>
    <row r="201" spans="1:1" x14ac:dyDescent="0.25">
      <c r="A201" s="278" t="s">
        <v>4632</v>
      </c>
    </row>
    <row r="202" spans="1:1" x14ac:dyDescent="0.25">
      <c r="A202" s="278" t="s">
        <v>4633</v>
      </c>
    </row>
    <row r="203" spans="1:1" x14ac:dyDescent="0.25">
      <c r="A203" s="278" t="s">
        <v>4634</v>
      </c>
    </row>
    <row r="204" spans="1:1" x14ac:dyDescent="0.25">
      <c r="A204" s="278" t="s">
        <v>4635</v>
      </c>
    </row>
    <row r="205" spans="1:1" x14ac:dyDescent="0.25">
      <c r="A205" s="278" t="s">
        <v>4646</v>
      </c>
    </row>
    <row r="206" spans="1:1" x14ac:dyDescent="0.25">
      <c r="A206" s="278" t="s">
        <v>4637</v>
      </c>
    </row>
    <row r="207" spans="1:1" x14ac:dyDescent="0.25">
      <c r="A207" s="278" t="s">
        <v>4647</v>
      </c>
    </row>
    <row r="208" spans="1:1" x14ac:dyDescent="0.25">
      <c r="A208" s="277" t="s">
        <v>4095</v>
      </c>
    </row>
    <row r="209" spans="1:1" x14ac:dyDescent="0.25">
      <c r="A209" s="278" t="s">
        <v>4648</v>
      </c>
    </row>
    <row r="210" spans="1:1" x14ac:dyDescent="0.25">
      <c r="A210" s="277" t="s">
        <v>4096</v>
      </c>
    </row>
    <row r="211" spans="1:1" x14ac:dyDescent="0.25">
      <c r="A211" s="278" t="s">
        <v>4649</v>
      </c>
    </row>
    <row r="212" spans="1:1" x14ac:dyDescent="0.25">
      <c r="A212" s="277" t="s">
        <v>4097</v>
      </c>
    </row>
    <row r="213" spans="1:1" x14ac:dyDescent="0.25">
      <c r="A213" s="278" t="s">
        <v>4650</v>
      </c>
    </row>
    <row r="214" spans="1:1" x14ac:dyDescent="0.25">
      <c r="A214" s="277" t="s">
        <v>4098</v>
      </c>
    </row>
    <row r="215" spans="1:1" x14ac:dyDescent="0.25">
      <c r="A215" s="278" t="s">
        <v>4651</v>
      </c>
    </row>
    <row r="216" spans="1:1" x14ac:dyDescent="0.25">
      <c r="A216" s="277" t="s">
        <v>4099</v>
      </c>
    </row>
    <row r="217" spans="1:1" x14ac:dyDescent="0.25">
      <c r="A217" s="278" t="s">
        <v>4652</v>
      </c>
    </row>
    <row r="218" spans="1:1" x14ac:dyDescent="0.25">
      <c r="A218" s="277" t="s">
        <v>4100</v>
      </c>
    </row>
    <row r="219" spans="1:1" x14ac:dyDescent="0.25">
      <c r="A219" s="278" t="s">
        <v>4653</v>
      </c>
    </row>
    <row r="220" spans="1:1" x14ac:dyDescent="0.25">
      <c r="A220" s="277" t="s">
        <v>4101</v>
      </c>
    </row>
    <row r="221" spans="1:1" x14ac:dyDescent="0.25">
      <c r="A221" s="278" t="s">
        <v>4654</v>
      </c>
    </row>
    <row r="222" spans="1:1" x14ac:dyDescent="0.25">
      <c r="A222" s="277" t="s">
        <v>4102</v>
      </c>
    </row>
    <row r="223" spans="1:1" x14ac:dyDescent="0.25">
      <c r="A223" s="278" t="s">
        <v>4655</v>
      </c>
    </row>
    <row r="224" spans="1:1" x14ac:dyDescent="0.25">
      <c r="A224" s="278" t="s">
        <v>4656</v>
      </c>
    </row>
    <row r="225" spans="1:1" x14ac:dyDescent="0.25">
      <c r="A225" s="278" t="s">
        <v>4657</v>
      </c>
    </row>
    <row r="226" spans="1:1" x14ac:dyDescent="0.25">
      <c r="A226" s="277" t="s">
        <v>4103</v>
      </c>
    </row>
    <row r="227" spans="1:1" x14ac:dyDescent="0.25">
      <c r="A227" s="278" t="s">
        <v>4658</v>
      </c>
    </row>
    <row r="228" spans="1:1" x14ac:dyDescent="0.25">
      <c r="A228" s="277" t="s">
        <v>4104</v>
      </c>
    </row>
    <row r="229" spans="1:1" x14ac:dyDescent="0.25">
      <c r="A229" s="278" t="s">
        <v>4659</v>
      </c>
    </row>
    <row r="230" spans="1:1" x14ac:dyDescent="0.25">
      <c r="A230" s="277" t="s">
        <v>4105</v>
      </c>
    </row>
    <row r="231" spans="1:1" x14ac:dyDescent="0.25">
      <c r="A231" s="278" t="s">
        <v>4660</v>
      </c>
    </row>
    <row r="232" spans="1:1" x14ac:dyDescent="0.25">
      <c r="A232" s="277" t="s">
        <v>4106</v>
      </c>
    </row>
    <row r="233" spans="1:1" x14ac:dyDescent="0.25">
      <c r="A233" s="278" t="s">
        <v>4661</v>
      </c>
    </row>
    <row r="234" spans="1:1" x14ac:dyDescent="0.25">
      <c r="A234" s="277" t="s">
        <v>4107</v>
      </c>
    </row>
    <row r="235" spans="1:1" x14ac:dyDescent="0.25">
      <c r="A235" s="278" t="s">
        <v>4639</v>
      </c>
    </row>
    <row r="236" spans="1:1" x14ac:dyDescent="0.25">
      <c r="A236" s="278" t="s">
        <v>4640</v>
      </c>
    </row>
    <row r="237" spans="1:1" x14ac:dyDescent="0.25">
      <c r="A237" s="278" t="s">
        <v>4662</v>
      </c>
    </row>
    <row r="238" spans="1:1" x14ac:dyDescent="0.25">
      <c r="A238" s="140" t="s">
        <v>3980</v>
      </c>
    </row>
    <row r="239" spans="1:1" x14ac:dyDescent="0.25">
      <c r="A239" s="277" t="s">
        <v>4108</v>
      </c>
    </row>
    <row r="240" spans="1:1" x14ac:dyDescent="0.25">
      <c r="A240" s="278" t="s">
        <v>4663</v>
      </c>
    </row>
    <row r="241" spans="1:1" x14ac:dyDescent="0.25">
      <c r="A241" s="277" t="s">
        <v>4109</v>
      </c>
    </row>
    <row r="242" spans="1:1" x14ac:dyDescent="0.25">
      <c r="A242" s="278" t="s">
        <v>4664</v>
      </c>
    </row>
    <row r="243" spans="1:1" x14ac:dyDescent="0.25">
      <c r="A243" s="277" t="s">
        <v>4110</v>
      </c>
    </row>
    <row r="244" spans="1:1" x14ac:dyDescent="0.25">
      <c r="A244" s="278" t="s">
        <v>4665</v>
      </c>
    </row>
    <row r="245" spans="1:1" x14ac:dyDescent="0.25">
      <c r="A245" s="277" t="s">
        <v>4111</v>
      </c>
    </row>
    <row r="246" spans="1:1" x14ac:dyDescent="0.25">
      <c r="A246" s="278" t="s">
        <v>4666</v>
      </c>
    </row>
    <row r="247" spans="1:1" x14ac:dyDescent="0.25">
      <c r="A247" s="277" t="s">
        <v>4112</v>
      </c>
    </row>
    <row r="248" spans="1:1" x14ac:dyDescent="0.25">
      <c r="A248" s="278" t="s">
        <v>4667</v>
      </c>
    </row>
    <row r="249" spans="1:1" x14ac:dyDescent="0.25">
      <c r="A249" s="278" t="s">
        <v>4668</v>
      </c>
    </row>
    <row r="250" spans="1:1" x14ac:dyDescent="0.25">
      <c r="A250" s="277" t="s">
        <v>4113</v>
      </c>
    </row>
    <row r="251" spans="1:1" x14ac:dyDescent="0.25">
      <c r="A251" s="278" t="s">
        <v>4669</v>
      </c>
    </row>
    <row r="252" spans="1:1" x14ac:dyDescent="0.25">
      <c r="A252" s="277" t="s">
        <v>4114</v>
      </c>
    </row>
    <row r="253" spans="1:1" x14ac:dyDescent="0.25">
      <c r="A253" s="278" t="s">
        <v>4670</v>
      </c>
    </row>
    <row r="254" spans="1:1" x14ac:dyDescent="0.25">
      <c r="A254" s="277" t="s">
        <v>4115</v>
      </c>
    </row>
    <row r="255" spans="1:1" x14ac:dyDescent="0.25">
      <c r="A255" s="278" t="s">
        <v>4671</v>
      </c>
    </row>
    <row r="256" spans="1:1" x14ac:dyDescent="0.25">
      <c r="A256" s="278" t="s">
        <v>4672</v>
      </c>
    </row>
    <row r="257" spans="1:1" x14ac:dyDescent="0.25">
      <c r="A257" s="278" t="s">
        <v>4673</v>
      </c>
    </row>
    <row r="258" spans="1:1" x14ac:dyDescent="0.25">
      <c r="A258" s="277" t="s">
        <v>4116</v>
      </c>
    </row>
    <row r="259" spans="1:1" x14ac:dyDescent="0.25">
      <c r="A259" s="278" t="s">
        <v>4674</v>
      </c>
    </row>
    <row r="260" spans="1:1" x14ac:dyDescent="0.25">
      <c r="A260" s="277" t="s">
        <v>4117</v>
      </c>
    </row>
    <row r="261" spans="1:1" x14ac:dyDescent="0.25">
      <c r="A261" s="278" t="s">
        <v>4675</v>
      </c>
    </row>
    <row r="262" spans="1:1" x14ac:dyDescent="0.25">
      <c r="A262" s="140" t="s">
        <v>3981</v>
      </c>
    </row>
    <row r="263" spans="1:1" x14ac:dyDescent="0.25">
      <c r="A263" s="277" t="s">
        <v>4118</v>
      </c>
    </row>
    <row r="264" spans="1:1" x14ac:dyDescent="0.25">
      <c r="A264" s="278" t="s">
        <v>4676</v>
      </c>
    </row>
    <row r="265" spans="1:1" x14ac:dyDescent="0.25">
      <c r="A265" s="277" t="s">
        <v>4119</v>
      </c>
    </row>
    <row r="266" spans="1:1" x14ac:dyDescent="0.25">
      <c r="A266" s="278" t="s">
        <v>4677</v>
      </c>
    </row>
    <row r="267" spans="1:1" x14ac:dyDescent="0.25">
      <c r="A267" s="277" t="s">
        <v>4120</v>
      </c>
    </row>
    <row r="268" spans="1:1" x14ac:dyDescent="0.25">
      <c r="A268" s="278" t="s">
        <v>4678</v>
      </c>
    </row>
    <row r="269" spans="1:1" x14ac:dyDescent="0.25">
      <c r="A269" s="277" t="s">
        <v>4121</v>
      </c>
    </row>
    <row r="270" spans="1:1" x14ac:dyDescent="0.25">
      <c r="A270" s="278" t="s">
        <v>4679</v>
      </c>
    </row>
    <row r="271" spans="1:1" x14ac:dyDescent="0.25">
      <c r="A271" s="277" t="s">
        <v>4122</v>
      </c>
    </row>
    <row r="272" spans="1:1" x14ac:dyDescent="0.25">
      <c r="A272" s="278" t="s">
        <v>4680</v>
      </c>
    </row>
    <row r="273" spans="1:1" x14ac:dyDescent="0.25">
      <c r="A273" s="277" t="s">
        <v>4123</v>
      </c>
    </row>
    <row r="274" spans="1:1" x14ac:dyDescent="0.25">
      <c r="A274" s="278" t="s">
        <v>4681</v>
      </c>
    </row>
    <row r="275" spans="1:1" x14ac:dyDescent="0.25">
      <c r="A275" s="277" t="s">
        <v>4124</v>
      </c>
    </row>
    <row r="276" spans="1:1" x14ac:dyDescent="0.25">
      <c r="A276" s="278" t="s">
        <v>4682</v>
      </c>
    </row>
    <row r="277" spans="1:1" x14ac:dyDescent="0.25">
      <c r="A277" s="277" t="s">
        <v>4125</v>
      </c>
    </row>
    <row r="278" spans="1:1" x14ac:dyDescent="0.25">
      <c r="A278" s="278" t="s">
        <v>4683</v>
      </c>
    </row>
    <row r="279" spans="1:1" x14ac:dyDescent="0.25">
      <c r="A279" s="277" t="s">
        <v>4126</v>
      </c>
    </row>
    <row r="280" spans="1:1" x14ac:dyDescent="0.25">
      <c r="A280" s="278" t="s">
        <v>4684</v>
      </c>
    </row>
    <row r="281" spans="1:1" x14ac:dyDescent="0.25">
      <c r="A281" s="278" t="s">
        <v>4685</v>
      </c>
    </row>
    <row r="282" spans="1:1" x14ac:dyDescent="0.25">
      <c r="A282" s="277" t="s">
        <v>4127</v>
      </c>
    </row>
    <row r="283" spans="1:1" x14ac:dyDescent="0.25">
      <c r="A283" s="278" t="s">
        <v>4686</v>
      </c>
    </row>
    <row r="284" spans="1:1" x14ac:dyDescent="0.25">
      <c r="A284" s="140" t="s">
        <v>3982</v>
      </c>
    </row>
    <row r="285" spans="1:1" x14ac:dyDescent="0.25">
      <c r="A285" s="277" t="s">
        <v>4128</v>
      </c>
    </row>
    <row r="286" spans="1:1" x14ac:dyDescent="0.25">
      <c r="A286" s="278" t="s">
        <v>4687</v>
      </c>
    </row>
    <row r="287" spans="1:1" x14ac:dyDescent="0.25">
      <c r="A287" s="277" t="s">
        <v>4129</v>
      </c>
    </row>
    <row r="288" spans="1:1" x14ac:dyDescent="0.25">
      <c r="A288" s="278" t="s">
        <v>4688</v>
      </c>
    </row>
    <row r="289" spans="1:1" x14ac:dyDescent="0.25">
      <c r="A289" s="277" t="s">
        <v>4130</v>
      </c>
    </row>
    <row r="290" spans="1:1" x14ac:dyDescent="0.25">
      <c r="A290" s="278" t="s">
        <v>4689</v>
      </c>
    </row>
    <row r="291" spans="1:1" x14ac:dyDescent="0.25">
      <c r="A291" s="278" t="s">
        <v>4690</v>
      </c>
    </row>
    <row r="292" spans="1:1" x14ac:dyDescent="0.25">
      <c r="A292" s="278" t="s">
        <v>4691</v>
      </c>
    </row>
    <row r="293" spans="1:1" x14ac:dyDescent="0.25">
      <c r="A293" s="278" t="s">
        <v>4692</v>
      </c>
    </row>
    <row r="294" spans="1:1" x14ac:dyDescent="0.25">
      <c r="A294" s="278" t="s">
        <v>4693</v>
      </c>
    </row>
    <row r="295" spans="1:1" x14ac:dyDescent="0.25">
      <c r="A295" s="277" t="s">
        <v>4131</v>
      </c>
    </row>
    <row r="296" spans="1:1" x14ac:dyDescent="0.25">
      <c r="A296" s="278" t="s">
        <v>4694</v>
      </c>
    </row>
    <row r="297" spans="1:1" x14ac:dyDescent="0.25">
      <c r="A297" s="278" t="s">
        <v>4695</v>
      </c>
    </row>
    <row r="298" spans="1:1" x14ac:dyDescent="0.25">
      <c r="A298" s="278" t="s">
        <v>4696</v>
      </c>
    </row>
    <row r="299" spans="1:1" x14ac:dyDescent="0.25">
      <c r="A299" s="140" t="s">
        <v>3983</v>
      </c>
    </row>
    <row r="300" spans="1:1" x14ac:dyDescent="0.25">
      <c r="A300" s="277" t="s">
        <v>4132</v>
      </c>
    </row>
    <row r="301" spans="1:1" x14ac:dyDescent="0.25">
      <c r="A301" s="278" t="s">
        <v>4697</v>
      </c>
    </row>
    <row r="302" spans="1:1" x14ac:dyDescent="0.25">
      <c r="A302" s="277" t="s">
        <v>4133</v>
      </c>
    </row>
    <row r="303" spans="1:1" x14ac:dyDescent="0.25">
      <c r="A303" s="278" t="s">
        <v>4698</v>
      </c>
    </row>
    <row r="304" spans="1:1" x14ac:dyDescent="0.25">
      <c r="A304" s="277" t="s">
        <v>4134</v>
      </c>
    </row>
    <row r="305" spans="1:1" x14ac:dyDescent="0.25">
      <c r="A305" s="278" t="s">
        <v>4699</v>
      </c>
    </row>
    <row r="306" spans="1:1" x14ac:dyDescent="0.25">
      <c r="A306" s="277" t="s">
        <v>4135</v>
      </c>
    </row>
    <row r="307" spans="1:1" x14ac:dyDescent="0.25">
      <c r="A307" s="278" t="s">
        <v>4700</v>
      </c>
    </row>
    <row r="308" spans="1:1" x14ac:dyDescent="0.25">
      <c r="A308" s="277" t="s">
        <v>4136</v>
      </c>
    </row>
    <row r="309" spans="1:1" x14ac:dyDescent="0.25">
      <c r="A309" s="278" t="s">
        <v>4701</v>
      </c>
    </row>
    <row r="310" spans="1:1" x14ac:dyDescent="0.25">
      <c r="A310" s="140" t="s">
        <v>3984</v>
      </c>
    </row>
    <row r="311" spans="1:1" x14ac:dyDescent="0.25">
      <c r="A311" s="277" t="s">
        <v>4137</v>
      </c>
    </row>
    <row r="312" spans="1:1" x14ac:dyDescent="0.25">
      <c r="A312" s="278" t="s">
        <v>4702</v>
      </c>
    </row>
    <row r="313" spans="1:1" x14ac:dyDescent="0.25">
      <c r="A313" s="278" t="s">
        <v>4703</v>
      </c>
    </row>
    <row r="314" spans="1:1" x14ac:dyDescent="0.25">
      <c r="A314" s="278" t="s">
        <v>4704</v>
      </c>
    </row>
    <row r="315" spans="1:1" x14ac:dyDescent="0.25">
      <c r="A315" s="277" t="s">
        <v>4138</v>
      </c>
    </row>
    <row r="316" spans="1:1" x14ac:dyDescent="0.25">
      <c r="A316" s="278" t="s">
        <v>4702</v>
      </c>
    </row>
    <row r="317" spans="1:1" x14ac:dyDescent="0.25">
      <c r="A317" s="277" t="s">
        <v>4139</v>
      </c>
    </row>
    <row r="318" spans="1:1" x14ac:dyDescent="0.25">
      <c r="A318" s="278" t="s">
        <v>4705</v>
      </c>
    </row>
    <row r="319" spans="1:1" x14ac:dyDescent="0.25">
      <c r="A319" s="277" t="s">
        <v>4140</v>
      </c>
    </row>
    <row r="320" spans="1:1" x14ac:dyDescent="0.25">
      <c r="A320" s="278" t="s">
        <v>4702</v>
      </c>
    </row>
    <row r="321" spans="1:1" x14ac:dyDescent="0.25">
      <c r="A321" s="278" t="s">
        <v>4706</v>
      </c>
    </row>
    <row r="322" spans="1:1" x14ac:dyDescent="0.25">
      <c r="A322" s="278" t="s">
        <v>4707</v>
      </c>
    </row>
    <row r="323" spans="1:1" x14ac:dyDescent="0.25">
      <c r="A323" s="277" t="s">
        <v>4141</v>
      </c>
    </row>
    <row r="324" spans="1:1" x14ac:dyDescent="0.25">
      <c r="A324" s="278" t="s">
        <v>4702</v>
      </c>
    </row>
    <row r="325" spans="1:1" x14ac:dyDescent="0.25">
      <c r="A325" s="277" t="s">
        <v>4142</v>
      </c>
    </row>
    <row r="326" spans="1:1" x14ac:dyDescent="0.25">
      <c r="A326" s="278" t="s">
        <v>4708</v>
      </c>
    </row>
    <row r="327" spans="1:1" x14ac:dyDescent="0.25">
      <c r="A327" s="277" t="s">
        <v>4143</v>
      </c>
    </row>
    <row r="328" spans="1:1" x14ac:dyDescent="0.25">
      <c r="A328" s="278" t="s">
        <v>4709</v>
      </c>
    </row>
    <row r="329" spans="1:1" x14ac:dyDescent="0.25">
      <c r="A329" s="277" t="s">
        <v>4144</v>
      </c>
    </row>
    <row r="330" spans="1:1" x14ac:dyDescent="0.25">
      <c r="A330" s="278" t="s">
        <v>4710</v>
      </c>
    </row>
    <row r="331" spans="1:1" x14ac:dyDescent="0.25">
      <c r="A331" s="277" t="s">
        <v>4145</v>
      </c>
    </row>
    <row r="332" spans="1:1" x14ac:dyDescent="0.25">
      <c r="A332" s="278" t="s">
        <v>4711</v>
      </c>
    </row>
    <row r="333" spans="1:1" x14ac:dyDescent="0.25">
      <c r="A333" s="278" t="s">
        <v>4712</v>
      </c>
    </row>
    <row r="334" spans="1:1" x14ac:dyDescent="0.25">
      <c r="A334" s="278" t="s">
        <v>4713</v>
      </c>
    </row>
    <row r="335" spans="1:1" x14ac:dyDescent="0.25">
      <c r="A335" s="278" t="s">
        <v>4714</v>
      </c>
    </row>
    <row r="336" spans="1:1" x14ac:dyDescent="0.25">
      <c r="A336" s="277" t="s">
        <v>4146</v>
      </c>
    </row>
    <row r="337" spans="1:1" x14ac:dyDescent="0.25">
      <c r="A337" s="278" t="s">
        <v>4715</v>
      </c>
    </row>
    <row r="338" spans="1:1" x14ac:dyDescent="0.25">
      <c r="A338" s="277" t="s">
        <v>4147</v>
      </c>
    </row>
    <row r="339" spans="1:1" x14ac:dyDescent="0.25">
      <c r="A339" s="278" t="s">
        <v>4716</v>
      </c>
    </row>
    <row r="340" spans="1:1" x14ac:dyDescent="0.25">
      <c r="A340" s="277" t="s">
        <v>4148</v>
      </c>
    </row>
    <row r="341" spans="1:1" x14ac:dyDescent="0.25">
      <c r="A341" s="278" t="s">
        <v>4717</v>
      </c>
    </row>
    <row r="342" spans="1:1" x14ac:dyDescent="0.25">
      <c r="A342" s="277" t="s">
        <v>4149</v>
      </c>
    </row>
    <row r="343" spans="1:1" x14ac:dyDescent="0.25">
      <c r="A343" s="278" t="s">
        <v>4718</v>
      </c>
    </row>
    <row r="344" spans="1:1" x14ac:dyDescent="0.25">
      <c r="A344" s="278" t="s">
        <v>4719</v>
      </c>
    </row>
    <row r="345" spans="1:1" x14ac:dyDescent="0.25">
      <c r="A345" s="277" t="s">
        <v>4150</v>
      </c>
    </row>
    <row r="346" spans="1:1" x14ac:dyDescent="0.25">
      <c r="A346" s="278" t="s">
        <v>4702</v>
      </c>
    </row>
    <row r="347" spans="1:1" x14ac:dyDescent="0.25">
      <c r="A347" s="277" t="s">
        <v>4151</v>
      </c>
    </row>
    <row r="348" spans="1:1" x14ac:dyDescent="0.25">
      <c r="A348" s="278" t="s">
        <v>4720</v>
      </c>
    </row>
    <row r="349" spans="1:1" x14ac:dyDescent="0.25">
      <c r="A349" s="140" t="s">
        <v>3985</v>
      </c>
    </row>
    <row r="350" spans="1:1" x14ac:dyDescent="0.25">
      <c r="A350" s="277" t="s">
        <v>4152</v>
      </c>
    </row>
    <row r="351" spans="1:1" x14ac:dyDescent="0.25">
      <c r="A351" s="278" t="s">
        <v>4721</v>
      </c>
    </row>
    <row r="352" spans="1:1" x14ac:dyDescent="0.25">
      <c r="A352" s="277" t="s">
        <v>4153</v>
      </c>
    </row>
    <row r="353" spans="1:1" x14ac:dyDescent="0.25">
      <c r="A353" s="278" t="s">
        <v>4722</v>
      </c>
    </row>
    <row r="354" spans="1:1" x14ac:dyDescent="0.25">
      <c r="A354" s="277" t="s">
        <v>4154</v>
      </c>
    </row>
    <row r="355" spans="1:1" x14ac:dyDescent="0.25">
      <c r="A355" s="278" t="s">
        <v>4723</v>
      </c>
    </row>
    <row r="356" spans="1:1" x14ac:dyDescent="0.25">
      <c r="A356" s="277" t="s">
        <v>4155</v>
      </c>
    </row>
    <row r="357" spans="1:1" x14ac:dyDescent="0.25">
      <c r="A357" s="278" t="s">
        <v>4724</v>
      </c>
    </row>
    <row r="358" spans="1:1" x14ac:dyDescent="0.25">
      <c r="A358" s="277" t="s">
        <v>4156</v>
      </c>
    </row>
    <row r="359" spans="1:1" x14ac:dyDescent="0.25">
      <c r="A359" s="278" t="s">
        <v>4725</v>
      </c>
    </row>
    <row r="360" spans="1:1" x14ac:dyDescent="0.25">
      <c r="A360" s="277" t="s">
        <v>4157</v>
      </c>
    </row>
    <row r="361" spans="1:1" x14ac:dyDescent="0.25">
      <c r="A361" s="278" t="s">
        <v>4726</v>
      </c>
    </row>
    <row r="362" spans="1:1" x14ac:dyDescent="0.25">
      <c r="A362" s="277" t="s">
        <v>4158</v>
      </c>
    </row>
    <row r="363" spans="1:1" x14ac:dyDescent="0.25">
      <c r="A363" s="278" t="s">
        <v>4727</v>
      </c>
    </row>
    <row r="364" spans="1:1" x14ac:dyDescent="0.25">
      <c r="A364" s="278" t="s">
        <v>4728</v>
      </c>
    </row>
    <row r="365" spans="1:1" x14ac:dyDescent="0.25">
      <c r="A365" s="278" t="s">
        <v>4729</v>
      </c>
    </row>
    <row r="366" spans="1:1" x14ac:dyDescent="0.25">
      <c r="A366" s="278" t="s">
        <v>4730</v>
      </c>
    </row>
    <row r="367" spans="1:1" x14ac:dyDescent="0.25">
      <c r="A367" s="278" t="s">
        <v>4731</v>
      </c>
    </row>
    <row r="368" spans="1:1" x14ac:dyDescent="0.25">
      <c r="A368" s="277" t="s">
        <v>4159</v>
      </c>
    </row>
    <row r="369" spans="1:1" x14ac:dyDescent="0.25">
      <c r="A369" s="278" t="s">
        <v>4732</v>
      </c>
    </row>
    <row r="370" spans="1:1" x14ac:dyDescent="0.25">
      <c r="A370" s="277" t="s">
        <v>4160</v>
      </c>
    </row>
    <row r="371" spans="1:1" x14ac:dyDescent="0.25">
      <c r="A371" s="278" t="s">
        <v>4733</v>
      </c>
    </row>
    <row r="372" spans="1:1" x14ac:dyDescent="0.25">
      <c r="A372" s="277" t="s">
        <v>4161</v>
      </c>
    </row>
    <row r="373" spans="1:1" x14ac:dyDescent="0.25">
      <c r="A373" s="278" t="s">
        <v>4726</v>
      </c>
    </row>
    <row r="374" spans="1:1" x14ac:dyDescent="0.25">
      <c r="A374" s="277" t="s">
        <v>4162</v>
      </c>
    </row>
    <row r="375" spans="1:1" x14ac:dyDescent="0.25">
      <c r="A375" s="278" t="s">
        <v>4734</v>
      </c>
    </row>
    <row r="376" spans="1:1" x14ac:dyDescent="0.25">
      <c r="A376" s="277" t="s">
        <v>4163</v>
      </c>
    </row>
    <row r="377" spans="1:1" x14ac:dyDescent="0.25">
      <c r="A377" s="278" t="s">
        <v>4735</v>
      </c>
    </row>
    <row r="378" spans="1:1" x14ac:dyDescent="0.25">
      <c r="A378" s="278" t="s">
        <v>4736</v>
      </c>
    </row>
    <row r="379" spans="1:1" x14ac:dyDescent="0.25">
      <c r="A379" s="277" t="s">
        <v>4164</v>
      </c>
    </row>
    <row r="380" spans="1:1" x14ac:dyDescent="0.25">
      <c r="A380" s="278" t="s">
        <v>4737</v>
      </c>
    </row>
    <row r="381" spans="1:1" x14ac:dyDescent="0.25">
      <c r="A381" s="277" t="s">
        <v>4165</v>
      </c>
    </row>
    <row r="382" spans="1:1" x14ac:dyDescent="0.25">
      <c r="A382" s="278" t="s">
        <v>4738</v>
      </c>
    </row>
    <row r="383" spans="1:1" x14ac:dyDescent="0.25">
      <c r="A383" s="278" t="s">
        <v>4739</v>
      </c>
    </row>
    <row r="384" spans="1:1" x14ac:dyDescent="0.25">
      <c r="A384" s="140" t="s">
        <v>3986</v>
      </c>
    </row>
    <row r="385" spans="1:1" x14ac:dyDescent="0.25">
      <c r="A385" s="277" t="s">
        <v>4166</v>
      </c>
    </row>
    <row r="386" spans="1:1" x14ac:dyDescent="0.25">
      <c r="A386" s="278" t="s">
        <v>4740</v>
      </c>
    </row>
    <row r="387" spans="1:1" x14ac:dyDescent="0.25">
      <c r="A387" s="277" t="s">
        <v>4167</v>
      </c>
    </row>
    <row r="388" spans="1:1" x14ac:dyDescent="0.25">
      <c r="A388" s="278" t="s">
        <v>4741</v>
      </c>
    </row>
    <row r="389" spans="1:1" x14ac:dyDescent="0.25">
      <c r="A389" s="277" t="s">
        <v>4168</v>
      </c>
    </row>
    <row r="390" spans="1:1" x14ac:dyDescent="0.25">
      <c r="A390" s="278" t="s">
        <v>4742</v>
      </c>
    </row>
    <row r="391" spans="1:1" x14ac:dyDescent="0.25">
      <c r="A391" s="277" t="s">
        <v>4169</v>
      </c>
    </row>
    <row r="392" spans="1:1" x14ac:dyDescent="0.25">
      <c r="A392" s="278" t="s">
        <v>4743</v>
      </c>
    </row>
    <row r="393" spans="1:1" x14ac:dyDescent="0.25">
      <c r="A393" s="277" t="s">
        <v>4170</v>
      </c>
    </row>
    <row r="394" spans="1:1" x14ac:dyDescent="0.25">
      <c r="A394" s="278" t="s">
        <v>4744</v>
      </c>
    </row>
    <row r="395" spans="1:1" x14ac:dyDescent="0.25">
      <c r="A395" s="277" t="s">
        <v>4171</v>
      </c>
    </row>
    <row r="396" spans="1:1" x14ac:dyDescent="0.25">
      <c r="A396" s="278" t="s">
        <v>4745</v>
      </c>
    </row>
    <row r="397" spans="1:1" x14ac:dyDescent="0.25">
      <c r="A397" s="278" t="s">
        <v>4746</v>
      </c>
    </row>
    <row r="398" spans="1:1" x14ac:dyDescent="0.25">
      <c r="A398" s="278" t="s">
        <v>4747</v>
      </c>
    </row>
    <row r="399" spans="1:1" x14ac:dyDescent="0.25">
      <c r="A399" s="277" t="s">
        <v>4172</v>
      </c>
    </row>
    <row r="400" spans="1:1" x14ac:dyDescent="0.25">
      <c r="A400" s="278" t="s">
        <v>4748</v>
      </c>
    </row>
    <row r="401" spans="1:1" x14ac:dyDescent="0.25">
      <c r="A401" s="278" t="s">
        <v>4749</v>
      </c>
    </row>
    <row r="402" spans="1:1" x14ac:dyDescent="0.25">
      <c r="A402" s="277" t="s">
        <v>4173</v>
      </c>
    </row>
    <row r="403" spans="1:1" x14ac:dyDescent="0.25">
      <c r="A403" s="278" t="s">
        <v>4750</v>
      </c>
    </row>
    <row r="404" spans="1:1" x14ac:dyDescent="0.25">
      <c r="A404" s="278" t="s">
        <v>4751</v>
      </c>
    </row>
    <row r="405" spans="1:1" x14ac:dyDescent="0.25">
      <c r="A405" s="277" t="s">
        <v>4174</v>
      </c>
    </row>
    <row r="406" spans="1:1" x14ac:dyDescent="0.25">
      <c r="A406" s="278" t="s">
        <v>4752</v>
      </c>
    </row>
    <row r="407" spans="1:1" x14ac:dyDescent="0.25">
      <c r="A407" s="278" t="s">
        <v>4753</v>
      </c>
    </row>
    <row r="408" spans="1:1" x14ac:dyDescent="0.25">
      <c r="A408" s="277" t="s">
        <v>4175</v>
      </c>
    </row>
    <row r="409" spans="1:1" x14ac:dyDescent="0.25">
      <c r="A409" s="278" t="s">
        <v>4754</v>
      </c>
    </row>
    <row r="410" spans="1:1" x14ac:dyDescent="0.25">
      <c r="A410" s="277" t="s">
        <v>4176</v>
      </c>
    </row>
    <row r="411" spans="1:1" x14ac:dyDescent="0.25">
      <c r="A411" s="278" t="s">
        <v>4755</v>
      </c>
    </row>
    <row r="412" spans="1:1" x14ac:dyDescent="0.25">
      <c r="A412" s="277" t="s">
        <v>4177</v>
      </c>
    </row>
    <row r="413" spans="1:1" x14ac:dyDescent="0.25">
      <c r="A413" s="278" t="s">
        <v>4756</v>
      </c>
    </row>
    <row r="414" spans="1:1" x14ac:dyDescent="0.25">
      <c r="A414" s="277" t="s">
        <v>4178</v>
      </c>
    </row>
    <row r="415" spans="1:1" x14ac:dyDescent="0.25">
      <c r="A415" s="278" t="s">
        <v>4711</v>
      </c>
    </row>
    <row r="416" spans="1:1" x14ac:dyDescent="0.25">
      <c r="A416" s="278" t="s">
        <v>4757</v>
      </c>
    </row>
    <row r="417" spans="1:1" x14ac:dyDescent="0.25">
      <c r="A417" s="278" t="s">
        <v>4712</v>
      </c>
    </row>
    <row r="418" spans="1:1" x14ac:dyDescent="0.25">
      <c r="A418" s="278" t="s">
        <v>4758</v>
      </c>
    </row>
    <row r="419" spans="1:1" x14ac:dyDescent="0.25">
      <c r="A419" s="277" t="s">
        <v>4179</v>
      </c>
    </row>
    <row r="420" spans="1:1" x14ac:dyDescent="0.25">
      <c r="A420" s="278" t="s">
        <v>4759</v>
      </c>
    </row>
    <row r="421" spans="1:1" x14ac:dyDescent="0.25">
      <c r="A421" s="140" t="s">
        <v>3987</v>
      </c>
    </row>
    <row r="422" spans="1:1" x14ac:dyDescent="0.25">
      <c r="A422" s="277" t="s">
        <v>4180</v>
      </c>
    </row>
    <row r="423" spans="1:1" x14ac:dyDescent="0.25">
      <c r="A423" s="278" t="s">
        <v>4760</v>
      </c>
    </row>
    <row r="424" spans="1:1" x14ac:dyDescent="0.25">
      <c r="A424" s="277" t="s">
        <v>4181</v>
      </c>
    </row>
    <row r="425" spans="1:1" x14ac:dyDescent="0.25">
      <c r="A425" s="278" t="s">
        <v>4761</v>
      </c>
    </row>
    <row r="426" spans="1:1" x14ac:dyDescent="0.25">
      <c r="A426" s="277" t="s">
        <v>4182</v>
      </c>
    </row>
    <row r="427" spans="1:1" x14ac:dyDescent="0.25">
      <c r="A427" s="278" t="s">
        <v>4762</v>
      </c>
    </row>
    <row r="428" spans="1:1" x14ac:dyDescent="0.25">
      <c r="A428" s="277" t="s">
        <v>4183</v>
      </c>
    </row>
    <row r="429" spans="1:1" x14ac:dyDescent="0.25">
      <c r="A429" s="278" t="s">
        <v>4763</v>
      </c>
    </row>
    <row r="430" spans="1:1" x14ac:dyDescent="0.25">
      <c r="A430" s="277" t="s">
        <v>4184</v>
      </c>
    </row>
    <row r="431" spans="1:1" x14ac:dyDescent="0.25">
      <c r="A431" s="278" t="s">
        <v>4764</v>
      </c>
    </row>
    <row r="432" spans="1:1" x14ac:dyDescent="0.25">
      <c r="A432" s="277" t="s">
        <v>4185</v>
      </c>
    </row>
    <row r="433" spans="1:1" x14ac:dyDescent="0.25">
      <c r="A433" s="278" t="s">
        <v>4765</v>
      </c>
    </row>
    <row r="434" spans="1:1" x14ac:dyDescent="0.25">
      <c r="A434" s="277" t="s">
        <v>4186</v>
      </c>
    </row>
    <row r="435" spans="1:1" x14ac:dyDescent="0.25">
      <c r="A435" s="278" t="s">
        <v>4766</v>
      </c>
    </row>
    <row r="436" spans="1:1" x14ac:dyDescent="0.25">
      <c r="A436" s="277" t="s">
        <v>4187</v>
      </c>
    </row>
    <row r="437" spans="1:1" x14ac:dyDescent="0.25">
      <c r="A437" s="278" t="s">
        <v>4761</v>
      </c>
    </row>
    <row r="438" spans="1:1" x14ac:dyDescent="0.25">
      <c r="A438" s="140" t="s">
        <v>3988</v>
      </c>
    </row>
    <row r="439" spans="1:1" x14ac:dyDescent="0.25">
      <c r="A439" s="277" t="s">
        <v>4188</v>
      </c>
    </row>
    <row r="440" spans="1:1" x14ac:dyDescent="0.25">
      <c r="A440" s="278" t="s">
        <v>4767</v>
      </c>
    </row>
    <row r="441" spans="1:1" x14ac:dyDescent="0.25">
      <c r="A441" s="277" t="s">
        <v>4189</v>
      </c>
    </row>
    <row r="442" spans="1:1" x14ac:dyDescent="0.25">
      <c r="A442" s="278" t="s">
        <v>4768</v>
      </c>
    </row>
    <row r="443" spans="1:1" x14ac:dyDescent="0.25">
      <c r="A443" s="277" t="s">
        <v>4190</v>
      </c>
    </row>
    <row r="444" spans="1:1" x14ac:dyDescent="0.25">
      <c r="A444" s="278" t="s">
        <v>4769</v>
      </c>
    </row>
    <row r="445" spans="1:1" x14ac:dyDescent="0.25">
      <c r="A445" s="277" t="s">
        <v>4191</v>
      </c>
    </row>
    <row r="446" spans="1:1" x14ac:dyDescent="0.25">
      <c r="A446" s="278" t="s">
        <v>4770</v>
      </c>
    </row>
    <row r="447" spans="1:1" x14ac:dyDescent="0.25">
      <c r="A447" s="278" t="s">
        <v>4771</v>
      </c>
    </row>
    <row r="448" spans="1:1" x14ac:dyDescent="0.25">
      <c r="A448" s="277" t="s">
        <v>4192</v>
      </c>
    </row>
    <row r="449" spans="1:1" x14ac:dyDescent="0.25">
      <c r="A449" s="278" t="s">
        <v>4772</v>
      </c>
    </row>
    <row r="450" spans="1:1" x14ac:dyDescent="0.25">
      <c r="A450" s="277" t="s">
        <v>4193</v>
      </c>
    </row>
    <row r="451" spans="1:1" x14ac:dyDescent="0.25">
      <c r="A451" s="278" t="s">
        <v>4773</v>
      </c>
    </row>
    <row r="452" spans="1:1" x14ac:dyDescent="0.25">
      <c r="A452" s="278" t="s">
        <v>4774</v>
      </c>
    </row>
    <row r="453" spans="1:1" x14ac:dyDescent="0.25">
      <c r="A453" s="278" t="s">
        <v>4775</v>
      </c>
    </row>
    <row r="454" spans="1:1" x14ac:dyDescent="0.25">
      <c r="A454" s="277" t="s">
        <v>4194</v>
      </c>
    </row>
    <row r="455" spans="1:1" x14ac:dyDescent="0.25">
      <c r="A455" s="278" t="s">
        <v>4776</v>
      </c>
    </row>
    <row r="456" spans="1:1" x14ac:dyDescent="0.25">
      <c r="A456" s="277" t="s">
        <v>4195</v>
      </c>
    </row>
    <row r="457" spans="1:1" x14ac:dyDescent="0.25">
      <c r="A457" s="278" t="s">
        <v>4777</v>
      </c>
    </row>
    <row r="458" spans="1:1" x14ac:dyDescent="0.25">
      <c r="A458" s="277" t="s">
        <v>4196</v>
      </c>
    </row>
    <row r="459" spans="1:1" x14ac:dyDescent="0.25">
      <c r="A459" s="278" t="s">
        <v>4778</v>
      </c>
    </row>
    <row r="460" spans="1:1" x14ac:dyDescent="0.25">
      <c r="A460" s="277" t="s">
        <v>4197</v>
      </c>
    </row>
    <row r="461" spans="1:1" x14ac:dyDescent="0.25">
      <c r="A461" s="278" t="s">
        <v>4779</v>
      </c>
    </row>
    <row r="462" spans="1:1" x14ac:dyDescent="0.25">
      <c r="A462" s="277" t="s">
        <v>4198</v>
      </c>
    </row>
    <row r="463" spans="1:1" x14ac:dyDescent="0.25">
      <c r="A463" s="278" t="s">
        <v>4780</v>
      </c>
    </row>
    <row r="464" spans="1:1" x14ac:dyDescent="0.25">
      <c r="A464" s="277" t="s">
        <v>4199</v>
      </c>
    </row>
    <row r="465" spans="1:1" x14ac:dyDescent="0.25">
      <c r="A465" s="278" t="s">
        <v>4781</v>
      </c>
    </row>
    <row r="466" spans="1:1" x14ac:dyDescent="0.25">
      <c r="A466" s="277" t="s">
        <v>4200</v>
      </c>
    </row>
    <row r="467" spans="1:1" x14ac:dyDescent="0.25">
      <c r="A467" s="278" t="s">
        <v>4782</v>
      </c>
    </row>
    <row r="468" spans="1:1" x14ac:dyDescent="0.25">
      <c r="A468" s="278" t="s">
        <v>4783</v>
      </c>
    </row>
    <row r="469" spans="1:1" x14ac:dyDescent="0.25">
      <c r="A469" s="277" t="s">
        <v>4201</v>
      </c>
    </row>
    <row r="470" spans="1:1" x14ac:dyDescent="0.25">
      <c r="A470" s="278" t="s">
        <v>4784</v>
      </c>
    </row>
    <row r="471" spans="1:1" x14ac:dyDescent="0.25">
      <c r="A471" s="278" t="s">
        <v>4785</v>
      </c>
    </row>
    <row r="472" spans="1:1" x14ac:dyDescent="0.25">
      <c r="A472" s="277" t="s">
        <v>4202</v>
      </c>
    </row>
    <row r="473" spans="1:1" x14ac:dyDescent="0.25">
      <c r="A473" s="278" t="s">
        <v>4786</v>
      </c>
    </row>
    <row r="474" spans="1:1" x14ac:dyDescent="0.25">
      <c r="A474" s="278" t="s">
        <v>4787</v>
      </c>
    </row>
    <row r="475" spans="1:1" x14ac:dyDescent="0.25">
      <c r="A475" s="278" t="s">
        <v>4788</v>
      </c>
    </row>
    <row r="476" spans="1:1" x14ac:dyDescent="0.25">
      <c r="A476" s="277" t="s">
        <v>4203</v>
      </c>
    </row>
    <row r="477" spans="1:1" x14ac:dyDescent="0.25">
      <c r="A477" s="278" t="s">
        <v>4789</v>
      </c>
    </row>
    <row r="478" spans="1:1" x14ac:dyDescent="0.25">
      <c r="A478" s="277" t="s">
        <v>4204</v>
      </c>
    </row>
    <row r="479" spans="1:1" x14ac:dyDescent="0.25">
      <c r="A479" s="278" t="s">
        <v>4790</v>
      </c>
    </row>
    <row r="480" spans="1:1" x14ac:dyDescent="0.25">
      <c r="A480" s="277" t="s">
        <v>4205</v>
      </c>
    </row>
    <row r="481" spans="1:1" x14ac:dyDescent="0.25">
      <c r="A481" s="278" t="s">
        <v>4791</v>
      </c>
    </row>
    <row r="482" spans="1:1" x14ac:dyDescent="0.25">
      <c r="A482" s="277" t="s">
        <v>4206</v>
      </c>
    </row>
    <row r="483" spans="1:1" x14ac:dyDescent="0.25">
      <c r="A483" s="278" t="s">
        <v>4792</v>
      </c>
    </row>
    <row r="484" spans="1:1" x14ac:dyDescent="0.25">
      <c r="A484" s="140" t="s">
        <v>3989</v>
      </c>
    </row>
    <row r="485" spans="1:1" x14ac:dyDescent="0.25">
      <c r="A485" s="277" t="s">
        <v>4207</v>
      </c>
    </row>
    <row r="486" spans="1:1" x14ac:dyDescent="0.25">
      <c r="A486" s="278" t="s">
        <v>4793</v>
      </c>
    </row>
    <row r="487" spans="1:1" x14ac:dyDescent="0.25">
      <c r="A487" s="277" t="s">
        <v>4208</v>
      </c>
    </row>
    <row r="488" spans="1:1" x14ac:dyDescent="0.25">
      <c r="A488" s="278" t="s">
        <v>4794</v>
      </c>
    </row>
    <row r="489" spans="1:1" x14ac:dyDescent="0.25">
      <c r="A489" s="277" t="s">
        <v>4209</v>
      </c>
    </row>
    <row r="490" spans="1:1" x14ac:dyDescent="0.25">
      <c r="A490" s="278" t="s">
        <v>4795</v>
      </c>
    </row>
    <row r="491" spans="1:1" x14ac:dyDescent="0.25">
      <c r="A491" s="277" t="s">
        <v>4210</v>
      </c>
    </row>
    <row r="492" spans="1:1" x14ac:dyDescent="0.25">
      <c r="A492" s="278" t="s">
        <v>4796</v>
      </c>
    </row>
    <row r="493" spans="1:1" x14ac:dyDescent="0.25">
      <c r="A493" s="278" t="s">
        <v>4797</v>
      </c>
    </row>
    <row r="494" spans="1:1" x14ac:dyDescent="0.25">
      <c r="A494" s="140" t="s">
        <v>3990</v>
      </c>
    </row>
    <row r="495" spans="1:1" x14ac:dyDescent="0.25">
      <c r="A495" s="277" t="s">
        <v>4211</v>
      </c>
    </row>
    <row r="496" spans="1:1" x14ac:dyDescent="0.25">
      <c r="A496" s="278" t="s">
        <v>4798</v>
      </c>
    </row>
    <row r="497" spans="1:1" x14ac:dyDescent="0.25">
      <c r="A497" s="277" t="s">
        <v>4212</v>
      </c>
    </row>
    <row r="498" spans="1:1" x14ac:dyDescent="0.25">
      <c r="A498" s="278" t="s">
        <v>4711</v>
      </c>
    </row>
    <row r="499" spans="1:1" x14ac:dyDescent="0.25">
      <c r="A499" s="278" t="s">
        <v>4799</v>
      </c>
    </row>
    <row r="500" spans="1:1" x14ac:dyDescent="0.25">
      <c r="A500" s="278" t="s">
        <v>4712</v>
      </c>
    </row>
    <row r="501" spans="1:1" x14ac:dyDescent="0.25">
      <c r="A501" s="278" t="s">
        <v>4800</v>
      </c>
    </row>
    <row r="502" spans="1:1" x14ac:dyDescent="0.25">
      <c r="A502" s="277" t="s">
        <v>4213</v>
      </c>
    </row>
    <row r="503" spans="1:1" x14ac:dyDescent="0.25">
      <c r="A503" s="278" t="s">
        <v>4801</v>
      </c>
    </row>
    <row r="504" spans="1:1" x14ac:dyDescent="0.25">
      <c r="A504" s="277" t="s">
        <v>4214</v>
      </c>
    </row>
    <row r="505" spans="1:1" x14ac:dyDescent="0.25">
      <c r="A505" s="278" t="s">
        <v>4802</v>
      </c>
    </row>
    <row r="506" spans="1:1" x14ac:dyDescent="0.25">
      <c r="A506" s="278" t="s">
        <v>4803</v>
      </c>
    </row>
    <row r="507" spans="1:1" x14ac:dyDescent="0.25">
      <c r="A507" s="277" t="s">
        <v>4215</v>
      </c>
    </row>
    <row r="508" spans="1:1" x14ac:dyDescent="0.25">
      <c r="A508" s="278" t="s">
        <v>4804</v>
      </c>
    </row>
    <row r="509" spans="1:1" x14ac:dyDescent="0.25">
      <c r="A509" s="277" t="s">
        <v>4216</v>
      </c>
    </row>
    <row r="510" spans="1:1" x14ac:dyDescent="0.25">
      <c r="A510" s="278" t="s">
        <v>4805</v>
      </c>
    </row>
    <row r="511" spans="1:1" x14ac:dyDescent="0.25">
      <c r="A511" s="278" t="s">
        <v>4806</v>
      </c>
    </row>
    <row r="512" spans="1:1" x14ac:dyDescent="0.25">
      <c r="A512" s="277" t="s">
        <v>4217</v>
      </c>
    </row>
    <row r="513" spans="1:1" x14ac:dyDescent="0.25">
      <c r="A513" s="278" t="s">
        <v>4807</v>
      </c>
    </row>
    <row r="514" spans="1:1" x14ac:dyDescent="0.25">
      <c r="A514" s="277" t="s">
        <v>4218</v>
      </c>
    </row>
    <row r="515" spans="1:1" x14ac:dyDescent="0.25">
      <c r="A515" s="278" t="s">
        <v>4808</v>
      </c>
    </row>
    <row r="516" spans="1:1" x14ac:dyDescent="0.25">
      <c r="A516" s="140" t="s">
        <v>3991</v>
      </c>
    </row>
    <row r="517" spans="1:1" x14ac:dyDescent="0.25">
      <c r="A517" s="277" t="s">
        <v>4219</v>
      </c>
    </row>
    <row r="518" spans="1:1" x14ac:dyDescent="0.25">
      <c r="A518" s="278" t="s">
        <v>4809</v>
      </c>
    </row>
    <row r="519" spans="1:1" x14ac:dyDescent="0.25">
      <c r="A519" s="277" t="s">
        <v>4220</v>
      </c>
    </row>
    <row r="520" spans="1:1" x14ac:dyDescent="0.25">
      <c r="A520" s="278" t="s">
        <v>4810</v>
      </c>
    </row>
    <row r="521" spans="1:1" x14ac:dyDescent="0.25">
      <c r="A521" s="277" t="s">
        <v>4221</v>
      </c>
    </row>
    <row r="522" spans="1:1" x14ac:dyDescent="0.25">
      <c r="A522" s="278" t="s">
        <v>4811</v>
      </c>
    </row>
    <row r="523" spans="1:1" x14ac:dyDescent="0.25">
      <c r="A523" s="277" t="s">
        <v>4222</v>
      </c>
    </row>
    <row r="524" spans="1:1" x14ac:dyDescent="0.25">
      <c r="A524" s="278" t="s">
        <v>4812</v>
      </c>
    </row>
    <row r="525" spans="1:1" x14ac:dyDescent="0.25">
      <c r="A525" s="277" t="s">
        <v>4223</v>
      </c>
    </row>
    <row r="526" spans="1:1" x14ac:dyDescent="0.25">
      <c r="A526" s="278" t="s">
        <v>4813</v>
      </c>
    </row>
    <row r="527" spans="1:1" x14ac:dyDescent="0.25">
      <c r="A527" s="278" t="s">
        <v>4814</v>
      </c>
    </row>
    <row r="528" spans="1:1" x14ac:dyDescent="0.25">
      <c r="A528" s="277" t="s">
        <v>4224</v>
      </c>
    </row>
    <row r="529" spans="1:1" x14ac:dyDescent="0.25">
      <c r="A529" s="278" t="s">
        <v>4815</v>
      </c>
    </row>
    <row r="530" spans="1:1" x14ac:dyDescent="0.25">
      <c r="A530" s="277" t="s">
        <v>4225</v>
      </c>
    </row>
    <row r="531" spans="1:1" x14ac:dyDescent="0.25">
      <c r="A531" s="278" t="s">
        <v>4816</v>
      </c>
    </row>
    <row r="532" spans="1:1" x14ac:dyDescent="0.25">
      <c r="A532" s="277" t="s">
        <v>4226</v>
      </c>
    </row>
    <row r="533" spans="1:1" x14ac:dyDescent="0.25">
      <c r="A533" s="278" t="s">
        <v>4817</v>
      </c>
    </row>
    <row r="534" spans="1:1" x14ac:dyDescent="0.25">
      <c r="A534" s="277" t="s">
        <v>4227</v>
      </c>
    </row>
    <row r="535" spans="1:1" x14ac:dyDescent="0.25">
      <c r="A535" s="278" t="s">
        <v>4818</v>
      </c>
    </row>
    <row r="536" spans="1:1" x14ac:dyDescent="0.25">
      <c r="A536" s="277" t="s">
        <v>4228</v>
      </c>
    </row>
    <row r="537" spans="1:1" x14ac:dyDescent="0.25">
      <c r="A537" s="278" t="s">
        <v>4819</v>
      </c>
    </row>
    <row r="538" spans="1:1" x14ac:dyDescent="0.25">
      <c r="A538" s="277" t="s">
        <v>4229</v>
      </c>
    </row>
    <row r="539" spans="1:1" x14ac:dyDescent="0.25">
      <c r="A539" s="278" t="s">
        <v>4820</v>
      </c>
    </row>
    <row r="540" spans="1:1" x14ac:dyDescent="0.25">
      <c r="A540" s="277" t="s">
        <v>4230</v>
      </c>
    </row>
    <row r="541" spans="1:1" x14ac:dyDescent="0.25">
      <c r="A541" s="278" t="s">
        <v>4821</v>
      </c>
    </row>
    <row r="542" spans="1:1" x14ac:dyDescent="0.25">
      <c r="A542" s="277" t="s">
        <v>4231</v>
      </c>
    </row>
    <row r="543" spans="1:1" x14ac:dyDescent="0.25">
      <c r="A543" s="278" t="s">
        <v>4822</v>
      </c>
    </row>
    <row r="544" spans="1:1" x14ac:dyDescent="0.25">
      <c r="A544" s="277" t="s">
        <v>4232</v>
      </c>
    </row>
    <row r="545" spans="1:1" x14ac:dyDescent="0.25">
      <c r="A545" s="278" t="s">
        <v>4823</v>
      </c>
    </row>
    <row r="546" spans="1:1" x14ac:dyDescent="0.25">
      <c r="A546" s="277" t="s">
        <v>4233</v>
      </c>
    </row>
    <row r="547" spans="1:1" x14ac:dyDescent="0.25">
      <c r="A547" s="278" t="s">
        <v>4824</v>
      </c>
    </row>
    <row r="548" spans="1:1" x14ac:dyDescent="0.25">
      <c r="A548" s="277" t="s">
        <v>4234</v>
      </c>
    </row>
    <row r="549" spans="1:1" x14ac:dyDescent="0.25">
      <c r="A549" s="278" t="s">
        <v>4825</v>
      </c>
    </row>
    <row r="550" spans="1:1" x14ac:dyDescent="0.25">
      <c r="A550" s="277" t="s">
        <v>4235</v>
      </c>
    </row>
    <row r="551" spans="1:1" x14ac:dyDescent="0.25">
      <c r="A551" s="278" t="s">
        <v>4826</v>
      </c>
    </row>
    <row r="552" spans="1:1" x14ac:dyDescent="0.25">
      <c r="A552" s="140" t="s">
        <v>3992</v>
      </c>
    </row>
    <row r="553" spans="1:1" x14ac:dyDescent="0.25">
      <c r="A553" s="277" t="s">
        <v>4236</v>
      </c>
    </row>
    <row r="554" spans="1:1" x14ac:dyDescent="0.25">
      <c r="A554" s="278" t="s">
        <v>4827</v>
      </c>
    </row>
    <row r="555" spans="1:1" x14ac:dyDescent="0.25">
      <c r="A555" s="277" t="s">
        <v>4237</v>
      </c>
    </row>
    <row r="556" spans="1:1" x14ac:dyDescent="0.25">
      <c r="A556" s="278" t="s">
        <v>4828</v>
      </c>
    </row>
    <row r="557" spans="1:1" x14ac:dyDescent="0.25">
      <c r="A557" s="277" t="s">
        <v>4238</v>
      </c>
    </row>
    <row r="558" spans="1:1" x14ac:dyDescent="0.25">
      <c r="A558" s="278" t="s">
        <v>4829</v>
      </c>
    </row>
    <row r="559" spans="1:1" x14ac:dyDescent="0.25">
      <c r="A559" s="277" t="s">
        <v>4239</v>
      </c>
    </row>
    <row r="560" spans="1:1" x14ac:dyDescent="0.25">
      <c r="A560" s="278" t="s">
        <v>4830</v>
      </c>
    </row>
    <row r="561" spans="1:1" x14ac:dyDescent="0.25">
      <c r="A561" s="277" t="s">
        <v>4240</v>
      </c>
    </row>
    <row r="562" spans="1:1" x14ac:dyDescent="0.25">
      <c r="A562" s="278" t="s">
        <v>4831</v>
      </c>
    </row>
    <row r="563" spans="1:1" x14ac:dyDescent="0.25">
      <c r="A563" s="278" t="s">
        <v>4832</v>
      </c>
    </row>
    <row r="564" spans="1:1" x14ac:dyDescent="0.25">
      <c r="A564" s="277" t="s">
        <v>4241</v>
      </c>
    </row>
    <row r="565" spans="1:1" x14ac:dyDescent="0.25">
      <c r="A565" s="278" t="s">
        <v>4833</v>
      </c>
    </row>
    <row r="566" spans="1:1" x14ac:dyDescent="0.25">
      <c r="A566" s="277" t="s">
        <v>4242</v>
      </c>
    </row>
    <row r="567" spans="1:1" x14ac:dyDescent="0.25">
      <c r="A567" s="278" t="s">
        <v>4834</v>
      </c>
    </row>
    <row r="568" spans="1:1" x14ac:dyDescent="0.25">
      <c r="A568" s="277" t="s">
        <v>4243</v>
      </c>
    </row>
    <row r="569" spans="1:1" x14ac:dyDescent="0.25">
      <c r="A569" s="278" t="s">
        <v>4835</v>
      </c>
    </row>
    <row r="570" spans="1:1" x14ac:dyDescent="0.25">
      <c r="A570" s="278" t="s">
        <v>4836</v>
      </c>
    </row>
    <row r="571" spans="1:1" x14ac:dyDescent="0.25">
      <c r="A571" s="278" t="s">
        <v>4837</v>
      </c>
    </row>
    <row r="572" spans="1:1" x14ac:dyDescent="0.25">
      <c r="A572" s="278" t="s">
        <v>4838</v>
      </c>
    </row>
    <row r="573" spans="1:1" x14ac:dyDescent="0.25">
      <c r="A573" s="278" t="s">
        <v>4839</v>
      </c>
    </row>
    <row r="574" spans="1:1" x14ac:dyDescent="0.25">
      <c r="A574" s="278" t="s">
        <v>4840</v>
      </c>
    </row>
    <row r="575" spans="1:1" x14ac:dyDescent="0.25">
      <c r="A575" s="278" t="s">
        <v>4841</v>
      </c>
    </row>
    <row r="576" spans="1:1" x14ac:dyDescent="0.25">
      <c r="A576" s="278" t="s">
        <v>4842</v>
      </c>
    </row>
    <row r="577" spans="1:1" x14ac:dyDescent="0.25">
      <c r="A577" s="278" t="s">
        <v>4843</v>
      </c>
    </row>
    <row r="578" spans="1:1" x14ac:dyDescent="0.25">
      <c r="A578" s="277" t="s">
        <v>4244</v>
      </c>
    </row>
    <row r="579" spans="1:1" x14ac:dyDescent="0.25">
      <c r="A579" s="278" t="s">
        <v>4835</v>
      </c>
    </row>
    <row r="580" spans="1:1" x14ac:dyDescent="0.25">
      <c r="A580" s="278" t="s">
        <v>4836</v>
      </c>
    </row>
    <row r="581" spans="1:1" x14ac:dyDescent="0.25">
      <c r="A581" s="278" t="s">
        <v>4837</v>
      </c>
    </row>
    <row r="582" spans="1:1" x14ac:dyDescent="0.25">
      <c r="A582" s="278" t="s">
        <v>4838</v>
      </c>
    </row>
    <row r="583" spans="1:1" x14ac:dyDescent="0.25">
      <c r="A583" s="278" t="s">
        <v>4839</v>
      </c>
    </row>
    <row r="584" spans="1:1" x14ac:dyDescent="0.25">
      <c r="A584" s="278" t="s">
        <v>4840</v>
      </c>
    </row>
    <row r="585" spans="1:1" x14ac:dyDescent="0.25">
      <c r="A585" s="278" t="s">
        <v>4841</v>
      </c>
    </row>
    <row r="586" spans="1:1" x14ac:dyDescent="0.25">
      <c r="A586" s="278" t="s">
        <v>4842</v>
      </c>
    </row>
    <row r="587" spans="1:1" x14ac:dyDescent="0.25">
      <c r="A587" s="278" t="s">
        <v>4843</v>
      </c>
    </row>
    <row r="588" spans="1:1" x14ac:dyDescent="0.25">
      <c r="A588" s="140" t="s">
        <v>3993</v>
      </c>
    </row>
    <row r="589" spans="1:1" x14ac:dyDescent="0.25">
      <c r="A589" s="277" t="s">
        <v>4245</v>
      </c>
    </row>
    <row r="590" spans="1:1" x14ac:dyDescent="0.25">
      <c r="A590" s="278" t="s">
        <v>4844</v>
      </c>
    </row>
    <row r="591" spans="1:1" x14ac:dyDescent="0.25">
      <c r="A591" s="277" t="s">
        <v>4246</v>
      </c>
    </row>
    <row r="592" spans="1:1" x14ac:dyDescent="0.25">
      <c r="A592" s="278" t="s">
        <v>4845</v>
      </c>
    </row>
    <row r="593" spans="1:1" x14ac:dyDescent="0.25">
      <c r="A593" s="277" t="s">
        <v>4247</v>
      </c>
    </row>
    <row r="594" spans="1:1" x14ac:dyDescent="0.25">
      <c r="A594" s="278" t="s">
        <v>4846</v>
      </c>
    </row>
    <row r="595" spans="1:1" x14ac:dyDescent="0.25">
      <c r="A595" s="277" t="s">
        <v>4248</v>
      </c>
    </row>
    <row r="596" spans="1:1" x14ac:dyDescent="0.25">
      <c r="A596" s="278" t="s">
        <v>4847</v>
      </c>
    </row>
    <row r="597" spans="1:1" x14ac:dyDescent="0.25">
      <c r="A597" s="278" t="s">
        <v>4848</v>
      </c>
    </row>
    <row r="598" spans="1:1" x14ac:dyDescent="0.25">
      <c r="A598" s="277" t="s">
        <v>4249</v>
      </c>
    </row>
    <row r="599" spans="1:1" x14ac:dyDescent="0.25">
      <c r="A599" s="278" t="s">
        <v>4849</v>
      </c>
    </row>
    <row r="600" spans="1:1" x14ac:dyDescent="0.25">
      <c r="A600" s="277" t="s">
        <v>4250</v>
      </c>
    </row>
    <row r="601" spans="1:1" x14ac:dyDescent="0.25">
      <c r="A601" s="278" t="s">
        <v>4702</v>
      </c>
    </row>
    <row r="602" spans="1:1" x14ac:dyDescent="0.25">
      <c r="A602" s="277" t="s">
        <v>4251</v>
      </c>
    </row>
    <row r="603" spans="1:1" x14ac:dyDescent="0.25">
      <c r="A603" s="278" t="s">
        <v>4850</v>
      </c>
    </row>
    <row r="604" spans="1:1" x14ac:dyDescent="0.25">
      <c r="A604" s="277" t="s">
        <v>4252</v>
      </c>
    </row>
    <row r="605" spans="1:1" x14ac:dyDescent="0.25">
      <c r="A605" s="278" t="s">
        <v>4851</v>
      </c>
    </row>
    <row r="606" spans="1:1" x14ac:dyDescent="0.25">
      <c r="A606" s="277" t="s">
        <v>4253</v>
      </c>
    </row>
    <row r="607" spans="1:1" x14ac:dyDescent="0.25">
      <c r="A607" s="278" t="s">
        <v>4852</v>
      </c>
    </row>
    <row r="608" spans="1:1" x14ac:dyDescent="0.25">
      <c r="A608" s="277" t="s">
        <v>4254</v>
      </c>
    </row>
    <row r="609" spans="1:1" x14ac:dyDescent="0.25">
      <c r="A609" s="278" t="s">
        <v>4853</v>
      </c>
    </row>
    <row r="610" spans="1:1" x14ac:dyDescent="0.25">
      <c r="A610" s="278" t="s">
        <v>4854</v>
      </c>
    </row>
    <row r="611" spans="1:1" x14ac:dyDescent="0.25">
      <c r="A611" s="278" t="s">
        <v>4855</v>
      </c>
    </row>
    <row r="612" spans="1:1" x14ac:dyDescent="0.25">
      <c r="A612" s="277" t="s">
        <v>4255</v>
      </c>
    </row>
    <row r="613" spans="1:1" x14ac:dyDescent="0.25">
      <c r="A613" s="278" t="s">
        <v>4856</v>
      </c>
    </row>
    <row r="614" spans="1:1" x14ac:dyDescent="0.25">
      <c r="A614" s="278" t="s">
        <v>4857</v>
      </c>
    </row>
    <row r="615" spans="1:1" x14ac:dyDescent="0.25">
      <c r="A615" s="277" t="s">
        <v>4256</v>
      </c>
    </row>
    <row r="616" spans="1:1" x14ac:dyDescent="0.25">
      <c r="A616" s="278" t="s">
        <v>4858</v>
      </c>
    </row>
    <row r="617" spans="1:1" x14ac:dyDescent="0.25">
      <c r="A617" s="277" t="s">
        <v>4257</v>
      </c>
    </row>
    <row r="618" spans="1:1" x14ac:dyDescent="0.25">
      <c r="A618" s="278" t="s">
        <v>4859</v>
      </c>
    </row>
    <row r="619" spans="1:1" x14ac:dyDescent="0.25">
      <c r="A619" s="277" t="s">
        <v>4258</v>
      </c>
    </row>
    <row r="620" spans="1:1" x14ac:dyDescent="0.25">
      <c r="A620" s="278" t="s">
        <v>4860</v>
      </c>
    </row>
    <row r="621" spans="1:1" x14ac:dyDescent="0.25">
      <c r="A621" s="277" t="s">
        <v>4259</v>
      </c>
    </row>
    <row r="622" spans="1:1" x14ac:dyDescent="0.25">
      <c r="A622" s="278" t="s">
        <v>4861</v>
      </c>
    </row>
    <row r="623" spans="1:1" x14ac:dyDescent="0.25">
      <c r="A623" s="277" t="s">
        <v>4260</v>
      </c>
    </row>
    <row r="624" spans="1:1" x14ac:dyDescent="0.25">
      <c r="A624" s="278" t="s">
        <v>4862</v>
      </c>
    </row>
    <row r="625" spans="1:1" x14ac:dyDescent="0.25">
      <c r="A625" s="277" t="s">
        <v>4261</v>
      </c>
    </row>
    <row r="626" spans="1:1" x14ac:dyDescent="0.25">
      <c r="A626" s="278" t="s">
        <v>4863</v>
      </c>
    </row>
    <row r="627" spans="1:1" x14ac:dyDescent="0.25">
      <c r="A627" s="277" t="s">
        <v>4262</v>
      </c>
    </row>
    <row r="628" spans="1:1" x14ac:dyDescent="0.25">
      <c r="A628" s="278" t="s">
        <v>4864</v>
      </c>
    </row>
    <row r="629" spans="1:1" x14ac:dyDescent="0.25">
      <c r="A629" s="277" t="s">
        <v>4263</v>
      </c>
    </row>
    <row r="630" spans="1:1" x14ac:dyDescent="0.25">
      <c r="A630" s="278" t="s">
        <v>4865</v>
      </c>
    </row>
    <row r="631" spans="1:1" x14ac:dyDescent="0.25">
      <c r="A631" s="277" t="s">
        <v>4264</v>
      </c>
    </row>
    <row r="632" spans="1:1" x14ac:dyDescent="0.25">
      <c r="A632" s="278" t="s">
        <v>4866</v>
      </c>
    </row>
    <row r="633" spans="1:1" x14ac:dyDescent="0.25">
      <c r="A633" s="277" t="s">
        <v>4265</v>
      </c>
    </row>
    <row r="634" spans="1:1" x14ac:dyDescent="0.25">
      <c r="A634" s="278" t="s">
        <v>4867</v>
      </c>
    </row>
    <row r="635" spans="1:1" x14ac:dyDescent="0.25">
      <c r="A635" s="277" t="s">
        <v>4266</v>
      </c>
    </row>
    <row r="636" spans="1:1" x14ac:dyDescent="0.25">
      <c r="A636" s="278" t="s">
        <v>4868</v>
      </c>
    </row>
    <row r="637" spans="1:1" x14ac:dyDescent="0.25">
      <c r="A637" s="277" t="s">
        <v>4267</v>
      </c>
    </row>
    <row r="638" spans="1:1" x14ac:dyDescent="0.25">
      <c r="A638" s="278" t="s">
        <v>4869</v>
      </c>
    </row>
    <row r="639" spans="1:1" x14ac:dyDescent="0.25">
      <c r="A639" s="277" t="s">
        <v>4268</v>
      </c>
    </row>
    <row r="640" spans="1:1" x14ac:dyDescent="0.25">
      <c r="A640" s="278" t="s">
        <v>4870</v>
      </c>
    </row>
    <row r="641" spans="1:1" x14ac:dyDescent="0.25">
      <c r="A641" s="277" t="s">
        <v>4269</v>
      </c>
    </row>
    <row r="642" spans="1:1" x14ac:dyDescent="0.25">
      <c r="A642" s="278" t="s">
        <v>4871</v>
      </c>
    </row>
    <row r="643" spans="1:1" x14ac:dyDescent="0.25">
      <c r="A643" s="278" t="s">
        <v>4872</v>
      </c>
    </row>
    <row r="644" spans="1:1" x14ac:dyDescent="0.25">
      <c r="A644" s="278" t="s">
        <v>4873</v>
      </c>
    </row>
    <row r="645" spans="1:1" x14ac:dyDescent="0.25">
      <c r="A645" s="277" t="s">
        <v>4270</v>
      </c>
    </row>
    <row r="646" spans="1:1" x14ac:dyDescent="0.25">
      <c r="A646" s="278" t="s">
        <v>4874</v>
      </c>
    </row>
    <row r="647" spans="1:1" x14ac:dyDescent="0.25">
      <c r="A647" s="277" t="s">
        <v>4271</v>
      </c>
    </row>
    <row r="648" spans="1:1" x14ac:dyDescent="0.25">
      <c r="A648" s="278" t="s">
        <v>4875</v>
      </c>
    </row>
    <row r="649" spans="1:1" x14ac:dyDescent="0.25">
      <c r="A649" s="140" t="s">
        <v>3994</v>
      </c>
    </row>
    <row r="650" spans="1:1" x14ac:dyDescent="0.25">
      <c r="A650" s="277" t="s">
        <v>4272</v>
      </c>
    </row>
    <row r="651" spans="1:1" x14ac:dyDescent="0.25">
      <c r="A651" s="278" t="s">
        <v>4876</v>
      </c>
    </row>
    <row r="652" spans="1:1" x14ac:dyDescent="0.25">
      <c r="A652" s="277" t="s">
        <v>4273</v>
      </c>
    </row>
    <row r="653" spans="1:1" x14ac:dyDescent="0.25">
      <c r="A653" s="278" t="s">
        <v>4877</v>
      </c>
    </row>
    <row r="654" spans="1:1" x14ac:dyDescent="0.25">
      <c r="A654" s="277" t="s">
        <v>4274</v>
      </c>
    </row>
    <row r="655" spans="1:1" x14ac:dyDescent="0.25">
      <c r="A655" s="278" t="s">
        <v>4878</v>
      </c>
    </row>
    <row r="656" spans="1:1" x14ac:dyDescent="0.25">
      <c r="A656" s="278" t="s">
        <v>4879</v>
      </c>
    </row>
    <row r="657" spans="1:1" x14ac:dyDescent="0.25">
      <c r="A657" s="277" t="s">
        <v>4275</v>
      </c>
    </row>
    <row r="658" spans="1:1" x14ac:dyDescent="0.25">
      <c r="A658" s="278" t="s">
        <v>4880</v>
      </c>
    </row>
    <row r="659" spans="1:1" x14ac:dyDescent="0.25">
      <c r="A659" s="277" t="s">
        <v>4276</v>
      </c>
    </row>
    <row r="660" spans="1:1" x14ac:dyDescent="0.25">
      <c r="A660" s="278" t="s">
        <v>4881</v>
      </c>
    </row>
    <row r="661" spans="1:1" x14ac:dyDescent="0.25">
      <c r="A661" s="277" t="s">
        <v>4277</v>
      </c>
    </row>
    <row r="662" spans="1:1" x14ac:dyDescent="0.25">
      <c r="A662" s="278" t="s">
        <v>4882</v>
      </c>
    </row>
    <row r="663" spans="1:1" x14ac:dyDescent="0.25">
      <c r="A663" s="277" t="s">
        <v>4278</v>
      </c>
    </row>
    <row r="664" spans="1:1" x14ac:dyDescent="0.25">
      <c r="A664" s="278" t="s">
        <v>4883</v>
      </c>
    </row>
    <row r="665" spans="1:1" x14ac:dyDescent="0.25">
      <c r="A665" s="277" t="s">
        <v>4279</v>
      </c>
    </row>
    <row r="666" spans="1:1" x14ac:dyDescent="0.25">
      <c r="A666" s="278" t="s">
        <v>4884</v>
      </c>
    </row>
    <row r="667" spans="1:1" x14ac:dyDescent="0.25">
      <c r="A667" s="140" t="s">
        <v>3995</v>
      </c>
    </row>
    <row r="668" spans="1:1" x14ac:dyDescent="0.25">
      <c r="A668" s="277" t="s">
        <v>4280</v>
      </c>
    </row>
    <row r="669" spans="1:1" x14ac:dyDescent="0.25">
      <c r="A669" s="278" t="s">
        <v>4885</v>
      </c>
    </row>
    <row r="670" spans="1:1" x14ac:dyDescent="0.25">
      <c r="A670" s="277" t="s">
        <v>4281</v>
      </c>
    </row>
    <row r="671" spans="1:1" x14ac:dyDescent="0.25">
      <c r="A671" s="278" t="s">
        <v>4886</v>
      </c>
    </row>
    <row r="672" spans="1:1" x14ac:dyDescent="0.25">
      <c r="A672" s="277" t="s">
        <v>4282</v>
      </c>
    </row>
    <row r="673" spans="1:1" x14ac:dyDescent="0.25">
      <c r="A673" s="278" t="s">
        <v>4886</v>
      </c>
    </row>
    <row r="674" spans="1:1" x14ac:dyDescent="0.25">
      <c r="A674" s="277" t="s">
        <v>4283</v>
      </c>
    </row>
    <row r="675" spans="1:1" x14ac:dyDescent="0.25">
      <c r="A675" s="278" t="s">
        <v>4885</v>
      </c>
    </row>
    <row r="676" spans="1:1" x14ac:dyDescent="0.25">
      <c r="A676" s="277" t="s">
        <v>4284</v>
      </c>
    </row>
    <row r="677" spans="1:1" x14ac:dyDescent="0.25">
      <c r="A677" s="278" t="s">
        <v>4887</v>
      </c>
    </row>
    <row r="678" spans="1:1" x14ac:dyDescent="0.25">
      <c r="A678" s="278" t="s">
        <v>4888</v>
      </c>
    </row>
    <row r="679" spans="1:1" x14ac:dyDescent="0.25">
      <c r="A679" s="277" t="s">
        <v>4285</v>
      </c>
    </row>
    <row r="680" spans="1:1" x14ac:dyDescent="0.25">
      <c r="A680" s="278" t="s">
        <v>4889</v>
      </c>
    </row>
    <row r="681" spans="1:1" x14ac:dyDescent="0.25">
      <c r="A681" s="277" t="s">
        <v>4286</v>
      </c>
    </row>
    <row r="682" spans="1:1" x14ac:dyDescent="0.25">
      <c r="A682" s="278" t="s">
        <v>4890</v>
      </c>
    </row>
    <row r="683" spans="1:1" x14ac:dyDescent="0.25">
      <c r="A683" s="277" t="s">
        <v>4287</v>
      </c>
    </row>
    <row r="684" spans="1:1" x14ac:dyDescent="0.25">
      <c r="A684" s="278" t="s">
        <v>4891</v>
      </c>
    </row>
    <row r="685" spans="1:1" x14ac:dyDescent="0.25">
      <c r="A685" s="277" t="s">
        <v>4288</v>
      </c>
    </row>
    <row r="686" spans="1:1" x14ac:dyDescent="0.25">
      <c r="A686" s="278" t="s">
        <v>4892</v>
      </c>
    </row>
    <row r="687" spans="1:1" x14ac:dyDescent="0.25">
      <c r="A687" s="277" t="s">
        <v>4289</v>
      </c>
    </row>
    <row r="688" spans="1:1" x14ac:dyDescent="0.25">
      <c r="A688" s="278" t="s">
        <v>4893</v>
      </c>
    </row>
    <row r="689" spans="1:1" x14ac:dyDescent="0.25">
      <c r="A689" s="278" t="s">
        <v>4894</v>
      </c>
    </row>
    <row r="690" spans="1:1" x14ac:dyDescent="0.25">
      <c r="A690" s="277" t="s">
        <v>4290</v>
      </c>
    </row>
    <row r="691" spans="1:1" x14ac:dyDescent="0.25">
      <c r="A691" s="278" t="s">
        <v>4895</v>
      </c>
    </row>
    <row r="692" spans="1:1" x14ac:dyDescent="0.25">
      <c r="A692" s="140" t="s">
        <v>3996</v>
      </c>
    </row>
    <row r="693" spans="1:1" x14ac:dyDescent="0.25">
      <c r="A693" s="277" t="s">
        <v>4291</v>
      </c>
    </row>
    <row r="694" spans="1:1" x14ac:dyDescent="0.25">
      <c r="A694" s="278" t="s">
        <v>4896</v>
      </c>
    </row>
    <row r="695" spans="1:1" x14ac:dyDescent="0.25">
      <c r="A695" s="277" t="s">
        <v>4292</v>
      </c>
    </row>
    <row r="696" spans="1:1" x14ac:dyDescent="0.25">
      <c r="A696" s="278" t="s">
        <v>4897</v>
      </c>
    </row>
    <row r="697" spans="1:1" x14ac:dyDescent="0.25">
      <c r="A697" s="278" t="s">
        <v>4898</v>
      </c>
    </row>
    <row r="698" spans="1:1" x14ac:dyDescent="0.25">
      <c r="A698" s="278" t="s">
        <v>4899</v>
      </c>
    </row>
    <row r="699" spans="1:1" x14ac:dyDescent="0.25">
      <c r="A699" s="277" t="s">
        <v>4293</v>
      </c>
    </row>
    <row r="700" spans="1:1" x14ac:dyDescent="0.25">
      <c r="A700" s="278" t="s">
        <v>4900</v>
      </c>
    </row>
    <row r="701" spans="1:1" x14ac:dyDescent="0.25">
      <c r="A701" s="277" t="s">
        <v>4294</v>
      </c>
    </row>
    <row r="702" spans="1:1" x14ac:dyDescent="0.25">
      <c r="A702" s="278" t="s">
        <v>4901</v>
      </c>
    </row>
    <row r="703" spans="1:1" x14ac:dyDescent="0.25">
      <c r="A703" s="277" t="s">
        <v>4295</v>
      </c>
    </row>
    <row r="704" spans="1:1" x14ac:dyDescent="0.25">
      <c r="A704" s="278" t="s">
        <v>4902</v>
      </c>
    </row>
    <row r="705" spans="1:1" x14ac:dyDescent="0.25">
      <c r="A705" s="277" t="s">
        <v>4296</v>
      </c>
    </row>
    <row r="706" spans="1:1" x14ac:dyDescent="0.25">
      <c r="A706" s="278" t="s">
        <v>4903</v>
      </c>
    </row>
    <row r="707" spans="1:1" x14ac:dyDescent="0.25">
      <c r="A707" s="277" t="s">
        <v>4297</v>
      </c>
    </row>
    <row r="708" spans="1:1" x14ac:dyDescent="0.25">
      <c r="A708" s="278" t="s">
        <v>4904</v>
      </c>
    </row>
    <row r="709" spans="1:1" x14ac:dyDescent="0.25">
      <c r="A709" s="277" t="s">
        <v>4298</v>
      </c>
    </row>
    <row r="710" spans="1:1" x14ac:dyDescent="0.25">
      <c r="A710" s="278" t="s">
        <v>4905</v>
      </c>
    </row>
    <row r="711" spans="1:1" x14ac:dyDescent="0.25">
      <c r="A711" s="277" t="s">
        <v>4299</v>
      </c>
    </row>
    <row r="712" spans="1:1" x14ac:dyDescent="0.25">
      <c r="A712" s="278" t="s">
        <v>4906</v>
      </c>
    </row>
    <row r="713" spans="1:1" x14ac:dyDescent="0.25">
      <c r="A713" s="277" t="s">
        <v>4300</v>
      </c>
    </row>
    <row r="714" spans="1:1" x14ac:dyDescent="0.25">
      <c r="A714" s="278" t="s">
        <v>4907</v>
      </c>
    </row>
    <row r="715" spans="1:1" x14ac:dyDescent="0.25">
      <c r="A715" s="277" t="s">
        <v>4301</v>
      </c>
    </row>
    <row r="716" spans="1:1" x14ac:dyDescent="0.25">
      <c r="A716" s="278" t="s">
        <v>4908</v>
      </c>
    </row>
    <row r="717" spans="1:1" x14ac:dyDescent="0.25">
      <c r="A717" s="277" t="s">
        <v>4302</v>
      </c>
    </row>
    <row r="718" spans="1:1" x14ac:dyDescent="0.25">
      <c r="A718" s="278" t="s">
        <v>4909</v>
      </c>
    </row>
    <row r="719" spans="1:1" x14ac:dyDescent="0.25">
      <c r="A719" s="277" t="s">
        <v>4303</v>
      </c>
    </row>
    <row r="720" spans="1:1" x14ac:dyDescent="0.25">
      <c r="A720" s="278" t="s">
        <v>4910</v>
      </c>
    </row>
    <row r="721" spans="1:1" x14ac:dyDescent="0.25">
      <c r="A721" s="277" t="s">
        <v>4304</v>
      </c>
    </row>
    <row r="722" spans="1:1" x14ac:dyDescent="0.25">
      <c r="A722" s="278" t="s">
        <v>4911</v>
      </c>
    </row>
    <row r="723" spans="1:1" x14ac:dyDescent="0.25">
      <c r="A723" s="277" t="s">
        <v>4305</v>
      </c>
    </row>
    <row r="724" spans="1:1" x14ac:dyDescent="0.25">
      <c r="A724" s="278" t="s">
        <v>4912</v>
      </c>
    </row>
    <row r="725" spans="1:1" x14ac:dyDescent="0.25">
      <c r="A725" s="277" t="s">
        <v>4306</v>
      </c>
    </row>
    <row r="726" spans="1:1" x14ac:dyDescent="0.25">
      <c r="A726" s="278" t="s">
        <v>4913</v>
      </c>
    </row>
    <row r="727" spans="1:1" x14ac:dyDescent="0.25">
      <c r="A727" s="277" t="s">
        <v>4307</v>
      </c>
    </row>
    <row r="728" spans="1:1" x14ac:dyDescent="0.25">
      <c r="A728" s="278" t="s">
        <v>4914</v>
      </c>
    </row>
    <row r="729" spans="1:1" x14ac:dyDescent="0.25">
      <c r="A729" s="277" t="s">
        <v>4308</v>
      </c>
    </row>
    <row r="730" spans="1:1" x14ac:dyDescent="0.25">
      <c r="A730" s="278" t="s">
        <v>4915</v>
      </c>
    </row>
    <row r="731" spans="1:1" x14ac:dyDescent="0.25">
      <c r="A731" s="277" t="s">
        <v>4309</v>
      </c>
    </row>
    <row r="732" spans="1:1" x14ac:dyDescent="0.25">
      <c r="A732" s="278" t="s">
        <v>4916</v>
      </c>
    </row>
    <row r="733" spans="1:1" x14ac:dyDescent="0.25">
      <c r="A733" s="277" t="s">
        <v>4310</v>
      </c>
    </row>
    <row r="734" spans="1:1" x14ac:dyDescent="0.25">
      <c r="A734" s="278" t="s">
        <v>4917</v>
      </c>
    </row>
    <row r="735" spans="1:1" x14ac:dyDescent="0.25">
      <c r="A735" s="140" t="s">
        <v>3997</v>
      </c>
    </row>
    <row r="736" spans="1:1" x14ac:dyDescent="0.25">
      <c r="A736" s="277" t="s">
        <v>4311</v>
      </c>
    </row>
    <row r="737" spans="1:1" x14ac:dyDescent="0.25">
      <c r="A737" s="278" t="s">
        <v>4918</v>
      </c>
    </row>
    <row r="738" spans="1:1" x14ac:dyDescent="0.25">
      <c r="A738" s="277" t="s">
        <v>4312</v>
      </c>
    </row>
    <row r="739" spans="1:1" x14ac:dyDescent="0.25">
      <c r="A739" s="278" t="s">
        <v>4919</v>
      </c>
    </row>
    <row r="740" spans="1:1" x14ac:dyDescent="0.25">
      <c r="A740" s="277" t="s">
        <v>4313</v>
      </c>
    </row>
    <row r="741" spans="1:1" x14ac:dyDescent="0.25">
      <c r="A741" s="278" t="s">
        <v>4920</v>
      </c>
    </row>
    <row r="742" spans="1:1" x14ac:dyDescent="0.25">
      <c r="A742" s="277" t="s">
        <v>4314</v>
      </c>
    </row>
    <row r="743" spans="1:1" x14ac:dyDescent="0.25">
      <c r="A743" s="278" t="s">
        <v>4921</v>
      </c>
    </row>
    <row r="744" spans="1:1" x14ac:dyDescent="0.25">
      <c r="A744" s="278" t="s">
        <v>4922</v>
      </c>
    </row>
    <row r="745" spans="1:1" x14ac:dyDescent="0.25">
      <c r="A745" s="277" t="s">
        <v>4315</v>
      </c>
    </row>
    <row r="746" spans="1:1" x14ac:dyDescent="0.25">
      <c r="A746" s="278" t="s">
        <v>4923</v>
      </c>
    </row>
    <row r="747" spans="1:1" x14ac:dyDescent="0.25">
      <c r="A747" s="277" t="s">
        <v>4316</v>
      </c>
    </row>
    <row r="748" spans="1:1" x14ac:dyDescent="0.25">
      <c r="A748" s="278" t="s">
        <v>4924</v>
      </c>
    </row>
    <row r="749" spans="1:1" x14ac:dyDescent="0.25">
      <c r="A749" s="277" t="s">
        <v>4317</v>
      </c>
    </row>
    <row r="750" spans="1:1" x14ac:dyDescent="0.25">
      <c r="A750" s="278" t="s">
        <v>4925</v>
      </c>
    </row>
    <row r="751" spans="1:1" x14ac:dyDescent="0.25">
      <c r="A751" s="277" t="s">
        <v>4318</v>
      </c>
    </row>
    <row r="752" spans="1:1" x14ac:dyDescent="0.25">
      <c r="A752" s="278" t="s">
        <v>4926</v>
      </c>
    </row>
    <row r="753" spans="1:1" x14ac:dyDescent="0.25">
      <c r="A753" s="277" t="s">
        <v>4319</v>
      </c>
    </row>
    <row r="754" spans="1:1" x14ac:dyDescent="0.25">
      <c r="A754" s="278" t="s">
        <v>4927</v>
      </c>
    </row>
    <row r="755" spans="1:1" x14ac:dyDescent="0.25">
      <c r="A755" s="277" t="s">
        <v>4320</v>
      </c>
    </row>
    <row r="756" spans="1:1" x14ac:dyDescent="0.25">
      <c r="A756" s="278" t="s">
        <v>4928</v>
      </c>
    </row>
    <row r="757" spans="1:1" x14ac:dyDescent="0.25">
      <c r="A757" s="277" t="s">
        <v>4321</v>
      </c>
    </row>
    <row r="758" spans="1:1" x14ac:dyDescent="0.25">
      <c r="A758" s="278" t="s">
        <v>4929</v>
      </c>
    </row>
    <row r="759" spans="1:1" x14ac:dyDescent="0.25">
      <c r="A759" s="140" t="s">
        <v>3998</v>
      </c>
    </row>
    <row r="760" spans="1:1" x14ac:dyDescent="0.25">
      <c r="A760" s="277" t="s">
        <v>4322</v>
      </c>
    </row>
    <row r="761" spans="1:1" x14ac:dyDescent="0.25">
      <c r="A761" s="278" t="s">
        <v>4930</v>
      </c>
    </row>
    <row r="762" spans="1:1" x14ac:dyDescent="0.25">
      <c r="A762" s="277" t="s">
        <v>4323</v>
      </c>
    </row>
    <row r="763" spans="1:1" x14ac:dyDescent="0.25">
      <c r="A763" s="278" t="s">
        <v>4931</v>
      </c>
    </row>
    <row r="764" spans="1:1" x14ac:dyDescent="0.25">
      <c r="A764" s="277" t="s">
        <v>4324</v>
      </c>
    </row>
    <row r="765" spans="1:1" x14ac:dyDescent="0.25">
      <c r="A765" s="278" t="s">
        <v>4932</v>
      </c>
    </row>
    <row r="766" spans="1:1" x14ac:dyDescent="0.25">
      <c r="A766" s="277" t="s">
        <v>4325</v>
      </c>
    </row>
    <row r="767" spans="1:1" x14ac:dyDescent="0.25">
      <c r="A767" s="278" t="s">
        <v>4933</v>
      </c>
    </row>
    <row r="768" spans="1:1" x14ac:dyDescent="0.25">
      <c r="A768" s="278" t="s">
        <v>4934</v>
      </c>
    </row>
    <row r="769" spans="1:1" x14ac:dyDescent="0.25">
      <c r="A769" s="140" t="s">
        <v>3999</v>
      </c>
    </row>
    <row r="770" spans="1:1" x14ac:dyDescent="0.25">
      <c r="A770" s="277" t="s">
        <v>4326</v>
      </c>
    </row>
    <row r="771" spans="1:1" x14ac:dyDescent="0.25">
      <c r="A771" s="278" t="s">
        <v>4935</v>
      </c>
    </row>
    <row r="772" spans="1:1" x14ac:dyDescent="0.25">
      <c r="A772" s="277" t="s">
        <v>4327</v>
      </c>
    </row>
    <row r="773" spans="1:1" x14ac:dyDescent="0.25">
      <c r="A773" s="278" t="s">
        <v>4936</v>
      </c>
    </row>
    <row r="774" spans="1:1" x14ac:dyDescent="0.25">
      <c r="A774" s="277" t="s">
        <v>4328</v>
      </c>
    </row>
    <row r="775" spans="1:1" x14ac:dyDescent="0.25">
      <c r="A775" s="278" t="s">
        <v>4937</v>
      </c>
    </row>
    <row r="776" spans="1:1" x14ac:dyDescent="0.25">
      <c r="A776" s="140" t="s">
        <v>4000</v>
      </c>
    </row>
    <row r="777" spans="1:1" x14ac:dyDescent="0.25">
      <c r="A777" s="277" t="s">
        <v>4329</v>
      </c>
    </row>
    <row r="778" spans="1:1" x14ac:dyDescent="0.25">
      <c r="A778" s="278" t="s">
        <v>4938</v>
      </c>
    </row>
    <row r="779" spans="1:1" x14ac:dyDescent="0.25">
      <c r="A779" s="278" t="s">
        <v>4939</v>
      </c>
    </row>
    <row r="780" spans="1:1" x14ac:dyDescent="0.25">
      <c r="A780" s="277" t="s">
        <v>4330</v>
      </c>
    </row>
    <row r="781" spans="1:1" x14ac:dyDescent="0.25">
      <c r="A781" s="278" t="s">
        <v>4940</v>
      </c>
    </row>
    <row r="782" spans="1:1" x14ac:dyDescent="0.25">
      <c r="A782" s="278" t="s">
        <v>4941</v>
      </c>
    </row>
    <row r="783" spans="1:1" x14ac:dyDescent="0.25">
      <c r="A783" s="277" t="s">
        <v>4331</v>
      </c>
    </row>
    <row r="784" spans="1:1" x14ac:dyDescent="0.25">
      <c r="A784" s="278" t="s">
        <v>4942</v>
      </c>
    </row>
    <row r="785" spans="1:1" x14ac:dyDescent="0.25">
      <c r="A785" s="277" t="s">
        <v>4332</v>
      </c>
    </row>
    <row r="786" spans="1:1" x14ac:dyDescent="0.25">
      <c r="A786" s="278" t="s">
        <v>4943</v>
      </c>
    </row>
    <row r="787" spans="1:1" x14ac:dyDescent="0.25">
      <c r="A787" s="277" t="s">
        <v>4333</v>
      </c>
    </row>
    <row r="788" spans="1:1" x14ac:dyDescent="0.25">
      <c r="A788" s="278" t="s">
        <v>4944</v>
      </c>
    </row>
    <row r="789" spans="1:1" x14ac:dyDescent="0.25">
      <c r="A789" s="277" t="s">
        <v>4334</v>
      </c>
    </row>
    <row r="790" spans="1:1" x14ac:dyDescent="0.25">
      <c r="A790" s="278" t="s">
        <v>4945</v>
      </c>
    </row>
    <row r="791" spans="1:1" x14ac:dyDescent="0.25">
      <c r="A791" s="140" t="s">
        <v>4001</v>
      </c>
    </row>
    <row r="792" spans="1:1" x14ac:dyDescent="0.25">
      <c r="A792" s="277" t="s">
        <v>4335</v>
      </c>
    </row>
    <row r="793" spans="1:1" x14ac:dyDescent="0.25">
      <c r="A793" s="278" t="s">
        <v>4946</v>
      </c>
    </row>
    <row r="794" spans="1:1" x14ac:dyDescent="0.25">
      <c r="A794" s="277" t="s">
        <v>4336</v>
      </c>
    </row>
    <row r="795" spans="1:1" x14ac:dyDescent="0.25">
      <c r="A795" s="278" t="s">
        <v>4702</v>
      </c>
    </row>
    <row r="796" spans="1:1" x14ac:dyDescent="0.25">
      <c r="A796" s="278" t="s">
        <v>4946</v>
      </c>
    </row>
    <row r="797" spans="1:1" x14ac:dyDescent="0.25">
      <c r="A797" s="277" t="s">
        <v>4337</v>
      </c>
    </row>
    <row r="798" spans="1:1" x14ac:dyDescent="0.25">
      <c r="A798" s="278" t="s">
        <v>4702</v>
      </c>
    </row>
    <row r="799" spans="1:1" x14ac:dyDescent="0.25">
      <c r="A799" s="277" t="s">
        <v>4338</v>
      </c>
    </row>
    <row r="800" spans="1:1" x14ac:dyDescent="0.25">
      <c r="A800" s="278" t="s">
        <v>4947</v>
      </c>
    </row>
    <row r="801" spans="1:1" x14ac:dyDescent="0.25">
      <c r="A801" s="277" t="s">
        <v>4339</v>
      </c>
    </row>
    <row r="802" spans="1:1" x14ac:dyDescent="0.25">
      <c r="A802" s="278" t="s">
        <v>4946</v>
      </c>
    </row>
    <row r="803" spans="1:1" x14ac:dyDescent="0.25">
      <c r="A803" s="277" t="s">
        <v>4340</v>
      </c>
    </row>
    <row r="804" spans="1:1" x14ac:dyDescent="0.25">
      <c r="A804" s="278" t="s">
        <v>4948</v>
      </c>
    </row>
    <row r="805" spans="1:1" x14ac:dyDescent="0.25">
      <c r="A805" s="277" t="s">
        <v>4341</v>
      </c>
    </row>
    <row r="806" spans="1:1" x14ac:dyDescent="0.25">
      <c r="A806" s="278" t="s">
        <v>4949</v>
      </c>
    </row>
    <row r="807" spans="1:1" x14ac:dyDescent="0.25">
      <c r="A807" s="277" t="s">
        <v>4342</v>
      </c>
    </row>
    <row r="808" spans="1:1" x14ac:dyDescent="0.25">
      <c r="A808" s="278" t="s">
        <v>4950</v>
      </c>
    </row>
    <row r="809" spans="1:1" x14ac:dyDescent="0.25">
      <c r="A809" s="277" t="s">
        <v>4343</v>
      </c>
    </row>
    <row r="810" spans="1:1" x14ac:dyDescent="0.25">
      <c r="A810" s="278" t="s">
        <v>4951</v>
      </c>
    </row>
    <row r="811" spans="1:1" x14ac:dyDescent="0.25">
      <c r="A811" s="278" t="s">
        <v>4952</v>
      </c>
    </row>
    <row r="812" spans="1:1" x14ac:dyDescent="0.25">
      <c r="A812" s="140" t="s">
        <v>4002</v>
      </c>
    </row>
    <row r="813" spans="1:1" x14ac:dyDescent="0.25">
      <c r="A813" s="277" t="s">
        <v>4344</v>
      </c>
    </row>
    <row r="814" spans="1:1" x14ac:dyDescent="0.25">
      <c r="A814" s="278" t="s">
        <v>4953</v>
      </c>
    </row>
    <row r="815" spans="1:1" x14ac:dyDescent="0.25">
      <c r="A815" s="277" t="s">
        <v>4345</v>
      </c>
    </row>
    <row r="816" spans="1:1" x14ac:dyDescent="0.25">
      <c r="A816" s="278" t="s">
        <v>4954</v>
      </c>
    </row>
    <row r="817" spans="1:1" x14ac:dyDescent="0.25">
      <c r="A817" s="278" t="s">
        <v>4955</v>
      </c>
    </row>
    <row r="818" spans="1:1" x14ac:dyDescent="0.25">
      <c r="A818" s="278" t="s">
        <v>4956</v>
      </c>
    </row>
    <row r="819" spans="1:1" x14ac:dyDescent="0.25">
      <c r="A819" s="278" t="s">
        <v>4957</v>
      </c>
    </row>
    <row r="820" spans="1:1" x14ac:dyDescent="0.25">
      <c r="A820" s="278" t="s">
        <v>4958</v>
      </c>
    </row>
    <row r="821" spans="1:1" x14ac:dyDescent="0.25">
      <c r="A821" s="278" t="s">
        <v>4959</v>
      </c>
    </row>
    <row r="822" spans="1:1" x14ac:dyDescent="0.25">
      <c r="A822" s="277" t="s">
        <v>4346</v>
      </c>
    </row>
    <row r="823" spans="1:1" x14ac:dyDescent="0.25">
      <c r="A823" s="278" t="s">
        <v>4960</v>
      </c>
    </row>
    <row r="824" spans="1:1" x14ac:dyDescent="0.25">
      <c r="A824" s="277" t="s">
        <v>4347</v>
      </c>
    </row>
    <row r="825" spans="1:1" x14ac:dyDescent="0.25">
      <c r="A825" s="278" t="s">
        <v>4961</v>
      </c>
    </row>
    <row r="826" spans="1:1" x14ac:dyDescent="0.25">
      <c r="A826" s="277" t="s">
        <v>4348</v>
      </c>
    </row>
    <row r="827" spans="1:1" x14ac:dyDescent="0.25">
      <c r="A827" s="278" t="s">
        <v>4962</v>
      </c>
    </row>
    <row r="828" spans="1:1" x14ac:dyDescent="0.25">
      <c r="A828" s="277" t="s">
        <v>4349</v>
      </c>
    </row>
    <row r="829" spans="1:1" x14ac:dyDescent="0.25">
      <c r="A829" s="278" t="s">
        <v>4962</v>
      </c>
    </row>
    <row r="830" spans="1:1" x14ac:dyDescent="0.25">
      <c r="A830" s="277" t="s">
        <v>4350</v>
      </c>
    </row>
    <row r="831" spans="1:1" x14ac:dyDescent="0.25">
      <c r="A831" s="278" t="s">
        <v>4962</v>
      </c>
    </row>
    <row r="832" spans="1:1" x14ac:dyDescent="0.25">
      <c r="A832" s="277" t="s">
        <v>4351</v>
      </c>
    </row>
    <row r="833" spans="1:1" x14ac:dyDescent="0.25">
      <c r="A833" s="278" t="s">
        <v>4963</v>
      </c>
    </row>
    <row r="834" spans="1:1" x14ac:dyDescent="0.25">
      <c r="A834" s="277" t="s">
        <v>4352</v>
      </c>
    </row>
    <row r="835" spans="1:1" x14ac:dyDescent="0.25">
      <c r="A835" s="278" t="s">
        <v>4964</v>
      </c>
    </row>
    <row r="836" spans="1:1" x14ac:dyDescent="0.25">
      <c r="A836" s="277" t="s">
        <v>4353</v>
      </c>
    </row>
    <row r="837" spans="1:1" x14ac:dyDescent="0.25">
      <c r="A837" s="278" t="s">
        <v>4965</v>
      </c>
    </row>
    <row r="838" spans="1:1" x14ac:dyDescent="0.25">
      <c r="A838" s="140" t="s">
        <v>4003</v>
      </c>
    </row>
    <row r="839" spans="1:1" x14ac:dyDescent="0.25">
      <c r="A839" s="277" t="s">
        <v>4354</v>
      </c>
    </row>
    <row r="840" spans="1:1" x14ac:dyDescent="0.25">
      <c r="A840" s="278" t="s">
        <v>4966</v>
      </c>
    </row>
    <row r="841" spans="1:1" x14ac:dyDescent="0.25">
      <c r="A841" s="278" t="s">
        <v>4967</v>
      </c>
    </row>
    <row r="842" spans="1:1" x14ac:dyDescent="0.25">
      <c r="A842" s="278" t="s">
        <v>4968</v>
      </c>
    </row>
    <row r="843" spans="1:1" x14ac:dyDescent="0.25">
      <c r="A843" s="277" t="s">
        <v>4355</v>
      </c>
    </row>
    <row r="844" spans="1:1" x14ac:dyDescent="0.25">
      <c r="A844" s="278" t="s">
        <v>4969</v>
      </c>
    </row>
    <row r="845" spans="1:1" x14ac:dyDescent="0.25">
      <c r="A845" s="277" t="s">
        <v>4356</v>
      </c>
    </row>
    <row r="846" spans="1:1" x14ac:dyDescent="0.25">
      <c r="A846" s="278" t="s">
        <v>4970</v>
      </c>
    </row>
    <row r="847" spans="1:1" x14ac:dyDescent="0.25">
      <c r="A847" s="277" t="s">
        <v>4357</v>
      </c>
    </row>
    <row r="848" spans="1:1" x14ac:dyDescent="0.25">
      <c r="A848" s="278" t="s">
        <v>4971</v>
      </c>
    </row>
    <row r="849" spans="1:1" x14ac:dyDescent="0.25">
      <c r="A849" s="277" t="s">
        <v>4358</v>
      </c>
    </row>
    <row r="850" spans="1:1" x14ac:dyDescent="0.25">
      <c r="A850" s="278" t="s">
        <v>4972</v>
      </c>
    </row>
    <row r="851" spans="1:1" x14ac:dyDescent="0.25">
      <c r="A851" s="277" t="s">
        <v>4359</v>
      </c>
    </row>
    <row r="852" spans="1:1" x14ac:dyDescent="0.25">
      <c r="A852" s="278" t="s">
        <v>4969</v>
      </c>
    </row>
    <row r="853" spans="1:1" x14ac:dyDescent="0.25">
      <c r="A853" s="277" t="s">
        <v>4360</v>
      </c>
    </row>
    <row r="854" spans="1:1" x14ac:dyDescent="0.25">
      <c r="A854" s="278" t="s">
        <v>4973</v>
      </c>
    </row>
    <row r="855" spans="1:1" x14ac:dyDescent="0.25">
      <c r="A855" s="277" t="s">
        <v>4361</v>
      </c>
    </row>
    <row r="856" spans="1:1" x14ac:dyDescent="0.25">
      <c r="A856" s="278" t="s">
        <v>4974</v>
      </c>
    </row>
    <row r="857" spans="1:1" x14ac:dyDescent="0.25">
      <c r="A857" s="277" t="s">
        <v>4362</v>
      </c>
    </row>
    <row r="858" spans="1:1" x14ac:dyDescent="0.25">
      <c r="A858" s="278" t="s">
        <v>4975</v>
      </c>
    </row>
    <row r="859" spans="1:1" x14ac:dyDescent="0.25">
      <c r="A859" s="277" t="s">
        <v>4363</v>
      </c>
    </row>
    <row r="860" spans="1:1" x14ac:dyDescent="0.25">
      <c r="A860" s="278" t="s">
        <v>4976</v>
      </c>
    </row>
    <row r="861" spans="1:1" x14ac:dyDescent="0.25">
      <c r="A861" s="140" t="s">
        <v>4004</v>
      </c>
    </row>
    <row r="862" spans="1:1" x14ac:dyDescent="0.25">
      <c r="A862" s="277" t="s">
        <v>4364</v>
      </c>
    </row>
    <row r="863" spans="1:1" x14ac:dyDescent="0.25">
      <c r="A863" s="278" t="s">
        <v>4977</v>
      </c>
    </row>
    <row r="864" spans="1:1" x14ac:dyDescent="0.25">
      <c r="A864" s="277" t="s">
        <v>4365</v>
      </c>
    </row>
    <row r="865" spans="1:1" x14ac:dyDescent="0.25">
      <c r="A865" s="278" t="s">
        <v>4978</v>
      </c>
    </row>
    <row r="866" spans="1:1" x14ac:dyDescent="0.25">
      <c r="A866" s="277" t="s">
        <v>4366</v>
      </c>
    </row>
    <row r="867" spans="1:1" x14ac:dyDescent="0.25">
      <c r="A867" s="278" t="s">
        <v>4979</v>
      </c>
    </row>
    <row r="868" spans="1:1" x14ac:dyDescent="0.25">
      <c r="A868" s="278" t="s">
        <v>4980</v>
      </c>
    </row>
    <row r="869" spans="1:1" x14ac:dyDescent="0.25">
      <c r="A869" s="140" t="s">
        <v>4005</v>
      </c>
    </row>
    <row r="870" spans="1:1" x14ac:dyDescent="0.25">
      <c r="A870" s="277" t="s">
        <v>4367</v>
      </c>
    </row>
    <row r="871" spans="1:1" x14ac:dyDescent="0.25">
      <c r="A871" s="278" t="s">
        <v>4981</v>
      </c>
    </row>
    <row r="872" spans="1:1" x14ac:dyDescent="0.25">
      <c r="A872" s="277" t="s">
        <v>4368</v>
      </c>
    </row>
    <row r="873" spans="1:1" x14ac:dyDescent="0.25">
      <c r="A873" s="278" t="s">
        <v>4982</v>
      </c>
    </row>
    <row r="874" spans="1:1" x14ac:dyDescent="0.25">
      <c r="A874" s="277" t="s">
        <v>4369</v>
      </c>
    </row>
    <row r="875" spans="1:1" x14ac:dyDescent="0.25">
      <c r="A875" s="278" t="s">
        <v>4983</v>
      </c>
    </row>
    <row r="876" spans="1:1" x14ac:dyDescent="0.25">
      <c r="A876" s="277" t="s">
        <v>4370</v>
      </c>
    </row>
    <row r="877" spans="1:1" x14ac:dyDescent="0.25">
      <c r="A877" s="278" t="s">
        <v>4984</v>
      </c>
    </row>
    <row r="878" spans="1:1" x14ac:dyDescent="0.25">
      <c r="A878" s="277" t="s">
        <v>4371</v>
      </c>
    </row>
    <row r="879" spans="1:1" x14ac:dyDescent="0.25">
      <c r="A879" s="278" t="s">
        <v>4985</v>
      </c>
    </row>
    <row r="880" spans="1:1" x14ac:dyDescent="0.25">
      <c r="A880" s="277" t="s">
        <v>4372</v>
      </c>
    </row>
    <row r="881" spans="1:1" x14ac:dyDescent="0.25">
      <c r="A881" s="278" t="s">
        <v>4986</v>
      </c>
    </row>
    <row r="882" spans="1:1" x14ac:dyDescent="0.25">
      <c r="A882" s="277" t="s">
        <v>4373</v>
      </c>
    </row>
    <row r="883" spans="1:1" x14ac:dyDescent="0.25">
      <c r="A883" s="278" t="s">
        <v>4987</v>
      </c>
    </row>
    <row r="884" spans="1:1" x14ac:dyDescent="0.25">
      <c r="A884" s="277" t="s">
        <v>4374</v>
      </c>
    </row>
    <row r="885" spans="1:1" x14ac:dyDescent="0.25">
      <c r="A885" s="278" t="s">
        <v>4988</v>
      </c>
    </row>
    <row r="886" spans="1:1" x14ac:dyDescent="0.25">
      <c r="A886" s="277" t="s">
        <v>4375</v>
      </c>
    </row>
    <row r="887" spans="1:1" x14ac:dyDescent="0.25">
      <c r="A887" s="278" t="s">
        <v>4989</v>
      </c>
    </row>
    <row r="888" spans="1:1" x14ac:dyDescent="0.25">
      <c r="A888" s="277" t="s">
        <v>4376</v>
      </c>
    </row>
    <row r="889" spans="1:1" x14ac:dyDescent="0.25">
      <c r="A889" s="278" t="s">
        <v>4990</v>
      </c>
    </row>
    <row r="890" spans="1:1" x14ac:dyDescent="0.25">
      <c r="A890" s="278" t="s">
        <v>4991</v>
      </c>
    </row>
    <row r="891" spans="1:1" x14ac:dyDescent="0.25">
      <c r="A891" s="278" t="s">
        <v>4992</v>
      </c>
    </row>
    <row r="892" spans="1:1" x14ac:dyDescent="0.25">
      <c r="A892" s="277" t="s">
        <v>4377</v>
      </c>
    </row>
    <row r="893" spans="1:1" x14ac:dyDescent="0.25">
      <c r="A893" s="278" t="s">
        <v>4993</v>
      </c>
    </row>
    <row r="894" spans="1:1" x14ac:dyDescent="0.25">
      <c r="A894" s="277" t="s">
        <v>4378</v>
      </c>
    </row>
    <row r="895" spans="1:1" x14ac:dyDescent="0.25">
      <c r="A895" s="278" t="s">
        <v>4994</v>
      </c>
    </row>
    <row r="896" spans="1:1" x14ac:dyDescent="0.25">
      <c r="A896" s="277" t="s">
        <v>4379</v>
      </c>
    </row>
    <row r="897" spans="1:1" x14ac:dyDescent="0.25">
      <c r="A897" s="278" t="s">
        <v>4995</v>
      </c>
    </row>
    <row r="898" spans="1:1" x14ac:dyDescent="0.25">
      <c r="A898" s="277" t="s">
        <v>4380</v>
      </c>
    </row>
    <row r="899" spans="1:1" x14ac:dyDescent="0.25">
      <c r="A899" s="278" t="s">
        <v>4996</v>
      </c>
    </row>
    <row r="900" spans="1:1" x14ac:dyDescent="0.25">
      <c r="A900" s="277" t="s">
        <v>4381</v>
      </c>
    </row>
    <row r="901" spans="1:1" x14ac:dyDescent="0.25">
      <c r="A901" s="278" t="s">
        <v>4997</v>
      </c>
    </row>
    <row r="902" spans="1:1" x14ac:dyDescent="0.25">
      <c r="A902" s="277" t="s">
        <v>4382</v>
      </c>
    </row>
    <row r="903" spans="1:1" x14ac:dyDescent="0.25">
      <c r="A903" s="278" t="s">
        <v>4998</v>
      </c>
    </row>
    <row r="904" spans="1:1" x14ac:dyDescent="0.25">
      <c r="A904" s="277" t="s">
        <v>4383</v>
      </c>
    </row>
    <row r="905" spans="1:1" x14ac:dyDescent="0.25">
      <c r="A905" s="278" t="s">
        <v>4999</v>
      </c>
    </row>
    <row r="906" spans="1:1" x14ac:dyDescent="0.25">
      <c r="A906" s="278" t="s">
        <v>5000</v>
      </c>
    </row>
    <row r="907" spans="1:1" x14ac:dyDescent="0.25">
      <c r="A907" s="277" t="s">
        <v>4384</v>
      </c>
    </row>
    <row r="908" spans="1:1" x14ac:dyDescent="0.25">
      <c r="A908" s="278" t="s">
        <v>5001</v>
      </c>
    </row>
    <row r="909" spans="1:1" x14ac:dyDescent="0.25">
      <c r="A909" s="278" t="s">
        <v>5002</v>
      </c>
    </row>
    <row r="910" spans="1:1" x14ac:dyDescent="0.25">
      <c r="A910" s="140" t="s">
        <v>4006</v>
      </c>
    </row>
    <row r="911" spans="1:1" x14ac:dyDescent="0.25">
      <c r="A911" s="277" t="s">
        <v>4385</v>
      </c>
    </row>
    <row r="912" spans="1:1" x14ac:dyDescent="0.25">
      <c r="A912" s="278" t="s">
        <v>5003</v>
      </c>
    </row>
    <row r="913" spans="1:1" x14ac:dyDescent="0.25">
      <c r="A913" s="277" t="s">
        <v>4386</v>
      </c>
    </row>
    <row r="914" spans="1:1" x14ac:dyDescent="0.25">
      <c r="A914" s="278" t="s">
        <v>5004</v>
      </c>
    </row>
    <row r="915" spans="1:1" x14ac:dyDescent="0.25">
      <c r="A915" s="277" t="s">
        <v>4387</v>
      </c>
    </row>
    <row r="916" spans="1:1" x14ac:dyDescent="0.25">
      <c r="A916" s="278" t="s">
        <v>5005</v>
      </c>
    </row>
    <row r="917" spans="1:1" x14ac:dyDescent="0.25">
      <c r="A917" s="277" t="s">
        <v>4388</v>
      </c>
    </row>
    <row r="918" spans="1:1" x14ac:dyDescent="0.25">
      <c r="A918" s="278" t="s">
        <v>5006</v>
      </c>
    </row>
    <row r="919" spans="1:1" x14ac:dyDescent="0.25">
      <c r="A919" s="277" t="s">
        <v>4389</v>
      </c>
    </row>
    <row r="920" spans="1:1" x14ac:dyDescent="0.25">
      <c r="A920" s="278" t="s">
        <v>5007</v>
      </c>
    </row>
    <row r="921" spans="1:1" x14ac:dyDescent="0.25">
      <c r="A921" s="277" t="s">
        <v>4390</v>
      </c>
    </row>
    <row r="922" spans="1:1" x14ac:dyDescent="0.25">
      <c r="A922" s="278" t="s">
        <v>5008</v>
      </c>
    </row>
    <row r="923" spans="1:1" x14ac:dyDescent="0.25">
      <c r="A923" s="277" t="s">
        <v>4391</v>
      </c>
    </row>
    <row r="924" spans="1:1" x14ac:dyDescent="0.25">
      <c r="A924" s="278" t="s">
        <v>5009</v>
      </c>
    </row>
    <row r="925" spans="1:1" x14ac:dyDescent="0.25">
      <c r="A925" s="277" t="s">
        <v>4392</v>
      </c>
    </row>
    <row r="926" spans="1:1" x14ac:dyDescent="0.25">
      <c r="A926" s="278" t="s">
        <v>5010</v>
      </c>
    </row>
    <row r="927" spans="1:1" x14ac:dyDescent="0.25">
      <c r="A927" s="277" t="s">
        <v>4393</v>
      </c>
    </row>
    <row r="928" spans="1:1" x14ac:dyDescent="0.25">
      <c r="A928" s="278" t="s">
        <v>5011</v>
      </c>
    </row>
    <row r="929" spans="1:1" x14ac:dyDescent="0.25">
      <c r="A929" s="277" t="s">
        <v>4394</v>
      </c>
    </row>
    <row r="930" spans="1:1" x14ac:dyDescent="0.25">
      <c r="A930" s="278" t="s">
        <v>5012</v>
      </c>
    </row>
    <row r="931" spans="1:1" x14ac:dyDescent="0.25">
      <c r="A931" s="277" t="s">
        <v>4395</v>
      </c>
    </row>
    <row r="932" spans="1:1" x14ac:dyDescent="0.25">
      <c r="A932" s="278" t="s">
        <v>5013</v>
      </c>
    </row>
    <row r="933" spans="1:1" x14ac:dyDescent="0.25">
      <c r="A933" s="277" t="s">
        <v>4396</v>
      </c>
    </row>
    <row r="934" spans="1:1" x14ac:dyDescent="0.25">
      <c r="A934" s="278" t="s">
        <v>5014</v>
      </c>
    </row>
    <row r="935" spans="1:1" x14ac:dyDescent="0.25">
      <c r="A935" s="277" t="s">
        <v>4397</v>
      </c>
    </row>
    <row r="936" spans="1:1" x14ac:dyDescent="0.25">
      <c r="A936" s="278" t="s">
        <v>5015</v>
      </c>
    </row>
    <row r="937" spans="1:1" x14ac:dyDescent="0.25">
      <c r="A937" s="277" t="s">
        <v>4398</v>
      </c>
    </row>
    <row r="938" spans="1:1" x14ac:dyDescent="0.25">
      <c r="A938" s="278" t="s">
        <v>5016</v>
      </c>
    </row>
    <row r="939" spans="1:1" x14ac:dyDescent="0.25">
      <c r="A939" s="277" t="s">
        <v>4399</v>
      </c>
    </row>
    <row r="940" spans="1:1" x14ac:dyDescent="0.25">
      <c r="A940" s="278" t="s">
        <v>5017</v>
      </c>
    </row>
    <row r="941" spans="1:1" x14ac:dyDescent="0.25">
      <c r="A941" s="277" t="s">
        <v>4400</v>
      </c>
    </row>
    <row r="942" spans="1:1" x14ac:dyDescent="0.25">
      <c r="A942" s="278" t="s">
        <v>5018</v>
      </c>
    </row>
    <row r="943" spans="1:1" x14ac:dyDescent="0.25">
      <c r="A943" s="277" t="s">
        <v>4401</v>
      </c>
    </row>
    <row r="944" spans="1:1" x14ac:dyDescent="0.25">
      <c r="A944" s="278" t="s">
        <v>5019</v>
      </c>
    </row>
    <row r="945" spans="1:1" x14ac:dyDescent="0.25">
      <c r="A945" s="278" t="s">
        <v>5020</v>
      </c>
    </row>
    <row r="946" spans="1:1" x14ac:dyDescent="0.25">
      <c r="A946" s="277" t="s">
        <v>4402</v>
      </c>
    </row>
    <row r="947" spans="1:1" x14ac:dyDescent="0.25">
      <c r="A947" s="278" t="s">
        <v>5021</v>
      </c>
    </row>
    <row r="948" spans="1:1" x14ac:dyDescent="0.25">
      <c r="A948" s="277" t="s">
        <v>4403</v>
      </c>
    </row>
    <row r="949" spans="1:1" x14ac:dyDescent="0.25">
      <c r="A949" s="278" t="s">
        <v>5022</v>
      </c>
    </row>
    <row r="950" spans="1:1" x14ac:dyDescent="0.25">
      <c r="A950" s="277" t="s">
        <v>4404</v>
      </c>
    </row>
    <row r="951" spans="1:1" x14ac:dyDescent="0.25">
      <c r="A951" s="278" t="s">
        <v>5023</v>
      </c>
    </row>
    <row r="952" spans="1:1" x14ac:dyDescent="0.25">
      <c r="A952" s="140" t="s">
        <v>4007</v>
      </c>
    </row>
    <row r="953" spans="1:1" x14ac:dyDescent="0.25">
      <c r="A953" s="277" t="s">
        <v>4405</v>
      </c>
    </row>
    <row r="954" spans="1:1" x14ac:dyDescent="0.25">
      <c r="A954" s="278" t="s">
        <v>5024</v>
      </c>
    </row>
    <row r="955" spans="1:1" x14ac:dyDescent="0.25">
      <c r="A955" s="277" t="s">
        <v>4406</v>
      </c>
    </row>
    <row r="956" spans="1:1" x14ac:dyDescent="0.25">
      <c r="A956" s="278" t="s">
        <v>5025</v>
      </c>
    </row>
    <row r="957" spans="1:1" x14ac:dyDescent="0.25">
      <c r="A957" s="278" t="s">
        <v>5026</v>
      </c>
    </row>
    <row r="958" spans="1:1" x14ac:dyDescent="0.25">
      <c r="A958" s="277" t="s">
        <v>4407</v>
      </c>
    </row>
    <row r="959" spans="1:1" x14ac:dyDescent="0.25">
      <c r="A959" s="278" t="s">
        <v>5027</v>
      </c>
    </row>
    <row r="960" spans="1:1" x14ac:dyDescent="0.25">
      <c r="A960" s="277" t="s">
        <v>4408</v>
      </c>
    </row>
    <row r="961" spans="1:1" x14ac:dyDescent="0.25">
      <c r="A961" s="278" t="s">
        <v>5028</v>
      </c>
    </row>
    <row r="962" spans="1:1" x14ac:dyDescent="0.25">
      <c r="A962" s="278" t="s">
        <v>5029</v>
      </c>
    </row>
    <row r="963" spans="1:1" x14ac:dyDescent="0.25">
      <c r="A963" s="278" t="s">
        <v>5030</v>
      </c>
    </row>
    <row r="964" spans="1:1" x14ac:dyDescent="0.25">
      <c r="A964" s="277" t="s">
        <v>4409</v>
      </c>
    </row>
    <row r="965" spans="1:1" x14ac:dyDescent="0.25">
      <c r="A965" s="278" t="s">
        <v>5025</v>
      </c>
    </row>
    <row r="966" spans="1:1" x14ac:dyDescent="0.25">
      <c r="A966" s="278" t="s">
        <v>5026</v>
      </c>
    </row>
    <row r="967" spans="1:1" x14ac:dyDescent="0.25">
      <c r="A967" s="140" t="s">
        <v>4008</v>
      </c>
    </row>
    <row r="968" spans="1:1" x14ac:dyDescent="0.25">
      <c r="A968" s="277" t="s">
        <v>4410</v>
      </c>
    </row>
    <row r="969" spans="1:1" x14ac:dyDescent="0.25">
      <c r="A969" s="278" t="s">
        <v>5031</v>
      </c>
    </row>
    <row r="970" spans="1:1" x14ac:dyDescent="0.25">
      <c r="A970" s="277" t="s">
        <v>4411</v>
      </c>
    </row>
    <row r="971" spans="1:1" x14ac:dyDescent="0.25">
      <c r="A971" s="278" t="s">
        <v>5032</v>
      </c>
    </row>
    <row r="972" spans="1:1" x14ac:dyDescent="0.25">
      <c r="A972" s="278" t="s">
        <v>5033</v>
      </c>
    </row>
    <row r="973" spans="1:1" x14ac:dyDescent="0.25">
      <c r="A973" s="278" t="s">
        <v>5034</v>
      </c>
    </row>
    <row r="974" spans="1:1" x14ac:dyDescent="0.25">
      <c r="A974" s="277" t="s">
        <v>4412</v>
      </c>
    </row>
    <row r="975" spans="1:1" x14ac:dyDescent="0.25">
      <c r="A975" s="278" t="s">
        <v>5035</v>
      </c>
    </row>
    <row r="976" spans="1:1" x14ac:dyDescent="0.25">
      <c r="A976" s="277" t="s">
        <v>4413</v>
      </c>
    </row>
    <row r="977" spans="1:1" x14ac:dyDescent="0.25">
      <c r="A977" s="278" t="s">
        <v>5036</v>
      </c>
    </row>
    <row r="978" spans="1:1" x14ac:dyDescent="0.25">
      <c r="A978" s="277" t="s">
        <v>4414</v>
      </c>
    </row>
    <row r="979" spans="1:1" x14ac:dyDescent="0.25">
      <c r="A979" s="278" t="s">
        <v>5037</v>
      </c>
    </row>
    <row r="980" spans="1:1" x14ac:dyDescent="0.25">
      <c r="A980" s="277" t="s">
        <v>4415</v>
      </c>
    </row>
    <row r="981" spans="1:1" x14ac:dyDescent="0.25">
      <c r="A981" s="278" t="s">
        <v>5038</v>
      </c>
    </row>
    <row r="982" spans="1:1" x14ac:dyDescent="0.25">
      <c r="A982" s="278" t="s">
        <v>5039</v>
      </c>
    </row>
    <row r="983" spans="1:1" x14ac:dyDescent="0.25">
      <c r="A983" s="278" t="s">
        <v>5040</v>
      </c>
    </row>
    <row r="984" spans="1:1" x14ac:dyDescent="0.25">
      <c r="A984" s="278" t="s">
        <v>5041</v>
      </c>
    </row>
    <row r="985" spans="1:1" x14ac:dyDescent="0.25">
      <c r="A985" s="278" t="s">
        <v>5042</v>
      </c>
    </row>
    <row r="986" spans="1:1" x14ac:dyDescent="0.25">
      <c r="A986" s="278" t="s">
        <v>5043</v>
      </c>
    </row>
    <row r="987" spans="1:1" x14ac:dyDescent="0.25">
      <c r="A987" s="277" t="s">
        <v>4416</v>
      </c>
    </row>
    <row r="988" spans="1:1" x14ac:dyDescent="0.25">
      <c r="A988" s="278" t="s">
        <v>5038</v>
      </c>
    </row>
    <row r="989" spans="1:1" x14ac:dyDescent="0.25">
      <c r="A989" s="278" t="s">
        <v>5039</v>
      </c>
    </row>
    <row r="990" spans="1:1" x14ac:dyDescent="0.25">
      <c r="A990" s="278" t="s">
        <v>5040</v>
      </c>
    </row>
    <row r="991" spans="1:1" x14ac:dyDescent="0.25">
      <c r="A991" s="278" t="s">
        <v>5041</v>
      </c>
    </row>
    <row r="992" spans="1:1" x14ac:dyDescent="0.25">
      <c r="A992" s="278" t="s">
        <v>5042</v>
      </c>
    </row>
    <row r="993" spans="1:1" x14ac:dyDescent="0.25">
      <c r="A993" s="278" t="s">
        <v>5043</v>
      </c>
    </row>
    <row r="994" spans="1:1" x14ac:dyDescent="0.25">
      <c r="A994" s="277" t="s">
        <v>4417</v>
      </c>
    </row>
    <row r="995" spans="1:1" x14ac:dyDescent="0.25">
      <c r="A995" s="278" t="s">
        <v>5038</v>
      </c>
    </row>
    <row r="996" spans="1:1" x14ac:dyDescent="0.25">
      <c r="A996" s="278" t="s">
        <v>5039</v>
      </c>
    </row>
    <row r="997" spans="1:1" x14ac:dyDescent="0.25">
      <c r="A997" s="278" t="s">
        <v>5044</v>
      </c>
    </row>
    <row r="998" spans="1:1" x14ac:dyDescent="0.25">
      <c r="A998" s="278" t="s">
        <v>5040</v>
      </c>
    </row>
    <row r="999" spans="1:1" x14ac:dyDescent="0.25">
      <c r="A999" s="278" t="s">
        <v>5041</v>
      </c>
    </row>
    <row r="1000" spans="1:1" x14ac:dyDescent="0.25">
      <c r="A1000" s="278" t="s">
        <v>5042</v>
      </c>
    </row>
    <row r="1001" spans="1:1" x14ac:dyDescent="0.25">
      <c r="A1001" s="278" t="s">
        <v>5043</v>
      </c>
    </row>
    <row r="1002" spans="1:1" x14ac:dyDescent="0.25">
      <c r="A1002" s="277" t="s">
        <v>4418</v>
      </c>
    </row>
    <row r="1003" spans="1:1" x14ac:dyDescent="0.25">
      <c r="A1003" s="278" t="s">
        <v>5038</v>
      </c>
    </row>
    <row r="1004" spans="1:1" x14ac:dyDescent="0.25">
      <c r="A1004" s="278" t="s">
        <v>5039</v>
      </c>
    </row>
    <row r="1005" spans="1:1" x14ac:dyDescent="0.25">
      <c r="A1005" s="278" t="s">
        <v>5040</v>
      </c>
    </row>
    <row r="1006" spans="1:1" x14ac:dyDescent="0.25">
      <c r="A1006" s="278" t="s">
        <v>5041</v>
      </c>
    </row>
    <row r="1007" spans="1:1" x14ac:dyDescent="0.25">
      <c r="A1007" s="278" t="s">
        <v>5042</v>
      </c>
    </row>
    <row r="1008" spans="1:1" x14ac:dyDescent="0.25">
      <c r="A1008" s="278" t="s">
        <v>5043</v>
      </c>
    </row>
    <row r="1009" spans="1:1" x14ac:dyDescent="0.25">
      <c r="A1009" s="278" t="s">
        <v>5045</v>
      </c>
    </row>
    <row r="1010" spans="1:1" x14ac:dyDescent="0.25">
      <c r="A1010" s="277" t="s">
        <v>4419</v>
      </c>
    </row>
    <row r="1011" spans="1:1" x14ac:dyDescent="0.25">
      <c r="A1011" s="278" t="s">
        <v>5046</v>
      </c>
    </row>
    <row r="1012" spans="1:1" x14ac:dyDescent="0.25">
      <c r="A1012" s="277" t="s">
        <v>4420</v>
      </c>
    </row>
    <row r="1013" spans="1:1" x14ac:dyDescent="0.25">
      <c r="A1013" s="278" t="s">
        <v>5047</v>
      </c>
    </row>
    <row r="1014" spans="1:1" x14ac:dyDescent="0.25">
      <c r="A1014" s="277" t="s">
        <v>4421</v>
      </c>
    </row>
    <row r="1015" spans="1:1" x14ac:dyDescent="0.25">
      <c r="A1015" s="278" t="s">
        <v>5048</v>
      </c>
    </row>
    <row r="1016" spans="1:1" x14ac:dyDescent="0.25">
      <c r="A1016" s="277" t="s">
        <v>4422</v>
      </c>
    </row>
    <row r="1017" spans="1:1" x14ac:dyDescent="0.25">
      <c r="A1017" s="278" t="s">
        <v>5049</v>
      </c>
    </row>
    <row r="1018" spans="1:1" x14ac:dyDescent="0.25">
      <c r="A1018" s="277" t="s">
        <v>4423</v>
      </c>
    </row>
    <row r="1019" spans="1:1" x14ac:dyDescent="0.25">
      <c r="A1019" s="278" t="s">
        <v>4866</v>
      </c>
    </row>
    <row r="1020" spans="1:1" x14ac:dyDescent="0.25">
      <c r="A1020" s="277" t="s">
        <v>4424</v>
      </c>
    </row>
    <row r="1021" spans="1:1" x14ac:dyDescent="0.25">
      <c r="A1021" s="278" t="s">
        <v>5050</v>
      </c>
    </row>
    <row r="1022" spans="1:1" x14ac:dyDescent="0.25">
      <c r="A1022" s="278" t="s">
        <v>5051</v>
      </c>
    </row>
    <row r="1023" spans="1:1" x14ac:dyDescent="0.25">
      <c r="A1023" s="278" t="s">
        <v>5052</v>
      </c>
    </row>
    <row r="1024" spans="1:1" x14ac:dyDescent="0.25">
      <c r="A1024" s="277" t="s">
        <v>4425</v>
      </c>
    </row>
    <row r="1025" spans="1:1" x14ac:dyDescent="0.25">
      <c r="A1025" s="278" t="s">
        <v>5038</v>
      </c>
    </row>
    <row r="1026" spans="1:1" x14ac:dyDescent="0.25">
      <c r="A1026" s="278" t="s">
        <v>5039</v>
      </c>
    </row>
    <row r="1027" spans="1:1" x14ac:dyDescent="0.25">
      <c r="A1027" s="278" t="s">
        <v>5040</v>
      </c>
    </row>
    <row r="1028" spans="1:1" x14ac:dyDescent="0.25">
      <c r="A1028" s="278" t="s">
        <v>5041</v>
      </c>
    </row>
    <row r="1029" spans="1:1" x14ac:dyDescent="0.25">
      <c r="A1029" s="278" t="s">
        <v>5042</v>
      </c>
    </row>
    <row r="1030" spans="1:1" x14ac:dyDescent="0.25">
      <c r="A1030" s="278" t="s">
        <v>5043</v>
      </c>
    </row>
    <row r="1031" spans="1:1" x14ac:dyDescent="0.25">
      <c r="A1031" s="277" t="s">
        <v>4426</v>
      </c>
    </row>
    <row r="1032" spans="1:1" x14ac:dyDescent="0.25">
      <c r="A1032" s="278" t="s">
        <v>5038</v>
      </c>
    </row>
    <row r="1033" spans="1:1" x14ac:dyDescent="0.25">
      <c r="A1033" s="278" t="s">
        <v>5039</v>
      </c>
    </row>
    <row r="1034" spans="1:1" x14ac:dyDescent="0.25">
      <c r="A1034" s="278" t="s">
        <v>5040</v>
      </c>
    </row>
    <row r="1035" spans="1:1" x14ac:dyDescent="0.25">
      <c r="A1035" s="278" t="s">
        <v>5041</v>
      </c>
    </row>
    <row r="1036" spans="1:1" x14ac:dyDescent="0.25">
      <c r="A1036" s="278" t="s">
        <v>5042</v>
      </c>
    </row>
    <row r="1037" spans="1:1" x14ac:dyDescent="0.25">
      <c r="A1037" s="278" t="s">
        <v>5043</v>
      </c>
    </row>
    <row r="1038" spans="1:1" x14ac:dyDescent="0.25">
      <c r="A1038" s="277" t="s">
        <v>4427</v>
      </c>
    </row>
    <row r="1039" spans="1:1" x14ac:dyDescent="0.25">
      <c r="A1039" s="278" t="s">
        <v>5053</v>
      </c>
    </row>
    <row r="1040" spans="1:1" x14ac:dyDescent="0.25">
      <c r="A1040" s="278" t="s">
        <v>5054</v>
      </c>
    </row>
    <row r="1041" spans="1:1" x14ac:dyDescent="0.25">
      <c r="A1041" s="277" t="s">
        <v>4428</v>
      </c>
    </row>
    <row r="1042" spans="1:1" x14ac:dyDescent="0.25">
      <c r="A1042" s="278" t="s">
        <v>5055</v>
      </c>
    </row>
    <row r="1043" spans="1:1" x14ac:dyDescent="0.25">
      <c r="A1043" s="277" t="s">
        <v>4429</v>
      </c>
    </row>
    <row r="1044" spans="1:1" x14ac:dyDescent="0.25">
      <c r="A1044" s="278" t="s">
        <v>5056</v>
      </c>
    </row>
    <row r="1045" spans="1:1" x14ac:dyDescent="0.25">
      <c r="A1045" s="277" t="s">
        <v>4430</v>
      </c>
    </row>
    <row r="1046" spans="1:1" x14ac:dyDescent="0.25">
      <c r="A1046" s="278" t="s">
        <v>5057</v>
      </c>
    </row>
    <row r="1047" spans="1:1" x14ac:dyDescent="0.25">
      <c r="A1047" s="277" t="s">
        <v>4431</v>
      </c>
    </row>
    <row r="1048" spans="1:1" x14ac:dyDescent="0.25">
      <c r="A1048" s="278" t="s">
        <v>5058</v>
      </c>
    </row>
    <row r="1049" spans="1:1" x14ac:dyDescent="0.25">
      <c r="A1049" s="277" t="s">
        <v>4432</v>
      </c>
    </row>
    <row r="1050" spans="1:1" x14ac:dyDescent="0.25">
      <c r="A1050" s="278" t="s">
        <v>5059</v>
      </c>
    </row>
    <row r="1051" spans="1:1" x14ac:dyDescent="0.25">
      <c r="A1051" s="277" t="s">
        <v>4433</v>
      </c>
    </row>
    <row r="1052" spans="1:1" x14ac:dyDescent="0.25">
      <c r="A1052" s="278" t="s">
        <v>5060</v>
      </c>
    </row>
    <row r="1053" spans="1:1" x14ac:dyDescent="0.25">
      <c r="A1053" s="140" t="s">
        <v>4009</v>
      </c>
    </row>
    <row r="1054" spans="1:1" x14ac:dyDescent="0.25">
      <c r="A1054" s="277" t="s">
        <v>4434</v>
      </c>
    </row>
    <row r="1055" spans="1:1" x14ac:dyDescent="0.25">
      <c r="A1055" s="278" t="s">
        <v>5061</v>
      </c>
    </row>
    <row r="1056" spans="1:1" x14ac:dyDescent="0.25">
      <c r="A1056" s="277" t="s">
        <v>4435</v>
      </c>
    </row>
    <row r="1057" spans="1:1" x14ac:dyDescent="0.25">
      <c r="A1057" s="278" t="s">
        <v>5062</v>
      </c>
    </row>
    <row r="1058" spans="1:1" x14ac:dyDescent="0.25">
      <c r="A1058" s="277" t="s">
        <v>4436</v>
      </c>
    </row>
    <row r="1059" spans="1:1" x14ac:dyDescent="0.25">
      <c r="A1059" s="278" t="s">
        <v>5063</v>
      </c>
    </row>
    <row r="1060" spans="1:1" x14ac:dyDescent="0.25">
      <c r="A1060" s="277" t="s">
        <v>4437</v>
      </c>
    </row>
    <row r="1061" spans="1:1" x14ac:dyDescent="0.25">
      <c r="A1061" s="278" t="s">
        <v>5064</v>
      </c>
    </row>
    <row r="1062" spans="1:1" x14ac:dyDescent="0.25">
      <c r="A1062" s="140" t="s">
        <v>4010</v>
      </c>
    </row>
    <row r="1063" spans="1:1" x14ac:dyDescent="0.25">
      <c r="A1063" s="277" t="s">
        <v>4438</v>
      </c>
    </row>
    <row r="1064" spans="1:1" x14ac:dyDescent="0.25">
      <c r="A1064" s="278" t="s">
        <v>5065</v>
      </c>
    </row>
    <row r="1065" spans="1:1" x14ac:dyDescent="0.25">
      <c r="A1065" s="278" t="s">
        <v>5066</v>
      </c>
    </row>
    <row r="1066" spans="1:1" x14ac:dyDescent="0.25">
      <c r="A1066" s="277" t="s">
        <v>4439</v>
      </c>
    </row>
    <row r="1067" spans="1:1" x14ac:dyDescent="0.25">
      <c r="A1067" s="278" t="s">
        <v>5067</v>
      </c>
    </row>
    <row r="1068" spans="1:1" x14ac:dyDescent="0.25">
      <c r="A1068" s="278" t="s">
        <v>5068</v>
      </c>
    </row>
    <row r="1069" spans="1:1" x14ac:dyDescent="0.25">
      <c r="A1069" s="277" t="s">
        <v>4440</v>
      </c>
    </row>
    <row r="1070" spans="1:1" x14ac:dyDescent="0.25">
      <c r="A1070" s="278" t="s">
        <v>5069</v>
      </c>
    </row>
    <row r="1071" spans="1:1" x14ac:dyDescent="0.25">
      <c r="A1071" s="277" t="s">
        <v>4441</v>
      </c>
    </row>
    <row r="1072" spans="1:1" x14ac:dyDescent="0.25">
      <c r="A1072" s="278" t="s">
        <v>5070</v>
      </c>
    </row>
    <row r="1073" spans="1:1" x14ac:dyDescent="0.25">
      <c r="A1073" s="277" t="s">
        <v>4442</v>
      </c>
    </row>
    <row r="1074" spans="1:1" x14ac:dyDescent="0.25">
      <c r="A1074" s="278" t="s">
        <v>5071</v>
      </c>
    </row>
    <row r="1075" spans="1:1" x14ac:dyDescent="0.25">
      <c r="A1075" s="278" t="s">
        <v>5072</v>
      </c>
    </row>
    <row r="1076" spans="1:1" x14ac:dyDescent="0.25">
      <c r="A1076" s="278" t="s">
        <v>5073</v>
      </c>
    </row>
    <row r="1077" spans="1:1" x14ac:dyDescent="0.25">
      <c r="A1077" s="277" t="s">
        <v>4443</v>
      </c>
    </row>
    <row r="1078" spans="1:1" x14ac:dyDescent="0.25">
      <c r="A1078" s="278" t="s">
        <v>5074</v>
      </c>
    </row>
    <row r="1079" spans="1:1" x14ac:dyDescent="0.25">
      <c r="A1079" s="278" t="s">
        <v>5075</v>
      </c>
    </row>
    <row r="1080" spans="1:1" x14ac:dyDescent="0.25">
      <c r="A1080" s="277" t="s">
        <v>4444</v>
      </c>
    </row>
    <row r="1081" spans="1:1" x14ac:dyDescent="0.25">
      <c r="A1081" s="278" t="s">
        <v>5076</v>
      </c>
    </row>
    <row r="1082" spans="1:1" x14ac:dyDescent="0.25">
      <c r="A1082" s="277" t="s">
        <v>4445</v>
      </c>
    </row>
    <row r="1083" spans="1:1" x14ac:dyDescent="0.25">
      <c r="A1083" s="278" t="s">
        <v>5077</v>
      </c>
    </row>
    <row r="1084" spans="1:1" x14ac:dyDescent="0.25">
      <c r="A1084" s="277" t="s">
        <v>4446</v>
      </c>
    </row>
    <row r="1085" spans="1:1" x14ac:dyDescent="0.25">
      <c r="A1085" s="278" t="s">
        <v>5078</v>
      </c>
    </row>
    <row r="1086" spans="1:1" x14ac:dyDescent="0.25">
      <c r="A1086" s="278" t="s">
        <v>5079</v>
      </c>
    </row>
    <row r="1087" spans="1:1" x14ac:dyDescent="0.25">
      <c r="A1087" s="140" t="s">
        <v>4011</v>
      </c>
    </row>
    <row r="1088" spans="1:1" x14ac:dyDescent="0.25">
      <c r="A1088" s="277" t="s">
        <v>4447</v>
      </c>
    </row>
    <row r="1089" spans="1:1" x14ac:dyDescent="0.25">
      <c r="A1089" s="278" t="s">
        <v>5080</v>
      </c>
    </row>
    <row r="1090" spans="1:1" x14ac:dyDescent="0.25">
      <c r="A1090" s="277" t="s">
        <v>4448</v>
      </c>
    </row>
    <row r="1091" spans="1:1" x14ac:dyDescent="0.25">
      <c r="A1091" s="278" t="s">
        <v>5081</v>
      </c>
    </row>
    <row r="1092" spans="1:1" x14ac:dyDescent="0.25">
      <c r="A1092" s="277" t="s">
        <v>4449</v>
      </c>
    </row>
    <row r="1093" spans="1:1" x14ac:dyDescent="0.25">
      <c r="A1093" s="278" t="s">
        <v>5082</v>
      </c>
    </row>
    <row r="1094" spans="1:1" x14ac:dyDescent="0.25">
      <c r="A1094" s="277" t="s">
        <v>4450</v>
      </c>
    </row>
    <row r="1095" spans="1:1" x14ac:dyDescent="0.25">
      <c r="A1095" s="278" t="s">
        <v>5083</v>
      </c>
    </row>
    <row r="1096" spans="1:1" x14ac:dyDescent="0.25">
      <c r="A1096" s="140" t="s">
        <v>4012</v>
      </c>
    </row>
    <row r="1097" spans="1:1" x14ac:dyDescent="0.25">
      <c r="A1097" s="277" t="s">
        <v>4451</v>
      </c>
    </row>
    <row r="1098" spans="1:1" x14ac:dyDescent="0.25">
      <c r="A1098" s="278" t="s">
        <v>5084</v>
      </c>
    </row>
    <row r="1099" spans="1:1" x14ac:dyDescent="0.25">
      <c r="A1099" s="277" t="s">
        <v>4452</v>
      </c>
    </row>
    <row r="1100" spans="1:1" x14ac:dyDescent="0.25">
      <c r="A1100" s="278" t="s">
        <v>5085</v>
      </c>
    </row>
    <row r="1101" spans="1:1" x14ac:dyDescent="0.25">
      <c r="A1101" s="277" t="s">
        <v>4453</v>
      </c>
    </row>
    <row r="1102" spans="1:1" x14ac:dyDescent="0.25">
      <c r="A1102" s="278" t="s">
        <v>5086</v>
      </c>
    </row>
    <row r="1103" spans="1:1" x14ac:dyDescent="0.25">
      <c r="A1103" s="277" t="s">
        <v>4454</v>
      </c>
    </row>
    <row r="1104" spans="1:1" x14ac:dyDescent="0.25">
      <c r="A1104" s="278" t="s">
        <v>5087</v>
      </c>
    </row>
    <row r="1105" spans="1:1" x14ac:dyDescent="0.25">
      <c r="A1105" s="277" t="s">
        <v>4455</v>
      </c>
    </row>
    <row r="1106" spans="1:1" x14ac:dyDescent="0.25">
      <c r="A1106" s="278" t="s">
        <v>5088</v>
      </c>
    </row>
    <row r="1107" spans="1:1" x14ac:dyDescent="0.25">
      <c r="A1107" s="278" t="s">
        <v>5089</v>
      </c>
    </row>
    <row r="1108" spans="1:1" x14ac:dyDescent="0.25">
      <c r="A1108" s="278" t="s">
        <v>5090</v>
      </c>
    </row>
    <row r="1109" spans="1:1" x14ac:dyDescent="0.25">
      <c r="A1109" s="277" t="s">
        <v>4456</v>
      </c>
    </row>
    <row r="1110" spans="1:1" x14ac:dyDescent="0.25">
      <c r="A1110" s="278" t="s">
        <v>5091</v>
      </c>
    </row>
    <row r="1111" spans="1:1" x14ac:dyDescent="0.25">
      <c r="A1111" s="277" t="s">
        <v>4457</v>
      </c>
    </row>
    <row r="1112" spans="1:1" x14ac:dyDescent="0.25">
      <c r="A1112" s="278" t="s">
        <v>5092</v>
      </c>
    </row>
    <row r="1113" spans="1:1" x14ac:dyDescent="0.25">
      <c r="A1113" s="277" t="s">
        <v>4458</v>
      </c>
    </row>
    <row r="1114" spans="1:1" x14ac:dyDescent="0.25">
      <c r="A1114" s="278" t="s">
        <v>5093</v>
      </c>
    </row>
    <row r="1115" spans="1:1" x14ac:dyDescent="0.25">
      <c r="A1115" s="277" t="s">
        <v>4459</v>
      </c>
    </row>
    <row r="1116" spans="1:1" x14ac:dyDescent="0.25">
      <c r="A1116" s="278" t="s">
        <v>5094</v>
      </c>
    </row>
    <row r="1117" spans="1:1" x14ac:dyDescent="0.25">
      <c r="A1117" s="277" t="s">
        <v>4460</v>
      </c>
    </row>
    <row r="1118" spans="1:1" x14ac:dyDescent="0.25">
      <c r="A1118" s="278" t="s">
        <v>5095</v>
      </c>
    </row>
    <row r="1119" spans="1:1" x14ac:dyDescent="0.25">
      <c r="A1119" s="277" t="s">
        <v>4461</v>
      </c>
    </row>
    <row r="1120" spans="1:1" x14ac:dyDescent="0.25">
      <c r="A1120" s="278" t="s">
        <v>5096</v>
      </c>
    </row>
    <row r="1121" spans="1:1" x14ac:dyDescent="0.25">
      <c r="A1121" s="277" t="s">
        <v>4462</v>
      </c>
    </row>
    <row r="1122" spans="1:1" x14ac:dyDescent="0.25">
      <c r="A1122" s="278" t="s">
        <v>5097</v>
      </c>
    </row>
    <row r="1123" spans="1:1" x14ac:dyDescent="0.25">
      <c r="A1123" s="277" t="s">
        <v>4463</v>
      </c>
    </row>
    <row r="1124" spans="1:1" x14ac:dyDescent="0.25">
      <c r="A1124" s="278" t="s">
        <v>5098</v>
      </c>
    </row>
    <row r="1125" spans="1:1" x14ac:dyDescent="0.25">
      <c r="A1125" s="140" t="s">
        <v>4013</v>
      </c>
    </row>
    <row r="1126" spans="1:1" x14ac:dyDescent="0.25">
      <c r="A1126" s="277" t="s">
        <v>4464</v>
      </c>
    </row>
    <row r="1127" spans="1:1" x14ac:dyDescent="0.25">
      <c r="A1127" s="278" t="s">
        <v>5099</v>
      </c>
    </row>
    <row r="1128" spans="1:1" x14ac:dyDescent="0.25">
      <c r="A1128" s="277" t="s">
        <v>4465</v>
      </c>
    </row>
    <row r="1129" spans="1:1" x14ac:dyDescent="0.25">
      <c r="A1129" s="278" t="s">
        <v>5100</v>
      </c>
    </row>
    <row r="1130" spans="1:1" x14ac:dyDescent="0.25">
      <c r="A1130" s="277" t="s">
        <v>4466</v>
      </c>
    </row>
    <row r="1131" spans="1:1" x14ac:dyDescent="0.25">
      <c r="A1131" s="278" t="s">
        <v>4793</v>
      </c>
    </row>
    <row r="1132" spans="1:1" x14ac:dyDescent="0.25">
      <c r="A1132" s="277" t="s">
        <v>4467</v>
      </c>
    </row>
    <row r="1133" spans="1:1" x14ac:dyDescent="0.25">
      <c r="A1133" s="278" t="s">
        <v>5101</v>
      </c>
    </row>
    <row r="1134" spans="1:1" x14ac:dyDescent="0.25">
      <c r="A1134" s="278" t="s">
        <v>5102</v>
      </c>
    </row>
    <row r="1135" spans="1:1" x14ac:dyDescent="0.25">
      <c r="A1135" s="277" t="s">
        <v>4468</v>
      </c>
    </row>
    <row r="1136" spans="1:1" x14ac:dyDescent="0.25">
      <c r="A1136" s="278" t="s">
        <v>5103</v>
      </c>
    </row>
    <row r="1137" spans="1:1" x14ac:dyDescent="0.25">
      <c r="A1137" s="278" t="s">
        <v>5104</v>
      </c>
    </row>
    <row r="1138" spans="1:1" x14ac:dyDescent="0.25">
      <c r="A1138" s="277" t="s">
        <v>4469</v>
      </c>
    </row>
    <row r="1139" spans="1:1" x14ac:dyDescent="0.25">
      <c r="A1139" s="278" t="s">
        <v>5105</v>
      </c>
    </row>
    <row r="1140" spans="1:1" x14ac:dyDescent="0.25">
      <c r="A1140" s="277" t="s">
        <v>4470</v>
      </c>
    </row>
    <row r="1141" spans="1:1" x14ac:dyDescent="0.25">
      <c r="A1141" s="278" t="s">
        <v>5103</v>
      </c>
    </row>
    <row r="1142" spans="1:1" x14ac:dyDescent="0.25">
      <c r="A1142" s="277" t="s">
        <v>4471</v>
      </c>
    </row>
    <row r="1143" spans="1:1" x14ac:dyDescent="0.25">
      <c r="A1143" s="278" t="s">
        <v>5099</v>
      </c>
    </row>
    <row r="1144" spans="1:1" x14ac:dyDescent="0.25">
      <c r="A1144" s="277" t="s">
        <v>4472</v>
      </c>
    </row>
    <row r="1145" spans="1:1" x14ac:dyDescent="0.25">
      <c r="A1145" s="278" t="s">
        <v>5106</v>
      </c>
    </row>
    <row r="1146" spans="1:1" x14ac:dyDescent="0.25">
      <c r="A1146" s="277" t="s">
        <v>4473</v>
      </c>
    </row>
    <row r="1147" spans="1:1" x14ac:dyDescent="0.25">
      <c r="A1147" s="278" t="s">
        <v>5106</v>
      </c>
    </row>
    <row r="1148" spans="1:1" x14ac:dyDescent="0.25">
      <c r="A1148" s="277" t="s">
        <v>4474</v>
      </c>
    </row>
    <row r="1149" spans="1:1" x14ac:dyDescent="0.25">
      <c r="A1149" s="278" t="s">
        <v>5107</v>
      </c>
    </row>
    <row r="1150" spans="1:1" x14ac:dyDescent="0.25">
      <c r="A1150" s="277" t="s">
        <v>4475</v>
      </c>
    </row>
    <row r="1151" spans="1:1" x14ac:dyDescent="0.25">
      <c r="A1151" s="278" t="s">
        <v>5108</v>
      </c>
    </row>
    <row r="1152" spans="1:1" x14ac:dyDescent="0.25">
      <c r="A1152" s="277" t="s">
        <v>4476</v>
      </c>
    </row>
    <row r="1153" spans="1:1" x14ac:dyDescent="0.25">
      <c r="A1153" s="278" t="s">
        <v>5109</v>
      </c>
    </row>
    <row r="1154" spans="1:1" x14ac:dyDescent="0.25">
      <c r="A1154" s="277" t="s">
        <v>4477</v>
      </c>
    </row>
    <row r="1155" spans="1:1" x14ac:dyDescent="0.25">
      <c r="A1155" s="278" t="s">
        <v>5110</v>
      </c>
    </row>
    <row r="1156" spans="1:1" x14ac:dyDescent="0.25">
      <c r="A1156" s="277" t="s">
        <v>4478</v>
      </c>
    </row>
    <row r="1157" spans="1:1" x14ac:dyDescent="0.25">
      <c r="A1157" s="278" t="s">
        <v>5111</v>
      </c>
    </row>
    <row r="1158" spans="1:1" x14ac:dyDescent="0.25">
      <c r="A1158" s="140" t="s">
        <v>4014</v>
      </c>
    </row>
    <row r="1159" spans="1:1" x14ac:dyDescent="0.25">
      <c r="A1159" s="277" t="s">
        <v>4479</v>
      </c>
    </row>
    <row r="1160" spans="1:1" x14ac:dyDescent="0.25">
      <c r="A1160" s="278" t="s">
        <v>5112</v>
      </c>
    </row>
    <row r="1161" spans="1:1" x14ac:dyDescent="0.25">
      <c r="A1161" s="277" t="s">
        <v>4480</v>
      </c>
    </row>
    <row r="1162" spans="1:1" x14ac:dyDescent="0.25">
      <c r="A1162" s="278" t="s">
        <v>5113</v>
      </c>
    </row>
    <row r="1163" spans="1:1" x14ac:dyDescent="0.25">
      <c r="A1163" s="278" t="s">
        <v>5114</v>
      </c>
    </row>
    <row r="1164" spans="1:1" x14ac:dyDescent="0.25">
      <c r="A1164" s="278" t="s">
        <v>5115</v>
      </c>
    </row>
    <row r="1165" spans="1:1" x14ac:dyDescent="0.25">
      <c r="A1165" s="277" t="s">
        <v>4481</v>
      </c>
    </row>
    <row r="1166" spans="1:1" x14ac:dyDescent="0.25">
      <c r="A1166" s="278" t="s">
        <v>5116</v>
      </c>
    </row>
    <row r="1167" spans="1:1" x14ac:dyDescent="0.25">
      <c r="A1167" s="140" t="s">
        <v>4015</v>
      </c>
    </row>
    <row r="1168" spans="1:1" x14ac:dyDescent="0.25">
      <c r="A1168" s="277" t="s">
        <v>4482</v>
      </c>
    </row>
    <row r="1169" spans="1:1" x14ac:dyDescent="0.25">
      <c r="A1169" s="278" t="s">
        <v>5117</v>
      </c>
    </row>
    <row r="1170" spans="1:1" x14ac:dyDescent="0.25">
      <c r="A1170" s="278" t="s">
        <v>5118</v>
      </c>
    </row>
    <row r="1171" spans="1:1" x14ac:dyDescent="0.25">
      <c r="A1171" s="278" t="s">
        <v>5119</v>
      </c>
    </row>
    <row r="1172" spans="1:1" x14ac:dyDescent="0.25">
      <c r="A1172" s="278" t="s">
        <v>5120</v>
      </c>
    </row>
    <row r="1173" spans="1:1" x14ac:dyDescent="0.25">
      <c r="A1173" s="278" t="s">
        <v>5121</v>
      </c>
    </row>
    <row r="1174" spans="1:1" x14ac:dyDescent="0.25">
      <c r="A1174" s="278" t="s">
        <v>5122</v>
      </c>
    </row>
    <row r="1175" spans="1:1" x14ac:dyDescent="0.25">
      <c r="A1175" s="278" t="s">
        <v>5123</v>
      </c>
    </row>
    <row r="1176" spans="1:1" x14ac:dyDescent="0.25">
      <c r="A1176" s="278" t="s">
        <v>5124</v>
      </c>
    </row>
    <row r="1177" spans="1:1" x14ac:dyDescent="0.25">
      <c r="A1177" s="278" t="s">
        <v>5125</v>
      </c>
    </row>
    <row r="1178" spans="1:1" x14ac:dyDescent="0.25">
      <c r="A1178" s="278" t="s">
        <v>5126</v>
      </c>
    </row>
    <row r="1179" spans="1:1" x14ac:dyDescent="0.25">
      <c r="A1179" s="277" t="s">
        <v>4483</v>
      </c>
    </row>
    <row r="1180" spans="1:1" x14ac:dyDescent="0.25">
      <c r="A1180" s="278" t="s">
        <v>5127</v>
      </c>
    </row>
    <row r="1181" spans="1:1" x14ac:dyDescent="0.25">
      <c r="A1181" s="277" t="s">
        <v>4484</v>
      </c>
    </row>
    <row r="1182" spans="1:1" x14ac:dyDescent="0.25">
      <c r="A1182" s="278" t="s">
        <v>5128</v>
      </c>
    </row>
    <row r="1183" spans="1:1" x14ac:dyDescent="0.25">
      <c r="A1183" s="277" t="s">
        <v>4485</v>
      </c>
    </row>
    <row r="1184" spans="1:1" x14ac:dyDescent="0.25">
      <c r="A1184" s="278" t="s">
        <v>5129</v>
      </c>
    </row>
    <row r="1185" spans="1:1" x14ac:dyDescent="0.25">
      <c r="A1185" s="277" t="s">
        <v>4486</v>
      </c>
    </row>
    <row r="1186" spans="1:1" x14ac:dyDescent="0.25">
      <c r="A1186" s="278" t="s">
        <v>5130</v>
      </c>
    </row>
    <row r="1187" spans="1:1" x14ac:dyDescent="0.25">
      <c r="A1187" s="277" t="s">
        <v>4487</v>
      </c>
    </row>
    <row r="1188" spans="1:1" x14ac:dyDescent="0.25">
      <c r="A1188" s="278" t="s">
        <v>5131</v>
      </c>
    </row>
    <row r="1189" spans="1:1" x14ac:dyDescent="0.25">
      <c r="A1189" s="277" t="s">
        <v>4488</v>
      </c>
    </row>
    <row r="1190" spans="1:1" x14ac:dyDescent="0.25">
      <c r="A1190" s="278" t="s">
        <v>5132</v>
      </c>
    </row>
    <row r="1191" spans="1:1" x14ac:dyDescent="0.25">
      <c r="A1191" s="278" t="s">
        <v>5133</v>
      </c>
    </row>
    <row r="1192" spans="1:1" x14ac:dyDescent="0.25">
      <c r="A1192" s="277" t="s">
        <v>4489</v>
      </c>
    </row>
    <row r="1193" spans="1:1" x14ac:dyDescent="0.25">
      <c r="A1193" s="278" t="s">
        <v>5134</v>
      </c>
    </row>
    <row r="1194" spans="1:1" x14ac:dyDescent="0.25">
      <c r="A1194" s="277" t="s">
        <v>4490</v>
      </c>
    </row>
    <row r="1195" spans="1:1" x14ac:dyDescent="0.25">
      <c r="A1195" s="278" t="s">
        <v>5135</v>
      </c>
    </row>
    <row r="1196" spans="1:1" x14ac:dyDescent="0.25">
      <c r="A1196" s="277" t="s">
        <v>4491</v>
      </c>
    </row>
    <row r="1197" spans="1:1" x14ac:dyDescent="0.25">
      <c r="A1197" s="278" t="s">
        <v>5136</v>
      </c>
    </row>
    <row r="1198" spans="1:1" x14ac:dyDescent="0.25">
      <c r="A1198" s="278" t="s">
        <v>5137</v>
      </c>
    </row>
    <row r="1199" spans="1:1" x14ac:dyDescent="0.25">
      <c r="A1199" s="278" t="s">
        <v>5138</v>
      </c>
    </row>
    <row r="1200" spans="1:1" x14ac:dyDescent="0.25">
      <c r="A1200" s="278" t="s">
        <v>5139</v>
      </c>
    </row>
    <row r="1201" spans="1:1" x14ac:dyDescent="0.25">
      <c r="A1201" s="278" t="s">
        <v>5140</v>
      </c>
    </row>
    <row r="1202" spans="1:1" x14ac:dyDescent="0.25">
      <c r="A1202" s="278" t="s">
        <v>5141</v>
      </c>
    </row>
    <row r="1203" spans="1:1" x14ac:dyDescent="0.25">
      <c r="A1203" s="278" t="s">
        <v>5142</v>
      </c>
    </row>
    <row r="1204" spans="1:1" x14ac:dyDescent="0.25">
      <c r="A1204" s="278" t="s">
        <v>5143</v>
      </c>
    </row>
    <row r="1205" spans="1:1" x14ac:dyDescent="0.25">
      <c r="A1205" s="278" t="s">
        <v>5144</v>
      </c>
    </row>
    <row r="1206" spans="1:1" x14ac:dyDescent="0.25">
      <c r="A1206" s="278" t="s">
        <v>5145</v>
      </c>
    </row>
    <row r="1207" spans="1:1" x14ac:dyDescent="0.25">
      <c r="A1207" s="278" t="s">
        <v>5146</v>
      </c>
    </row>
    <row r="1208" spans="1:1" x14ac:dyDescent="0.25">
      <c r="A1208" s="278" t="s">
        <v>5147</v>
      </c>
    </row>
    <row r="1209" spans="1:1" x14ac:dyDescent="0.25">
      <c r="A1209" s="278" t="s">
        <v>5148</v>
      </c>
    </row>
    <row r="1210" spans="1:1" x14ac:dyDescent="0.25">
      <c r="A1210" s="278" t="s">
        <v>5149</v>
      </c>
    </row>
    <row r="1211" spans="1:1" x14ac:dyDescent="0.25">
      <c r="A1211" s="277" t="s">
        <v>4492</v>
      </c>
    </row>
    <row r="1212" spans="1:1" x14ac:dyDescent="0.25">
      <c r="A1212" s="278" t="s">
        <v>5150</v>
      </c>
    </row>
    <row r="1213" spans="1:1" x14ac:dyDescent="0.25">
      <c r="A1213" s="278" t="s">
        <v>5151</v>
      </c>
    </row>
    <row r="1214" spans="1:1" x14ac:dyDescent="0.25">
      <c r="A1214" s="277" t="s">
        <v>4493</v>
      </c>
    </row>
    <row r="1215" spans="1:1" x14ac:dyDescent="0.25">
      <c r="A1215" s="278" t="s">
        <v>5152</v>
      </c>
    </row>
    <row r="1216" spans="1:1" x14ac:dyDescent="0.25">
      <c r="A1216" s="278" t="s">
        <v>5153</v>
      </c>
    </row>
    <row r="1217" spans="1:1" x14ac:dyDescent="0.25">
      <c r="A1217" s="277" t="s">
        <v>4494</v>
      </c>
    </row>
    <row r="1218" spans="1:1" x14ac:dyDescent="0.25">
      <c r="A1218" s="278" t="s">
        <v>5154</v>
      </c>
    </row>
    <row r="1219" spans="1:1" x14ac:dyDescent="0.25">
      <c r="A1219" s="278" t="s">
        <v>5155</v>
      </c>
    </row>
    <row r="1220" spans="1:1" x14ac:dyDescent="0.25">
      <c r="A1220" s="277" t="s">
        <v>4495</v>
      </c>
    </row>
    <row r="1221" spans="1:1" x14ac:dyDescent="0.25">
      <c r="A1221" s="278" t="s">
        <v>5156</v>
      </c>
    </row>
    <row r="1222" spans="1:1" x14ac:dyDescent="0.25">
      <c r="A1222" s="140" t="s">
        <v>4016</v>
      </c>
    </row>
    <row r="1223" spans="1:1" x14ac:dyDescent="0.25">
      <c r="A1223" s="277" t="s">
        <v>4496</v>
      </c>
    </row>
    <row r="1224" spans="1:1" x14ac:dyDescent="0.25">
      <c r="A1224" s="278" t="s">
        <v>5157</v>
      </c>
    </row>
    <row r="1225" spans="1:1" x14ac:dyDescent="0.25">
      <c r="A1225" s="278" t="s">
        <v>5158</v>
      </c>
    </row>
    <row r="1226" spans="1:1" x14ac:dyDescent="0.25">
      <c r="A1226" s="277" t="s">
        <v>4497</v>
      </c>
    </row>
    <row r="1227" spans="1:1" x14ac:dyDescent="0.25">
      <c r="A1227" s="278" t="s">
        <v>5159</v>
      </c>
    </row>
    <row r="1228" spans="1:1" x14ac:dyDescent="0.25">
      <c r="A1228" s="278" t="s">
        <v>5160</v>
      </c>
    </row>
    <row r="1229" spans="1:1" x14ac:dyDescent="0.25">
      <c r="A1229" s="277" t="s">
        <v>4498</v>
      </c>
    </row>
    <row r="1230" spans="1:1" x14ac:dyDescent="0.25">
      <c r="A1230" s="278" t="s">
        <v>5161</v>
      </c>
    </row>
    <row r="1231" spans="1:1" x14ac:dyDescent="0.25">
      <c r="A1231" s="277" t="s">
        <v>4499</v>
      </c>
    </row>
    <row r="1232" spans="1:1" x14ac:dyDescent="0.25">
      <c r="A1232" s="278" t="s">
        <v>5162</v>
      </c>
    </row>
    <row r="1233" spans="1:1" x14ac:dyDescent="0.25">
      <c r="A1233" s="277" t="s">
        <v>4500</v>
      </c>
    </row>
    <row r="1234" spans="1:1" x14ac:dyDescent="0.25">
      <c r="A1234" s="278" t="s">
        <v>5163</v>
      </c>
    </row>
    <row r="1235" spans="1:1" x14ac:dyDescent="0.25">
      <c r="A1235" s="277" t="s">
        <v>4501</v>
      </c>
    </row>
    <row r="1236" spans="1:1" x14ac:dyDescent="0.25">
      <c r="A1236" s="278" t="s">
        <v>5164</v>
      </c>
    </row>
    <row r="1237" spans="1:1" x14ac:dyDescent="0.25">
      <c r="A1237" s="277" t="s">
        <v>4502</v>
      </c>
    </row>
    <row r="1238" spans="1:1" x14ac:dyDescent="0.25">
      <c r="A1238" s="278" t="s">
        <v>5165</v>
      </c>
    </row>
    <row r="1239" spans="1:1" x14ac:dyDescent="0.25">
      <c r="A1239" s="277" t="s">
        <v>4503</v>
      </c>
    </row>
    <row r="1240" spans="1:1" x14ac:dyDescent="0.25">
      <c r="A1240" s="278" t="s">
        <v>5166</v>
      </c>
    </row>
    <row r="1241" spans="1:1" x14ac:dyDescent="0.25">
      <c r="A1241" s="277" t="s">
        <v>4504</v>
      </c>
    </row>
    <row r="1242" spans="1:1" x14ac:dyDescent="0.25">
      <c r="A1242" s="278" t="s">
        <v>5167</v>
      </c>
    </row>
    <row r="1243" spans="1:1" x14ac:dyDescent="0.25">
      <c r="A1243" s="277" t="s">
        <v>4505</v>
      </c>
    </row>
    <row r="1244" spans="1:1" x14ac:dyDescent="0.25">
      <c r="A1244" s="278" t="s">
        <v>5168</v>
      </c>
    </row>
    <row r="1245" spans="1:1" x14ac:dyDescent="0.25">
      <c r="A1245" s="277" t="s">
        <v>4506</v>
      </c>
    </row>
    <row r="1246" spans="1:1" x14ac:dyDescent="0.25">
      <c r="A1246" s="278" t="s">
        <v>5169</v>
      </c>
    </row>
    <row r="1247" spans="1:1" x14ac:dyDescent="0.25">
      <c r="A1247" s="277" t="s">
        <v>4507</v>
      </c>
    </row>
    <row r="1248" spans="1:1" x14ac:dyDescent="0.25">
      <c r="A1248" s="278" t="s">
        <v>5170</v>
      </c>
    </row>
    <row r="1249" spans="1:1" x14ac:dyDescent="0.25">
      <c r="A1249" s="277" t="s">
        <v>4508</v>
      </c>
    </row>
    <row r="1250" spans="1:1" x14ac:dyDescent="0.25">
      <c r="A1250" s="278" t="s">
        <v>5171</v>
      </c>
    </row>
    <row r="1251" spans="1:1" x14ac:dyDescent="0.25">
      <c r="A1251" s="277" t="s">
        <v>4509</v>
      </c>
    </row>
    <row r="1252" spans="1:1" x14ac:dyDescent="0.25">
      <c r="A1252" s="278" t="s">
        <v>5172</v>
      </c>
    </row>
    <row r="1253" spans="1:1" x14ac:dyDescent="0.25">
      <c r="A1253" s="277" t="s">
        <v>4510</v>
      </c>
    </row>
    <row r="1254" spans="1:1" x14ac:dyDescent="0.25">
      <c r="A1254" s="278" t="s">
        <v>5173</v>
      </c>
    </row>
    <row r="1255" spans="1:1" x14ac:dyDescent="0.25">
      <c r="A1255" s="277" t="s">
        <v>4511</v>
      </c>
    </row>
    <row r="1256" spans="1:1" x14ac:dyDescent="0.25">
      <c r="A1256" s="278" t="s">
        <v>5174</v>
      </c>
    </row>
    <row r="1257" spans="1:1" x14ac:dyDescent="0.25">
      <c r="A1257" s="277" t="s">
        <v>4512</v>
      </c>
    </row>
    <row r="1258" spans="1:1" x14ac:dyDescent="0.25">
      <c r="A1258" s="278" t="s">
        <v>5166</v>
      </c>
    </row>
    <row r="1259" spans="1:1" x14ac:dyDescent="0.25">
      <c r="A1259" s="140" t="s">
        <v>4017</v>
      </c>
    </row>
    <row r="1260" spans="1:1" x14ac:dyDescent="0.25">
      <c r="A1260" s="277" t="s">
        <v>4513</v>
      </c>
    </row>
    <row r="1261" spans="1:1" x14ac:dyDescent="0.25">
      <c r="A1261" s="278" t="s">
        <v>5175</v>
      </c>
    </row>
    <row r="1262" spans="1:1" x14ac:dyDescent="0.25">
      <c r="A1262" s="278" t="s">
        <v>5176</v>
      </c>
    </row>
    <row r="1263" spans="1:1" x14ac:dyDescent="0.25">
      <c r="A1263" s="278" t="s">
        <v>5177</v>
      </c>
    </row>
    <row r="1264" spans="1:1" x14ac:dyDescent="0.25">
      <c r="A1264" s="277" t="s">
        <v>4514</v>
      </c>
    </row>
    <row r="1265" spans="1:1" x14ac:dyDescent="0.25">
      <c r="A1265" s="278" t="s">
        <v>5178</v>
      </c>
    </row>
    <row r="1266" spans="1:1" x14ac:dyDescent="0.25">
      <c r="A1266" s="277" t="s">
        <v>4515</v>
      </c>
    </row>
    <row r="1267" spans="1:1" x14ac:dyDescent="0.25">
      <c r="A1267" s="278" t="s">
        <v>5179</v>
      </c>
    </row>
    <row r="1268" spans="1:1" x14ac:dyDescent="0.25">
      <c r="A1268" s="277" t="s">
        <v>4516</v>
      </c>
    </row>
    <row r="1269" spans="1:1" x14ac:dyDescent="0.25">
      <c r="A1269" s="278" t="s">
        <v>5180</v>
      </c>
    </row>
    <row r="1270" spans="1:1" x14ac:dyDescent="0.25">
      <c r="A1270" s="277" t="s">
        <v>4517</v>
      </c>
    </row>
    <row r="1271" spans="1:1" x14ac:dyDescent="0.25">
      <c r="A1271" s="278" t="s">
        <v>5181</v>
      </c>
    </row>
    <row r="1272" spans="1:1" x14ac:dyDescent="0.25">
      <c r="A1272" s="277" t="s">
        <v>4518</v>
      </c>
    </row>
    <row r="1273" spans="1:1" x14ac:dyDescent="0.25">
      <c r="A1273" s="278" t="s">
        <v>5040</v>
      </c>
    </row>
    <row r="1274" spans="1:1" x14ac:dyDescent="0.25">
      <c r="A1274" s="278" t="s">
        <v>5041</v>
      </c>
    </row>
    <row r="1275" spans="1:1" x14ac:dyDescent="0.25">
      <c r="A1275" s="278" t="s">
        <v>5043</v>
      </c>
    </row>
    <row r="1276" spans="1:1" x14ac:dyDescent="0.25">
      <c r="A1276" s="140" t="s">
        <v>4018</v>
      </c>
    </row>
    <row r="1277" spans="1:1" x14ac:dyDescent="0.25">
      <c r="A1277" s="277" t="s">
        <v>4519</v>
      </c>
    </row>
    <row r="1278" spans="1:1" x14ac:dyDescent="0.25">
      <c r="A1278" s="278" t="s">
        <v>5182</v>
      </c>
    </row>
    <row r="1279" spans="1:1" x14ac:dyDescent="0.25">
      <c r="A1279" s="277" t="s">
        <v>4520</v>
      </c>
    </row>
    <row r="1280" spans="1:1" x14ac:dyDescent="0.25">
      <c r="A1280" s="278" t="s">
        <v>5183</v>
      </c>
    </row>
    <row r="1281" spans="1:1" x14ac:dyDescent="0.25">
      <c r="A1281" s="278" t="s">
        <v>5184</v>
      </c>
    </row>
    <row r="1282" spans="1:1" x14ac:dyDescent="0.25">
      <c r="A1282" s="277" t="s">
        <v>4521</v>
      </c>
    </row>
    <row r="1283" spans="1:1" x14ac:dyDescent="0.25">
      <c r="A1283" s="278" t="s">
        <v>5185</v>
      </c>
    </row>
    <row r="1284" spans="1:1" x14ac:dyDescent="0.25">
      <c r="A1284" s="278" t="s">
        <v>5186</v>
      </c>
    </row>
    <row r="1285" spans="1:1" x14ac:dyDescent="0.25">
      <c r="A1285" s="278" t="s">
        <v>5187</v>
      </c>
    </row>
    <row r="1286" spans="1:1" x14ac:dyDescent="0.25">
      <c r="A1286" s="277" t="s">
        <v>4522</v>
      </c>
    </row>
    <row r="1287" spans="1:1" x14ac:dyDescent="0.25">
      <c r="A1287" s="278" t="s">
        <v>5188</v>
      </c>
    </row>
    <row r="1288" spans="1:1" x14ac:dyDescent="0.25">
      <c r="A1288" s="278" t="s">
        <v>5189</v>
      </c>
    </row>
    <row r="1289" spans="1:1" x14ac:dyDescent="0.25">
      <c r="A1289" s="277" t="s">
        <v>4523</v>
      </c>
    </row>
    <row r="1290" spans="1:1" x14ac:dyDescent="0.25">
      <c r="A1290" s="278" t="s">
        <v>5190</v>
      </c>
    </row>
    <row r="1291" spans="1:1" x14ac:dyDescent="0.25">
      <c r="A1291" s="278" t="s">
        <v>5191</v>
      </c>
    </row>
    <row r="1292" spans="1:1" x14ac:dyDescent="0.25">
      <c r="A1292" s="277" t="s">
        <v>4524</v>
      </c>
    </row>
    <row r="1293" spans="1:1" x14ac:dyDescent="0.25">
      <c r="A1293" s="278" t="s">
        <v>5192</v>
      </c>
    </row>
    <row r="1294" spans="1:1" x14ac:dyDescent="0.25">
      <c r="A1294" s="277" t="s">
        <v>4525</v>
      </c>
    </row>
    <row r="1295" spans="1:1" x14ac:dyDescent="0.25">
      <c r="A1295" s="278" t="s">
        <v>5190</v>
      </c>
    </row>
    <row r="1296" spans="1:1" x14ac:dyDescent="0.25">
      <c r="A1296" s="278" t="s">
        <v>5191</v>
      </c>
    </row>
    <row r="1297" spans="1:1" x14ac:dyDescent="0.25">
      <c r="A1297" s="277" t="s">
        <v>4526</v>
      </c>
    </row>
    <row r="1298" spans="1:1" x14ac:dyDescent="0.25">
      <c r="A1298" s="278" t="s">
        <v>5192</v>
      </c>
    </row>
    <row r="1299" spans="1:1" x14ac:dyDescent="0.25">
      <c r="A1299" s="277" t="s">
        <v>4527</v>
      </c>
    </row>
    <row r="1300" spans="1:1" x14ac:dyDescent="0.25">
      <c r="A1300" s="278" t="s">
        <v>5183</v>
      </c>
    </row>
    <row r="1301" spans="1:1" x14ac:dyDescent="0.25">
      <c r="A1301" s="278" t="s">
        <v>5184</v>
      </c>
    </row>
    <row r="1302" spans="1:1" x14ac:dyDescent="0.25">
      <c r="A1302" s="277" t="s">
        <v>4528</v>
      </c>
    </row>
    <row r="1303" spans="1:1" x14ac:dyDescent="0.25">
      <c r="A1303" s="278" t="s">
        <v>5185</v>
      </c>
    </row>
    <row r="1304" spans="1:1" x14ac:dyDescent="0.25">
      <c r="A1304" s="278" t="s">
        <v>5186</v>
      </c>
    </row>
    <row r="1305" spans="1:1" x14ac:dyDescent="0.25">
      <c r="A1305" s="278" t="s">
        <v>5187</v>
      </c>
    </row>
    <row r="1306" spans="1:1" x14ac:dyDescent="0.25">
      <c r="A1306" s="277" t="s">
        <v>4529</v>
      </c>
    </row>
    <row r="1307" spans="1:1" x14ac:dyDescent="0.25">
      <c r="A1307" s="278" t="s">
        <v>5188</v>
      </c>
    </row>
    <row r="1308" spans="1:1" x14ac:dyDescent="0.25">
      <c r="A1308" s="278" t="s">
        <v>5189</v>
      </c>
    </row>
    <row r="1309" spans="1:1" x14ac:dyDescent="0.25">
      <c r="A1309" s="140" t="s">
        <v>4019</v>
      </c>
    </row>
    <row r="1310" spans="1:1" x14ac:dyDescent="0.25">
      <c r="A1310" s="277" t="s">
        <v>4530</v>
      </c>
    </row>
    <row r="1311" spans="1:1" x14ac:dyDescent="0.25">
      <c r="A1311" s="278" t="s">
        <v>5193</v>
      </c>
    </row>
    <row r="1312" spans="1:1" x14ac:dyDescent="0.25">
      <c r="A1312" s="277" t="s">
        <v>4531</v>
      </c>
    </row>
    <row r="1313" spans="1:1" x14ac:dyDescent="0.25">
      <c r="A1313" s="278" t="s">
        <v>5194</v>
      </c>
    </row>
    <row r="1314" spans="1:1" x14ac:dyDescent="0.25">
      <c r="A1314" s="277" t="s">
        <v>4532</v>
      </c>
    </row>
    <row r="1315" spans="1:1" x14ac:dyDescent="0.25">
      <c r="A1315" s="278" t="s">
        <v>5195</v>
      </c>
    </row>
    <row r="1316" spans="1:1" x14ac:dyDescent="0.25">
      <c r="A1316" s="277" t="s">
        <v>4533</v>
      </c>
    </row>
    <row r="1317" spans="1:1" x14ac:dyDescent="0.25">
      <c r="A1317" s="278" t="s">
        <v>5195</v>
      </c>
    </row>
    <row r="1318" spans="1:1" x14ac:dyDescent="0.25">
      <c r="A1318" s="277" t="s">
        <v>4534</v>
      </c>
    </row>
    <row r="1319" spans="1:1" x14ac:dyDescent="0.25">
      <c r="A1319" s="278" t="s">
        <v>5195</v>
      </c>
    </row>
    <row r="1320" spans="1:1" x14ac:dyDescent="0.25">
      <c r="A1320" s="140" t="s">
        <v>4020</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562A-0F49-44A9-84B2-AC84422708E4}">
  <dimension ref="A1:AN1713"/>
  <sheetViews>
    <sheetView zoomScale="85" zoomScaleNormal="85" workbookViewId="0">
      <pane ySplit="1" topLeftCell="A2" activePane="bottomLeft" state="frozen"/>
      <selection pane="bottomLeft" activeCell="E651" sqref="E651"/>
    </sheetView>
  </sheetViews>
  <sheetFormatPr defaultColWidth="1.85546875" defaultRowHeight="15" x14ac:dyDescent="0.25"/>
  <cols>
    <col min="1" max="1" width="5.85546875" style="1" customWidth="1"/>
    <col min="2" max="2" width="13.140625" style="1" customWidth="1"/>
    <col min="3" max="3" width="8.28515625" style="1" customWidth="1"/>
    <col min="4" max="4" width="9" style="1" customWidth="1"/>
    <col min="5" max="5" width="6.7109375" style="1" customWidth="1"/>
    <col min="6" max="6" width="24.7109375" style="139" customWidth="1"/>
    <col min="7" max="7" width="8" style="1" customWidth="1"/>
    <col min="8" max="8" width="30" style="139" customWidth="1"/>
    <col min="9" max="9" width="5.28515625" style="1" customWidth="1"/>
    <col min="10" max="10" width="10.42578125" style="1" customWidth="1"/>
    <col min="11" max="11" width="8.85546875" style="139" customWidth="1"/>
    <col min="12" max="14" width="41.140625" style="139" customWidth="1"/>
    <col min="15" max="15" width="8.5703125" style="1" customWidth="1"/>
    <col min="16" max="16" width="16" style="1" customWidth="1"/>
    <col min="17" max="17" width="12.28515625" style="139" customWidth="1"/>
    <col min="18" max="18" width="13.28515625" style="1" customWidth="1"/>
    <col min="19" max="19" width="12" style="1" customWidth="1"/>
    <col min="20" max="26" width="7" style="1" customWidth="1"/>
    <col min="27" max="30" width="8" style="1" customWidth="1"/>
    <col min="31" max="31" width="18.5703125" style="1" bestFit="1" customWidth="1"/>
    <col min="32" max="32" width="7.85546875" style="1" customWidth="1"/>
    <col min="33" max="33" width="7.28515625" style="1" customWidth="1"/>
    <col min="34" max="35" width="8.28515625" style="1" hidden="1" customWidth="1"/>
    <col min="36" max="36" width="9.42578125" style="1" hidden="1" customWidth="1"/>
    <col min="37" max="44" width="7.5703125" style="1" customWidth="1"/>
    <col min="45" max="16384" width="1.85546875" style="1"/>
  </cols>
  <sheetData>
    <row r="1" spans="1:40" ht="102" x14ac:dyDescent="0.25">
      <c r="A1" s="269" t="s">
        <v>0</v>
      </c>
      <c r="B1" s="269" t="s">
        <v>1</v>
      </c>
      <c r="C1" s="269" t="s">
        <v>2</v>
      </c>
      <c r="D1" s="269" t="s">
        <v>3</v>
      </c>
      <c r="E1" s="269" t="s">
        <v>4</v>
      </c>
      <c r="F1" s="270" t="s">
        <v>5</v>
      </c>
      <c r="G1" s="269" t="s">
        <v>6</v>
      </c>
      <c r="H1" s="270" t="s">
        <v>7</v>
      </c>
      <c r="I1" s="269" t="s">
        <v>8</v>
      </c>
      <c r="J1" s="269" t="s">
        <v>9</v>
      </c>
      <c r="K1" s="270" t="s">
        <v>10</v>
      </c>
      <c r="L1" s="275" t="s">
        <v>12</v>
      </c>
      <c r="M1" s="275" t="s">
        <v>13</v>
      </c>
      <c r="N1" s="275" t="s">
        <v>14</v>
      </c>
      <c r="O1" s="271" t="s">
        <v>11</v>
      </c>
      <c r="P1" s="269" t="s">
        <v>15</v>
      </c>
      <c r="Q1" s="272" t="s">
        <v>16</v>
      </c>
      <c r="R1" s="271" t="s">
        <v>17</v>
      </c>
      <c r="S1" s="269" t="s">
        <v>18</v>
      </c>
      <c r="T1" s="269" t="s">
        <v>19</v>
      </c>
      <c r="U1" s="269" t="s">
        <v>20</v>
      </c>
      <c r="V1" s="269" t="s">
        <v>21</v>
      </c>
      <c r="W1" s="272" t="s">
        <v>22</v>
      </c>
      <c r="X1" s="269" t="s">
        <v>23</v>
      </c>
      <c r="Y1" s="269" t="s">
        <v>24</v>
      </c>
      <c r="Z1" s="269" t="s">
        <v>25</v>
      </c>
      <c r="AA1" s="273" t="s">
        <v>26</v>
      </c>
      <c r="AB1" s="273" t="s">
        <v>27</v>
      </c>
      <c r="AC1" s="273" t="s">
        <v>28</v>
      </c>
      <c r="AD1" s="272" t="s">
        <v>29</v>
      </c>
      <c r="AE1" s="272" t="s">
        <v>30</v>
      </c>
      <c r="AF1" s="269" t="s">
        <v>31</v>
      </c>
      <c r="AG1" s="271" t="s">
        <v>32</v>
      </c>
      <c r="AH1" s="274" t="s">
        <v>33</v>
      </c>
      <c r="AI1" s="274" t="s">
        <v>34</v>
      </c>
      <c r="AJ1" s="274" t="s">
        <v>35</v>
      </c>
    </row>
    <row r="2" spans="1:40" ht="12.75" customHeight="1" x14ac:dyDescent="0.25">
      <c r="A2" s="2" t="s">
        <v>36</v>
      </c>
      <c r="B2" s="2" t="s">
        <v>37</v>
      </c>
      <c r="C2" s="2">
        <v>22330</v>
      </c>
      <c r="D2" s="3" t="s">
        <v>38</v>
      </c>
      <c r="E2" s="3" t="s">
        <v>39</v>
      </c>
      <c r="F2" s="4" t="s">
        <v>40</v>
      </c>
      <c r="G2" s="3" t="s">
        <v>41</v>
      </c>
      <c r="H2" s="4" t="s">
        <v>42</v>
      </c>
      <c r="I2" s="3" t="s">
        <v>43</v>
      </c>
      <c r="J2" s="3" t="s">
        <v>44</v>
      </c>
      <c r="K2" s="4" t="s">
        <v>45</v>
      </c>
      <c r="L2" s="6" t="str">
        <f t="shared" ref="L2:L65" si="0">"Programa: "&amp;B2</f>
        <v>Programa: Delegação e Regulação de Serviços Públicos</v>
      </c>
      <c r="M2" s="6" t="str">
        <f t="shared" ref="M2:M65" si="1">"Ação: "&amp;E2&amp;" - "&amp;F2&amp;" - "&amp;D2</f>
        <v>Ação: 2005 - Acompanhamento dos Serviços Públicos Concedidos de Energia e Saneamento - AGENERSA</v>
      </c>
      <c r="N2" s="6" t="str">
        <f t="shared" ref="N2:N65" si="2">H2&amp;" ("&amp;K2&amp;")"</f>
        <v>Aplicação de penalidades - Número de autos de infração (Unidade)</v>
      </c>
      <c r="O2" s="5" t="s">
        <v>46</v>
      </c>
      <c r="P2" s="7" t="s">
        <v>47</v>
      </c>
      <c r="Q2" s="8">
        <v>120</v>
      </c>
      <c r="R2" s="2">
        <v>120</v>
      </c>
      <c r="S2" s="2"/>
      <c r="T2" s="2"/>
      <c r="U2" s="2"/>
      <c r="V2" s="2"/>
      <c r="W2" s="2"/>
      <c r="X2" s="2"/>
      <c r="Y2" s="2"/>
      <c r="Z2" s="2"/>
      <c r="AA2" s="2"/>
      <c r="AB2" s="2"/>
      <c r="AC2" s="2"/>
      <c r="AD2" s="2">
        <v>149</v>
      </c>
      <c r="AE2" s="2">
        <v>120</v>
      </c>
      <c r="AF2" s="2">
        <v>120</v>
      </c>
      <c r="AG2" s="9">
        <v>120</v>
      </c>
      <c r="AH2" s="7" t="s">
        <v>46</v>
      </c>
      <c r="AI2" s="10">
        <f t="shared" ref="AI2:AI15" si="3">IF(P2="Crescimento",MAX(S2:AD2)/R2, 2-(MIN(S2:AD2)/R2))</f>
        <v>0.7583333333333333</v>
      </c>
      <c r="AJ2" s="7" t="str">
        <f>IF(AI2="ASI","ASI",IF(AI2&lt;100%,"Abaixo do Esperado",IF(AI2=100%,"Dentro do Esperado",IF(AI2&gt;100%,"Acima do Esperado"))))</f>
        <v>Abaixo do Esperado</v>
      </c>
    </row>
    <row r="3" spans="1:40" ht="12.75" customHeight="1" x14ac:dyDescent="0.25">
      <c r="A3" s="7" t="s">
        <v>36</v>
      </c>
      <c r="B3" s="7" t="s">
        <v>37</v>
      </c>
      <c r="C3" s="7">
        <v>22330</v>
      </c>
      <c r="D3" s="11" t="s">
        <v>38</v>
      </c>
      <c r="E3" s="11" t="s">
        <v>39</v>
      </c>
      <c r="F3" s="12" t="s">
        <v>40</v>
      </c>
      <c r="G3" s="3" t="s">
        <v>48</v>
      </c>
      <c r="H3" s="12" t="s">
        <v>49</v>
      </c>
      <c r="I3" s="11" t="s">
        <v>50</v>
      </c>
      <c r="J3" s="11" t="s">
        <v>51</v>
      </c>
      <c r="K3" s="12" t="s">
        <v>52</v>
      </c>
      <c r="L3" s="6" t="str">
        <f t="shared" si="0"/>
        <v>Programa: Delegação e Regulação de Serviços Públicos</v>
      </c>
      <c r="M3" s="6" t="str">
        <f t="shared" si="1"/>
        <v>Ação: 2005 - Acompanhamento dos Serviços Públicos Concedidos de Energia e Saneamento - AGENERSA</v>
      </c>
      <c r="N3" s="6" t="str">
        <f t="shared" si="2"/>
        <v>Pesquisa do grau de satisfação do consumidor (Percentual)</v>
      </c>
      <c r="O3" s="13" t="s">
        <v>53</v>
      </c>
      <c r="P3" s="7" t="s">
        <v>54</v>
      </c>
      <c r="Q3" s="14" t="s">
        <v>55</v>
      </c>
      <c r="R3" s="15">
        <v>0.75</v>
      </c>
      <c r="S3" s="2"/>
      <c r="T3" s="2"/>
      <c r="U3" s="2"/>
      <c r="V3" s="2"/>
      <c r="W3" s="2"/>
      <c r="X3" s="15">
        <v>0.84</v>
      </c>
      <c r="Y3" s="2"/>
      <c r="Z3" s="2"/>
      <c r="AA3" s="2"/>
      <c r="AB3" s="2"/>
      <c r="AC3" s="2"/>
      <c r="AD3" s="15">
        <v>0.85</v>
      </c>
      <c r="AE3" s="15">
        <v>0.75</v>
      </c>
      <c r="AF3" s="15">
        <v>0.75</v>
      </c>
      <c r="AG3" s="16">
        <v>0.75</v>
      </c>
      <c r="AH3" s="7" t="s">
        <v>53</v>
      </c>
      <c r="AI3" s="10">
        <f t="shared" si="3"/>
        <v>1.1333333333333333</v>
      </c>
      <c r="AJ3" s="7" t="str">
        <f t="shared" ref="AJ3:AJ59" si="4">IF(AI3="ASI","ASI",IF(AI3&lt;100%,"Abaixo do Esperado",IF(AI3=100%,"Dentro do Esperado",IF(AI3&gt;100%,"Acima do Esperado"))))</f>
        <v>Acima do Esperado</v>
      </c>
    </row>
    <row r="4" spans="1:40" ht="12.75" customHeight="1" x14ac:dyDescent="0.25">
      <c r="A4" s="7" t="s">
        <v>36</v>
      </c>
      <c r="B4" s="7" t="s">
        <v>37</v>
      </c>
      <c r="C4" s="7">
        <v>22330</v>
      </c>
      <c r="D4" s="11" t="s">
        <v>38</v>
      </c>
      <c r="E4" s="11" t="s">
        <v>56</v>
      </c>
      <c r="F4" s="12" t="s">
        <v>57</v>
      </c>
      <c r="G4" s="3" t="s">
        <v>58</v>
      </c>
      <c r="H4" s="12" t="s">
        <v>59</v>
      </c>
      <c r="I4" s="11" t="s">
        <v>60</v>
      </c>
      <c r="J4" s="11" t="s">
        <v>61</v>
      </c>
      <c r="K4" s="12" t="s">
        <v>45</v>
      </c>
      <c r="L4" s="6" t="str">
        <f t="shared" si="0"/>
        <v>Programa: Delegação e Regulação de Serviços Públicos</v>
      </c>
      <c r="M4" s="6" t="str">
        <f t="shared" si="1"/>
        <v>Ação: 4463 - Operacionalização da Escola de Regulação do Estado do Rio de Janeiro - AGENERSA</v>
      </c>
      <c r="N4" s="6" t="str">
        <f t="shared" si="2"/>
        <v>Número de pessoas capacitadas pela escola de regulamentação do estado do Rio de Janeiro (Unidade)</v>
      </c>
      <c r="O4" s="13" t="s">
        <v>53</v>
      </c>
      <c r="P4" s="7" t="s">
        <v>54</v>
      </c>
      <c r="Q4" s="14">
        <v>25</v>
      </c>
      <c r="R4" s="7">
        <v>25</v>
      </c>
      <c r="S4" s="2"/>
      <c r="T4" s="2"/>
      <c r="U4" s="2"/>
      <c r="V4" s="2"/>
      <c r="W4" s="2"/>
      <c r="X4" s="7">
        <v>0</v>
      </c>
      <c r="Y4" s="2"/>
      <c r="Z4" s="2"/>
      <c r="AA4" s="2"/>
      <c r="AB4" s="2"/>
      <c r="AC4" s="2"/>
      <c r="AD4" s="2">
        <v>0</v>
      </c>
      <c r="AE4" s="7">
        <v>25</v>
      </c>
      <c r="AF4" s="7">
        <v>25</v>
      </c>
      <c r="AG4" s="17">
        <v>25</v>
      </c>
      <c r="AH4" s="7" t="s">
        <v>53</v>
      </c>
      <c r="AI4" s="10">
        <f t="shared" si="3"/>
        <v>0</v>
      </c>
      <c r="AJ4" s="7" t="str">
        <f t="shared" si="4"/>
        <v>Abaixo do Esperado</v>
      </c>
    </row>
    <row r="5" spans="1:40" ht="12.75" customHeight="1" x14ac:dyDescent="0.25">
      <c r="A5" s="7" t="s">
        <v>36</v>
      </c>
      <c r="B5" s="7" t="s">
        <v>37</v>
      </c>
      <c r="C5" s="7">
        <v>22330</v>
      </c>
      <c r="D5" s="11" t="s">
        <v>38</v>
      </c>
      <c r="E5" s="11" t="s">
        <v>62</v>
      </c>
      <c r="F5" s="12" t="s">
        <v>63</v>
      </c>
      <c r="G5" s="3" t="s">
        <v>64</v>
      </c>
      <c r="H5" s="12" t="s">
        <v>65</v>
      </c>
      <c r="I5" s="11" t="s">
        <v>66</v>
      </c>
      <c r="J5" s="11" t="s">
        <v>67</v>
      </c>
      <c r="K5" s="12" t="s">
        <v>68</v>
      </c>
      <c r="L5" s="6" t="str">
        <f t="shared" si="0"/>
        <v>Programa: Delegação e Regulação de Serviços Públicos</v>
      </c>
      <c r="M5" s="6" t="str">
        <f t="shared" si="1"/>
        <v>Ação: 8029 - Acompanhamento dos Serviços Públicos Consorciados de Gestão de Resíduos Sólidos  - AGENERSA</v>
      </c>
      <c r="N5" s="6" t="str">
        <f t="shared" si="2"/>
        <v>Munícipios consorciados na gestão de resíduos sólidos (Convênio assinado)</v>
      </c>
      <c r="O5" s="13" t="s">
        <v>46</v>
      </c>
      <c r="P5" s="7" t="s">
        <v>54</v>
      </c>
      <c r="Q5" s="14">
        <v>8</v>
      </c>
      <c r="R5" s="7">
        <v>8</v>
      </c>
      <c r="S5" s="2"/>
      <c r="T5" s="2"/>
      <c r="U5" s="2"/>
      <c r="V5" s="2"/>
      <c r="W5" s="2"/>
      <c r="X5" s="2"/>
      <c r="Y5" s="2"/>
      <c r="Z5" s="2"/>
      <c r="AA5" s="2"/>
      <c r="AB5" s="2"/>
      <c r="AC5" s="2"/>
      <c r="AD5" s="2">
        <v>2</v>
      </c>
      <c r="AE5" s="7">
        <v>8</v>
      </c>
      <c r="AF5" s="7">
        <v>8</v>
      </c>
      <c r="AG5" s="17">
        <v>8</v>
      </c>
      <c r="AH5" s="7" t="s">
        <v>46</v>
      </c>
      <c r="AI5" s="10">
        <f t="shared" si="3"/>
        <v>0.25</v>
      </c>
      <c r="AJ5" s="7" t="str">
        <f t="shared" si="4"/>
        <v>Abaixo do Esperado</v>
      </c>
    </row>
    <row r="6" spans="1:40" ht="12.75" customHeight="1" x14ac:dyDescent="0.25">
      <c r="A6" s="11" t="s">
        <v>69</v>
      </c>
      <c r="B6" s="11" t="s">
        <v>70</v>
      </c>
      <c r="C6" s="11" t="s">
        <v>71</v>
      </c>
      <c r="D6" s="11" t="s">
        <v>72</v>
      </c>
      <c r="E6" s="18" t="s">
        <v>73</v>
      </c>
      <c r="F6" s="19" t="s">
        <v>74</v>
      </c>
      <c r="G6" s="3" t="s">
        <v>75</v>
      </c>
      <c r="H6" s="12" t="s">
        <v>76</v>
      </c>
      <c r="I6" s="11" t="s">
        <v>77</v>
      </c>
      <c r="J6" s="11" t="s">
        <v>78</v>
      </c>
      <c r="K6" s="12" t="s">
        <v>45</v>
      </c>
      <c r="L6" s="6" t="str">
        <f t="shared" si="0"/>
        <v>Programa: Empreendedorismo e Apoio às Empresas</v>
      </c>
      <c r="M6" s="6" t="str">
        <f t="shared" si="1"/>
        <v>Ação: 8266 - Financiamento a Micro, Pequenas, Médias e Grandes Empresas no ERJ - AGERIO</v>
      </c>
      <c r="N6" s="6" t="str">
        <f t="shared" si="2"/>
        <v>Empresas financiadas utilizando o funding FREMF (Unidade)</v>
      </c>
      <c r="O6" s="13" t="s">
        <v>79</v>
      </c>
      <c r="P6" s="7" t="s">
        <v>54</v>
      </c>
      <c r="Q6" s="20" t="s">
        <v>55</v>
      </c>
      <c r="R6" s="21">
        <v>11</v>
      </c>
      <c r="S6" s="21" t="s">
        <v>55</v>
      </c>
      <c r="T6" s="21" t="s">
        <v>55</v>
      </c>
      <c r="U6" s="21" t="s">
        <v>55</v>
      </c>
      <c r="V6" s="21" t="s">
        <v>55</v>
      </c>
      <c r="W6" s="11">
        <v>0</v>
      </c>
      <c r="X6" s="11">
        <v>0</v>
      </c>
      <c r="Y6" s="11">
        <v>0</v>
      </c>
      <c r="Z6" s="13">
        <v>0</v>
      </c>
      <c r="AA6" s="7" t="s">
        <v>55</v>
      </c>
      <c r="AB6" s="7" t="s">
        <v>55</v>
      </c>
      <c r="AC6" s="7" t="s">
        <v>55</v>
      </c>
      <c r="AD6" s="2">
        <v>0</v>
      </c>
      <c r="AE6" s="21">
        <v>11</v>
      </c>
      <c r="AF6" s="21">
        <v>11</v>
      </c>
      <c r="AG6" s="22">
        <v>11</v>
      </c>
      <c r="AH6" s="7" t="s">
        <v>79</v>
      </c>
      <c r="AI6" s="10">
        <f t="shared" si="3"/>
        <v>0</v>
      </c>
      <c r="AJ6" s="7" t="str">
        <f t="shared" si="4"/>
        <v>Abaixo do Esperado</v>
      </c>
    </row>
    <row r="7" spans="1:40" ht="12.75" customHeight="1" x14ac:dyDescent="0.25">
      <c r="A7" s="18" t="s">
        <v>69</v>
      </c>
      <c r="B7" s="18" t="s">
        <v>70</v>
      </c>
      <c r="C7" s="18" t="s">
        <v>71</v>
      </c>
      <c r="D7" s="23" t="s">
        <v>72</v>
      </c>
      <c r="E7" s="24" t="s">
        <v>80</v>
      </c>
      <c r="F7" s="6" t="s">
        <v>81</v>
      </c>
      <c r="G7" s="25" t="s">
        <v>82</v>
      </c>
      <c r="H7" s="19" t="s">
        <v>83</v>
      </c>
      <c r="I7" s="18" t="s">
        <v>84</v>
      </c>
      <c r="J7" s="18" t="s">
        <v>85</v>
      </c>
      <c r="K7" s="19" t="s">
        <v>45</v>
      </c>
      <c r="L7" s="6" t="str">
        <f t="shared" si="0"/>
        <v>Programa: Empreendedorismo e Apoio às Empresas</v>
      </c>
      <c r="M7" s="6" t="str">
        <f t="shared" si="1"/>
        <v>Ação: A562 - Apoio Financeiro à Projetos de Empresas Fluminenses - AGERIO</v>
      </c>
      <c r="N7" s="6" t="str">
        <f t="shared" si="2"/>
        <v>Empresas financiadas (Unidade)</v>
      </c>
      <c r="O7" s="23" t="s">
        <v>79</v>
      </c>
      <c r="P7" s="7" t="s">
        <v>54</v>
      </c>
      <c r="Q7" s="26">
        <v>77</v>
      </c>
      <c r="R7" s="27">
        <v>69</v>
      </c>
      <c r="S7" s="27" t="s">
        <v>55</v>
      </c>
      <c r="T7" s="27" t="s">
        <v>55</v>
      </c>
      <c r="U7" s="21" t="s">
        <v>55</v>
      </c>
      <c r="V7" s="21" t="s">
        <v>55</v>
      </c>
      <c r="W7" s="27" t="s">
        <v>55</v>
      </c>
      <c r="X7" s="27" t="s">
        <v>55</v>
      </c>
      <c r="Y7" s="21" t="s">
        <v>55</v>
      </c>
      <c r="Z7" s="21" t="s">
        <v>55</v>
      </c>
      <c r="AA7" s="21" t="s">
        <v>55</v>
      </c>
      <c r="AB7" s="21" t="s">
        <v>55</v>
      </c>
      <c r="AC7" s="21" t="s">
        <v>55</v>
      </c>
      <c r="AD7" s="2">
        <v>63</v>
      </c>
      <c r="AE7" s="21">
        <v>76</v>
      </c>
      <c r="AF7" s="21">
        <v>79</v>
      </c>
      <c r="AG7" s="22">
        <v>83</v>
      </c>
      <c r="AH7" s="7" t="s">
        <v>79</v>
      </c>
      <c r="AI7" s="10">
        <f t="shared" si="3"/>
        <v>0.91304347826086951</v>
      </c>
      <c r="AJ7" s="7" t="str">
        <f t="shared" si="4"/>
        <v>Abaixo do Esperado</v>
      </c>
    </row>
    <row r="8" spans="1:40" ht="12.75" customHeight="1" x14ac:dyDescent="0.25">
      <c r="A8" s="7" t="s">
        <v>69</v>
      </c>
      <c r="B8" s="7" t="s">
        <v>70</v>
      </c>
      <c r="C8" s="7" t="s">
        <v>71</v>
      </c>
      <c r="D8" s="7" t="s">
        <v>72</v>
      </c>
      <c r="E8" s="7" t="s">
        <v>80</v>
      </c>
      <c r="F8" s="6" t="s">
        <v>81</v>
      </c>
      <c r="G8" s="28" t="s">
        <v>86</v>
      </c>
      <c r="H8" s="6" t="s">
        <v>87</v>
      </c>
      <c r="I8" s="29" t="s">
        <v>88</v>
      </c>
      <c r="J8" s="7" t="s">
        <v>89</v>
      </c>
      <c r="K8" s="30" t="s">
        <v>90</v>
      </c>
      <c r="L8" s="6" t="str">
        <f t="shared" si="0"/>
        <v>Programa: Empreendedorismo e Apoio às Empresas</v>
      </c>
      <c r="M8" s="6" t="str">
        <f t="shared" si="1"/>
        <v>Ação: A562 - Apoio Financeiro à Projetos de Empresas Fluminenses - AGERIO</v>
      </c>
      <c r="N8" s="6" t="str">
        <f t="shared" si="2"/>
        <v>Crédito concedido (Unidade )</v>
      </c>
      <c r="O8" s="31" t="s">
        <v>79</v>
      </c>
      <c r="P8" s="7" t="s">
        <v>54</v>
      </c>
      <c r="Q8" s="32">
        <v>12465511</v>
      </c>
      <c r="R8" s="33">
        <v>11170393</v>
      </c>
      <c r="S8" s="34" t="s">
        <v>55</v>
      </c>
      <c r="T8" s="34" t="s">
        <v>55</v>
      </c>
      <c r="U8" s="20" t="s">
        <v>55</v>
      </c>
      <c r="V8" s="21" t="s">
        <v>55</v>
      </c>
      <c r="W8" s="21" t="s">
        <v>55</v>
      </c>
      <c r="X8" s="21" t="s">
        <v>55</v>
      </c>
      <c r="Y8" s="21" t="s">
        <v>55</v>
      </c>
      <c r="Z8" s="21" t="s">
        <v>55</v>
      </c>
      <c r="AA8" s="21" t="s">
        <v>55</v>
      </c>
      <c r="AB8" s="21" t="s">
        <v>55</v>
      </c>
      <c r="AC8" s="21" t="s">
        <v>55</v>
      </c>
      <c r="AD8" s="33">
        <v>18169120.98</v>
      </c>
      <c r="AE8" s="35">
        <v>12303621</v>
      </c>
      <c r="AF8" s="35">
        <v>12789291</v>
      </c>
      <c r="AG8" s="36">
        <v>13436850</v>
      </c>
      <c r="AH8" s="7" t="s">
        <v>79</v>
      </c>
      <c r="AI8" s="10">
        <f t="shared" si="3"/>
        <v>1.6265426811751387</v>
      </c>
      <c r="AJ8" s="7" t="str">
        <f t="shared" si="4"/>
        <v>Acima do Esperado</v>
      </c>
    </row>
    <row r="9" spans="1:40" ht="12.75" customHeight="1" x14ac:dyDescent="0.25">
      <c r="A9" s="3" t="s">
        <v>36</v>
      </c>
      <c r="B9" s="3" t="s">
        <v>37</v>
      </c>
      <c r="C9" s="3">
        <v>22310</v>
      </c>
      <c r="D9" s="3" t="s">
        <v>91</v>
      </c>
      <c r="E9" s="3" t="s">
        <v>92</v>
      </c>
      <c r="F9" s="4" t="s">
        <v>93</v>
      </c>
      <c r="G9" s="3" t="s">
        <v>94</v>
      </c>
      <c r="H9" s="4" t="s">
        <v>95</v>
      </c>
      <c r="I9" s="3" t="s">
        <v>96</v>
      </c>
      <c r="J9" s="3" t="s">
        <v>97</v>
      </c>
      <c r="K9" s="4" t="s">
        <v>45</v>
      </c>
      <c r="L9" s="6" t="str">
        <f t="shared" si="0"/>
        <v>Programa: Delegação e Regulação de Serviços Públicos</v>
      </c>
      <c r="M9" s="6" t="str">
        <f t="shared" si="1"/>
        <v>Ação: 8285 - Regulação e Capacitação em Concessões de Serviços de Transportes - AGETRANSP</v>
      </c>
      <c r="N9" s="6" t="str">
        <f t="shared" si="2"/>
        <v>Número de autos de Infração (Unidade)</v>
      </c>
      <c r="O9" s="5" t="s">
        <v>46</v>
      </c>
      <c r="P9" s="7" t="s">
        <v>47</v>
      </c>
      <c r="Q9" s="37">
        <v>26</v>
      </c>
      <c r="R9" s="38">
        <v>26</v>
      </c>
      <c r="S9" s="2"/>
      <c r="T9" s="2"/>
      <c r="U9" s="2"/>
      <c r="V9" s="2"/>
      <c r="W9" s="2"/>
      <c r="X9" s="2"/>
      <c r="Y9" s="2"/>
      <c r="Z9" s="2"/>
      <c r="AA9" s="2"/>
      <c r="AB9" s="2"/>
      <c r="AC9" s="2"/>
      <c r="AD9" s="2">
        <v>19</v>
      </c>
      <c r="AE9" s="41">
        <v>26</v>
      </c>
      <c r="AF9" s="39">
        <v>26</v>
      </c>
      <c r="AG9" s="40">
        <v>26</v>
      </c>
      <c r="AH9" s="7" t="s">
        <v>46</v>
      </c>
      <c r="AI9" s="10">
        <f t="shared" si="3"/>
        <v>1.2692307692307692</v>
      </c>
      <c r="AJ9" s="7" t="str">
        <f t="shared" si="4"/>
        <v>Acima do Esperado</v>
      </c>
    </row>
    <row r="10" spans="1:40" ht="12.75" customHeight="1" x14ac:dyDescent="0.25">
      <c r="A10" s="11" t="s">
        <v>36</v>
      </c>
      <c r="B10" s="11" t="s">
        <v>37</v>
      </c>
      <c r="C10" s="11">
        <v>22310</v>
      </c>
      <c r="D10" s="11" t="s">
        <v>91</v>
      </c>
      <c r="E10" s="11" t="s">
        <v>92</v>
      </c>
      <c r="F10" s="12" t="s">
        <v>93</v>
      </c>
      <c r="G10" s="3" t="s">
        <v>98</v>
      </c>
      <c r="H10" s="12" t="s">
        <v>99</v>
      </c>
      <c r="I10" s="11" t="s">
        <v>100</v>
      </c>
      <c r="J10" s="11" t="s">
        <v>101</v>
      </c>
      <c r="K10" s="42" t="s">
        <v>102</v>
      </c>
      <c r="L10" s="6" t="str">
        <f t="shared" si="0"/>
        <v>Programa: Delegação e Regulação de Serviços Públicos</v>
      </c>
      <c r="M10" s="6" t="str">
        <f t="shared" si="1"/>
        <v>Ação: 8285 - Regulação e Capacitação em Concessões de Serviços de Transportes - AGETRANSP</v>
      </c>
      <c r="N10" s="6" t="str">
        <f t="shared" si="2"/>
        <v>Número de processos regulatórios (Processos Regulamentados.)</v>
      </c>
      <c r="O10" s="13" t="s">
        <v>46</v>
      </c>
      <c r="P10" s="7" t="s">
        <v>54</v>
      </c>
      <c r="Q10" s="2" t="s">
        <v>55</v>
      </c>
      <c r="R10" s="11">
        <v>100</v>
      </c>
      <c r="S10" s="2"/>
      <c r="T10" s="2"/>
      <c r="U10" s="2"/>
      <c r="V10" s="2"/>
      <c r="W10" s="2"/>
      <c r="X10" s="2"/>
      <c r="Y10" s="2"/>
      <c r="Z10" s="2"/>
      <c r="AA10" s="2"/>
      <c r="AB10" s="2"/>
      <c r="AC10" s="2"/>
      <c r="AD10" s="2">
        <v>108</v>
      </c>
      <c r="AE10" s="43">
        <v>100</v>
      </c>
      <c r="AF10" s="11">
        <v>100</v>
      </c>
      <c r="AG10" s="13">
        <v>100</v>
      </c>
      <c r="AH10" s="7" t="s">
        <v>46</v>
      </c>
      <c r="AI10" s="10">
        <f t="shared" si="3"/>
        <v>1.08</v>
      </c>
      <c r="AJ10" s="7" t="str">
        <f t="shared" si="4"/>
        <v>Acima do Esperado</v>
      </c>
    </row>
    <row r="11" spans="1:40" ht="12.75" customHeight="1" x14ac:dyDescent="0.25">
      <c r="A11" s="7" t="s">
        <v>36</v>
      </c>
      <c r="B11" s="7" t="s">
        <v>37</v>
      </c>
      <c r="C11" s="7">
        <v>22310</v>
      </c>
      <c r="D11" s="11" t="s">
        <v>91</v>
      </c>
      <c r="E11" s="18" t="s">
        <v>92</v>
      </c>
      <c r="F11" s="19" t="s">
        <v>93</v>
      </c>
      <c r="G11" s="44" t="s">
        <v>103</v>
      </c>
      <c r="H11" s="19" t="s">
        <v>104</v>
      </c>
      <c r="I11" s="18" t="s">
        <v>105</v>
      </c>
      <c r="J11" s="18" t="s">
        <v>106</v>
      </c>
      <c r="K11" s="45" t="s">
        <v>45</v>
      </c>
      <c r="L11" s="6" t="str">
        <f t="shared" si="0"/>
        <v>Programa: Delegação e Regulação de Serviços Públicos</v>
      </c>
      <c r="M11" s="6" t="str">
        <f t="shared" si="1"/>
        <v>Ação: 8285 - Regulação e Capacitação em Concessões de Serviços de Transportes - AGETRANSP</v>
      </c>
      <c r="N11" s="6" t="str">
        <f t="shared" si="2"/>
        <v>Número de reclamações de serviços  (Unidade)</v>
      </c>
      <c r="O11" s="23" t="s">
        <v>46</v>
      </c>
      <c r="P11" s="7" t="s">
        <v>47</v>
      </c>
      <c r="Q11" s="46">
        <v>3926</v>
      </c>
      <c r="R11" s="47">
        <v>3926</v>
      </c>
      <c r="S11" s="2"/>
      <c r="T11" s="2"/>
      <c r="U11" s="2"/>
      <c r="V11" s="2"/>
      <c r="W11" s="2"/>
      <c r="X11" s="2"/>
      <c r="Y11" s="2"/>
      <c r="Z11" s="2"/>
      <c r="AA11" s="2"/>
      <c r="AB11" s="2"/>
      <c r="AC11" s="2"/>
      <c r="AD11" s="2">
        <v>1164</v>
      </c>
      <c r="AE11" s="51">
        <v>3926</v>
      </c>
      <c r="AF11" s="48">
        <v>3926</v>
      </c>
      <c r="AG11" s="49">
        <v>3926</v>
      </c>
      <c r="AH11" s="7" t="s">
        <v>46</v>
      </c>
      <c r="AI11" s="10">
        <f t="shared" si="3"/>
        <v>1.7035150280183393</v>
      </c>
      <c r="AJ11" s="7" t="str">
        <f t="shared" si="4"/>
        <v>Acima do Esperado</v>
      </c>
    </row>
    <row r="12" spans="1:40" ht="12.75" customHeight="1" x14ac:dyDescent="0.25">
      <c r="A12" s="11" t="s">
        <v>36</v>
      </c>
      <c r="B12" s="11" t="s">
        <v>37</v>
      </c>
      <c r="C12" s="11">
        <v>22310</v>
      </c>
      <c r="D12" s="13" t="s">
        <v>91</v>
      </c>
      <c r="E12" s="7" t="s">
        <v>92</v>
      </c>
      <c r="F12" s="6" t="s">
        <v>93</v>
      </c>
      <c r="G12" s="7" t="s">
        <v>107</v>
      </c>
      <c r="H12" s="6" t="s">
        <v>108</v>
      </c>
      <c r="I12" s="7" t="s">
        <v>109</v>
      </c>
      <c r="J12" s="7" t="s">
        <v>110</v>
      </c>
      <c r="K12" s="52" t="s">
        <v>45</v>
      </c>
      <c r="L12" s="6" t="str">
        <f t="shared" si="0"/>
        <v>Programa: Delegação e Regulação de Serviços Públicos</v>
      </c>
      <c r="M12" s="6" t="str">
        <f t="shared" si="1"/>
        <v>Ação: 8285 - Regulação e Capacitação em Concessões de Serviços de Transportes - AGETRANSP</v>
      </c>
      <c r="N12" s="6" t="str">
        <f t="shared" si="2"/>
        <v>Número de usuários atendidos (Unidade)</v>
      </c>
      <c r="O12" s="17" t="s">
        <v>46</v>
      </c>
      <c r="P12" s="7" t="s">
        <v>54</v>
      </c>
      <c r="Q12" s="53">
        <v>424864438</v>
      </c>
      <c r="R12" s="50">
        <v>424864438</v>
      </c>
      <c r="S12" s="2"/>
      <c r="T12" s="2"/>
      <c r="U12" s="2"/>
      <c r="V12" s="2"/>
      <c r="W12" s="2"/>
      <c r="X12" s="2"/>
      <c r="Y12" s="2"/>
      <c r="Z12" s="2"/>
      <c r="AA12" s="2"/>
      <c r="AB12" s="2"/>
      <c r="AC12" s="2"/>
      <c r="AD12" s="2">
        <v>3436</v>
      </c>
      <c r="AE12" s="51">
        <v>424864438</v>
      </c>
      <c r="AF12" s="48">
        <v>424864438</v>
      </c>
      <c r="AG12" s="49">
        <v>424864438</v>
      </c>
      <c r="AH12" s="7" t="s">
        <v>46</v>
      </c>
      <c r="AI12" s="10">
        <f t="shared" si="3"/>
        <v>8.0872854790449656E-6</v>
      </c>
      <c r="AJ12" s="7" t="str">
        <f t="shared" si="4"/>
        <v>Abaixo do Esperado</v>
      </c>
    </row>
    <row r="13" spans="1:40" ht="12.75" customHeight="1" x14ac:dyDescent="0.25">
      <c r="A13" s="11" t="s">
        <v>36</v>
      </c>
      <c r="B13" s="11" t="s">
        <v>37</v>
      </c>
      <c r="C13" s="11">
        <v>22310</v>
      </c>
      <c r="D13" s="13" t="s">
        <v>91</v>
      </c>
      <c r="E13" s="7" t="s">
        <v>92</v>
      </c>
      <c r="F13" s="6" t="s">
        <v>93</v>
      </c>
      <c r="G13" s="7" t="s">
        <v>111</v>
      </c>
      <c r="H13" s="6" t="s">
        <v>112</v>
      </c>
      <c r="I13" s="7" t="s">
        <v>113</v>
      </c>
      <c r="J13" s="7" t="s">
        <v>114</v>
      </c>
      <c r="K13" s="6" t="s">
        <v>115</v>
      </c>
      <c r="L13" s="6" t="str">
        <f t="shared" si="0"/>
        <v>Programa: Delegação e Regulação de Serviços Públicos</v>
      </c>
      <c r="M13" s="6" t="str">
        <f t="shared" si="1"/>
        <v>Ação: 8285 - Regulação e Capacitação em Concessões de Serviços de Transportes - AGETRANSP</v>
      </c>
      <c r="N13" s="6" t="str">
        <f t="shared" si="2"/>
        <v>Tempo médio de resposta às reclamações de serviços (Tempo)</v>
      </c>
      <c r="O13" s="17" t="s">
        <v>46</v>
      </c>
      <c r="P13" s="7" t="s">
        <v>47</v>
      </c>
      <c r="Q13" s="2" t="s">
        <v>55</v>
      </c>
      <c r="R13" s="7">
        <v>30</v>
      </c>
      <c r="S13" s="2"/>
      <c r="T13" s="2"/>
      <c r="U13" s="2"/>
      <c r="V13" s="2"/>
      <c r="W13" s="2"/>
      <c r="X13" s="2"/>
      <c r="Y13" s="2"/>
      <c r="Z13" s="2"/>
      <c r="AA13" s="2"/>
      <c r="AB13" s="2"/>
      <c r="AC13" s="2"/>
      <c r="AD13" s="2">
        <v>30</v>
      </c>
      <c r="AE13" s="43">
        <v>30</v>
      </c>
      <c r="AF13" s="11">
        <v>30</v>
      </c>
      <c r="AG13" s="13">
        <v>30</v>
      </c>
      <c r="AH13" s="7" t="s">
        <v>46</v>
      </c>
      <c r="AI13" s="10">
        <f t="shared" si="3"/>
        <v>1</v>
      </c>
      <c r="AJ13" s="7" t="str">
        <f t="shared" si="4"/>
        <v>Dentro do Esperado</v>
      </c>
    </row>
    <row r="14" spans="1:40" ht="12.75" customHeight="1" x14ac:dyDescent="0.25">
      <c r="A14" s="18" t="s">
        <v>116</v>
      </c>
      <c r="B14" s="18" t="s">
        <v>117</v>
      </c>
      <c r="C14" s="18" t="s">
        <v>118</v>
      </c>
      <c r="D14" s="23" t="s">
        <v>119</v>
      </c>
      <c r="E14" s="2" t="s">
        <v>120</v>
      </c>
      <c r="F14" s="54" t="s">
        <v>121</v>
      </c>
      <c r="G14" s="25" t="s">
        <v>122</v>
      </c>
      <c r="H14" s="55" t="s">
        <v>123</v>
      </c>
      <c r="I14" s="44" t="s">
        <v>124</v>
      </c>
      <c r="J14" s="44" t="s">
        <v>125</v>
      </c>
      <c r="K14" s="55" t="s">
        <v>45</v>
      </c>
      <c r="L14" s="6" t="str">
        <f t="shared" si="0"/>
        <v>Programa: Segurança Alimentar e Nutricional</v>
      </c>
      <c r="M14" s="6" t="str">
        <f t="shared" si="1"/>
        <v>Ação: 1126 - Aquisição e Doação de Produtos da Agricultura Familiar-PAA - CEASA</v>
      </c>
      <c r="N14" s="6" t="str">
        <f t="shared" si="2"/>
        <v>Número de municípios alcançados (Unidade)</v>
      </c>
      <c r="O14" s="56" t="s">
        <v>126</v>
      </c>
      <c r="P14" s="7" t="s">
        <v>54</v>
      </c>
      <c r="Q14" s="57">
        <v>30</v>
      </c>
      <c r="R14" s="58">
        <v>60</v>
      </c>
      <c r="S14" s="2"/>
      <c r="T14" s="2"/>
      <c r="U14" s="2"/>
      <c r="V14" s="59">
        <v>14</v>
      </c>
      <c r="W14" s="2"/>
      <c r="X14" s="2"/>
      <c r="Y14" s="2"/>
      <c r="Z14" s="60">
        <v>19</v>
      </c>
      <c r="AA14" s="2"/>
      <c r="AB14" s="2"/>
      <c r="AC14" s="2"/>
      <c r="AD14" s="2">
        <v>24</v>
      </c>
      <c r="AE14" s="26">
        <v>60</v>
      </c>
      <c r="AF14" s="27">
        <v>60</v>
      </c>
      <c r="AG14" s="60">
        <v>60</v>
      </c>
      <c r="AH14" s="7" t="s">
        <v>126</v>
      </c>
      <c r="AI14" s="10">
        <f t="shared" si="3"/>
        <v>0.4</v>
      </c>
      <c r="AJ14" s="7" t="str">
        <f t="shared" si="4"/>
        <v>Abaixo do Esperado</v>
      </c>
    </row>
    <row r="15" spans="1:40" ht="12.75" customHeight="1" x14ac:dyDescent="0.25">
      <c r="A15" s="7" t="s">
        <v>116</v>
      </c>
      <c r="B15" s="7" t="s">
        <v>117</v>
      </c>
      <c r="C15" s="7" t="s">
        <v>118</v>
      </c>
      <c r="D15" s="7" t="s">
        <v>119</v>
      </c>
      <c r="E15" s="2" t="s">
        <v>120</v>
      </c>
      <c r="F15" s="54" t="s">
        <v>121</v>
      </c>
      <c r="G15" s="3" t="s">
        <v>127</v>
      </c>
      <c r="H15" s="6" t="s">
        <v>128</v>
      </c>
      <c r="I15" s="7" t="s">
        <v>129</v>
      </c>
      <c r="J15" s="7" t="s">
        <v>130</v>
      </c>
      <c r="K15" s="6" t="s">
        <v>45</v>
      </c>
      <c r="L15" s="6" t="str">
        <f t="shared" si="0"/>
        <v>Programa: Segurança Alimentar e Nutricional</v>
      </c>
      <c r="M15" s="6" t="str">
        <f t="shared" si="1"/>
        <v>Ação: 1126 - Aquisição e Doação de Produtos da Agricultura Familiar-PAA - CEASA</v>
      </c>
      <c r="N15" s="6" t="str">
        <f t="shared" si="2"/>
        <v>Número de produtores atendidos (Unidade)</v>
      </c>
      <c r="O15" s="17" t="s">
        <v>126</v>
      </c>
      <c r="P15" s="7" t="s">
        <v>54</v>
      </c>
      <c r="Q15" s="61">
        <v>1500</v>
      </c>
      <c r="R15" s="34">
        <v>3000</v>
      </c>
      <c r="S15" s="2"/>
      <c r="T15" s="2"/>
      <c r="U15" s="2"/>
      <c r="V15" s="34">
        <v>160</v>
      </c>
      <c r="W15" s="2"/>
      <c r="X15" s="2"/>
      <c r="Y15" s="2"/>
      <c r="Z15" s="60">
        <v>355</v>
      </c>
      <c r="AA15" s="2"/>
      <c r="AB15" s="2"/>
      <c r="AC15" s="2"/>
      <c r="AD15" s="2">
        <v>486</v>
      </c>
      <c r="AE15" s="61">
        <v>3000</v>
      </c>
      <c r="AF15" s="34">
        <v>3000</v>
      </c>
      <c r="AG15" s="62">
        <v>3000</v>
      </c>
      <c r="AH15" s="7" t="s">
        <v>126</v>
      </c>
      <c r="AI15" s="10">
        <f t="shared" si="3"/>
        <v>0.16200000000000001</v>
      </c>
      <c r="AJ15" s="7" t="str">
        <f t="shared" si="4"/>
        <v>Abaixo do Esperado</v>
      </c>
    </row>
    <row r="16" spans="1:40" ht="12.75" customHeight="1" x14ac:dyDescent="0.25">
      <c r="A16" s="3" t="s">
        <v>116</v>
      </c>
      <c r="B16" s="3" t="s">
        <v>117</v>
      </c>
      <c r="C16" s="3" t="s">
        <v>118</v>
      </c>
      <c r="D16" s="3" t="s">
        <v>119</v>
      </c>
      <c r="E16" s="3" t="s">
        <v>131</v>
      </c>
      <c r="F16" s="63" t="s">
        <v>132</v>
      </c>
      <c r="G16" s="3" t="s">
        <v>133</v>
      </c>
      <c r="H16" s="4" t="s">
        <v>134</v>
      </c>
      <c r="I16" s="3" t="s">
        <v>135</v>
      </c>
      <c r="J16" s="3" t="s">
        <v>136</v>
      </c>
      <c r="K16" s="64" t="s">
        <v>137</v>
      </c>
      <c r="L16" s="6" t="str">
        <f t="shared" si="0"/>
        <v>Programa: Segurança Alimentar e Nutricional</v>
      </c>
      <c r="M16" s="6" t="str">
        <f t="shared" si="1"/>
        <v>Ação: 1127 - Ampliação do Abastecimento Alimentar - CEASA</v>
      </c>
      <c r="N16" s="6" t="str">
        <f t="shared" si="2"/>
        <v>Quantidade de produtos provenientes do estado do Rio de Janeiro comercializada na central de abastecimento (Toneladas)</v>
      </c>
      <c r="O16" s="5" t="s">
        <v>126</v>
      </c>
      <c r="P16" s="7" t="s">
        <v>54</v>
      </c>
      <c r="Q16" s="25" t="s">
        <v>55</v>
      </c>
      <c r="R16" s="3" t="s">
        <v>138</v>
      </c>
      <c r="S16" s="2"/>
      <c r="T16" s="2"/>
      <c r="U16" s="2"/>
      <c r="V16" s="7">
        <v>144913.68</v>
      </c>
      <c r="W16" s="2"/>
      <c r="X16" s="2"/>
      <c r="Y16" s="2"/>
      <c r="Z16" s="60">
        <v>132</v>
      </c>
      <c r="AA16" s="2"/>
      <c r="AB16" s="2"/>
      <c r="AC16" s="2"/>
      <c r="AD16" s="2">
        <v>127247</v>
      </c>
      <c r="AE16" s="25" t="s">
        <v>138</v>
      </c>
      <c r="AF16" s="3" t="s">
        <v>138</v>
      </c>
      <c r="AG16" s="5" t="s">
        <v>138</v>
      </c>
      <c r="AH16" s="7" t="s">
        <v>126</v>
      </c>
      <c r="AI16" s="10">
        <f>IF(P16="Crescimento",MAX(S16:AD16)/300000, 2-(MIN(S16:AD16)/300000))</f>
        <v>0.48304559999999996</v>
      </c>
      <c r="AJ16" s="7" t="str">
        <f t="shared" si="4"/>
        <v>Abaixo do Esperado</v>
      </c>
    </row>
    <row r="17" spans="1:36" ht="12.75" customHeight="1" x14ac:dyDescent="0.25">
      <c r="A17" s="7" t="s">
        <v>116</v>
      </c>
      <c r="B17" s="7" t="s">
        <v>117</v>
      </c>
      <c r="C17" s="7" t="s">
        <v>118</v>
      </c>
      <c r="D17" s="11" t="s">
        <v>119</v>
      </c>
      <c r="E17" s="11" t="s">
        <v>131</v>
      </c>
      <c r="F17" s="65" t="s">
        <v>132</v>
      </c>
      <c r="G17" s="3" t="s">
        <v>139</v>
      </c>
      <c r="H17" s="12" t="s">
        <v>140</v>
      </c>
      <c r="I17" s="11" t="s">
        <v>141</v>
      </c>
      <c r="J17" s="11" t="s">
        <v>142</v>
      </c>
      <c r="K17" s="42" t="s">
        <v>45</v>
      </c>
      <c r="L17" s="6" t="str">
        <f t="shared" si="0"/>
        <v>Programa: Segurança Alimentar e Nutricional</v>
      </c>
      <c r="M17" s="6" t="str">
        <f t="shared" si="1"/>
        <v>Ação: 1127 - Ampliação do Abastecimento Alimentar - CEASA</v>
      </c>
      <c r="N17" s="6" t="str">
        <f t="shared" si="2"/>
        <v>Número de produtores rurais comercializando diretamente nas unidades da Ceasa (Unidade)</v>
      </c>
      <c r="O17" s="13" t="s">
        <v>126</v>
      </c>
      <c r="P17" s="7" t="s">
        <v>54</v>
      </c>
      <c r="Q17" s="43">
        <v>600</v>
      </c>
      <c r="R17" s="11">
        <v>900</v>
      </c>
      <c r="S17" s="2"/>
      <c r="T17" s="2"/>
      <c r="U17" s="2"/>
      <c r="V17" s="34" t="s">
        <v>55</v>
      </c>
      <c r="W17" s="2"/>
      <c r="X17" s="2"/>
      <c r="Y17" s="2"/>
      <c r="Z17" s="60">
        <v>900</v>
      </c>
      <c r="AA17" s="2"/>
      <c r="AB17" s="2"/>
      <c r="AC17" s="2"/>
      <c r="AD17" s="2">
        <v>974</v>
      </c>
      <c r="AE17" s="43">
        <v>900</v>
      </c>
      <c r="AF17" s="11">
        <v>900</v>
      </c>
      <c r="AG17" s="13">
        <v>900</v>
      </c>
      <c r="AH17" s="7" t="s">
        <v>126</v>
      </c>
      <c r="AI17" s="10">
        <f>IF(P17="Crescimento",MAX(S17:AD17)/R17, 2-(MIN(S17:AD17)/R17))</f>
        <v>1.0822222222222222</v>
      </c>
      <c r="AJ17" s="7" t="str">
        <f t="shared" si="4"/>
        <v>Acima do Esperado</v>
      </c>
    </row>
    <row r="18" spans="1:36" ht="12.75" customHeight="1" x14ac:dyDescent="0.25">
      <c r="A18" s="7" t="s">
        <v>116</v>
      </c>
      <c r="B18" s="7" t="s">
        <v>117</v>
      </c>
      <c r="C18" s="7" t="s">
        <v>118</v>
      </c>
      <c r="D18" s="11" t="s">
        <v>119</v>
      </c>
      <c r="E18" s="11" t="s">
        <v>143</v>
      </c>
      <c r="F18" s="12" t="s">
        <v>144</v>
      </c>
      <c r="G18" s="3" t="s">
        <v>145</v>
      </c>
      <c r="H18" s="12" t="s">
        <v>146</v>
      </c>
      <c r="I18" s="11" t="s">
        <v>147</v>
      </c>
      <c r="J18" s="11" t="s">
        <v>148</v>
      </c>
      <c r="K18" s="42" t="s">
        <v>137</v>
      </c>
      <c r="L18" s="6" t="str">
        <f t="shared" si="0"/>
        <v>Programa: Segurança Alimentar e Nutricional</v>
      </c>
      <c r="M18" s="6" t="str">
        <f t="shared" si="1"/>
        <v>Ação: 8251 - Gestão das Centrais de Abastecimento - CEASA</v>
      </c>
      <c r="N18" s="6" t="str">
        <f t="shared" si="2"/>
        <v>Quantidade de produtos comercializados na central de abastecimento (Toneladas)</v>
      </c>
      <c r="O18" s="13" t="s">
        <v>46</v>
      </c>
      <c r="P18" s="7" t="s">
        <v>54</v>
      </c>
      <c r="Q18" s="43" t="s">
        <v>55</v>
      </c>
      <c r="R18" s="21">
        <v>1800000</v>
      </c>
      <c r="S18" s="2"/>
      <c r="T18" s="2"/>
      <c r="U18" s="2"/>
      <c r="V18" s="58">
        <v>616243.77</v>
      </c>
      <c r="W18" s="2"/>
      <c r="X18" s="2"/>
      <c r="Y18" s="2"/>
      <c r="Z18" s="22">
        <v>587</v>
      </c>
      <c r="AA18" s="2"/>
      <c r="AB18" s="2"/>
      <c r="AC18" s="2"/>
      <c r="AD18" s="34">
        <v>191828</v>
      </c>
      <c r="AE18" s="20">
        <v>1800000</v>
      </c>
      <c r="AF18" s="21">
        <v>1800000</v>
      </c>
      <c r="AG18" s="22">
        <v>1800000</v>
      </c>
      <c r="AH18" s="7" t="s">
        <v>46</v>
      </c>
      <c r="AI18" s="10">
        <f>IF(P18="Crescimento",MAX(S18:AD18)/R18, 2-(MIN(S18:AD18)/R18))</f>
        <v>0.34235765000000001</v>
      </c>
      <c r="AJ18" s="7" t="str">
        <f t="shared" si="4"/>
        <v>Abaixo do Esperado</v>
      </c>
    </row>
    <row r="19" spans="1:36" ht="14.25" customHeight="1" x14ac:dyDescent="0.25">
      <c r="A19" s="7" t="s">
        <v>116</v>
      </c>
      <c r="B19" s="7" t="s">
        <v>117</v>
      </c>
      <c r="C19" s="7" t="s">
        <v>118</v>
      </c>
      <c r="D19" s="11" t="s">
        <v>119</v>
      </c>
      <c r="E19" s="11" t="s">
        <v>149</v>
      </c>
      <c r="F19" s="12" t="s">
        <v>150</v>
      </c>
      <c r="G19" s="3" t="s">
        <v>151</v>
      </c>
      <c r="H19" s="12" t="s">
        <v>152</v>
      </c>
      <c r="I19" s="11" t="s">
        <v>153</v>
      </c>
      <c r="J19" s="11" t="s">
        <v>154</v>
      </c>
      <c r="K19" s="12" t="s">
        <v>45</v>
      </c>
      <c r="L19" s="6" t="str">
        <f t="shared" si="0"/>
        <v>Programa: Segurança Alimentar e Nutricional</v>
      </c>
      <c r="M19" s="6" t="str">
        <f t="shared" si="1"/>
        <v>Ação: 8252 - Manutenção dos Bancos de Alimentos - CEASA</v>
      </c>
      <c r="N19" s="6" t="str">
        <f t="shared" si="2"/>
        <v>Número de instituições atendidas (Unidade)</v>
      </c>
      <c r="O19" s="13" t="s">
        <v>126</v>
      </c>
      <c r="P19" s="7" t="s">
        <v>54</v>
      </c>
      <c r="Q19" s="20">
        <v>400</v>
      </c>
      <c r="R19" s="21">
        <v>440</v>
      </c>
      <c r="S19" s="2"/>
      <c r="T19" s="2"/>
      <c r="U19" s="2"/>
      <c r="V19" s="34">
        <v>150</v>
      </c>
      <c r="W19" s="2"/>
      <c r="X19" s="2"/>
      <c r="Y19" s="2"/>
      <c r="Z19" s="60">
        <v>300</v>
      </c>
      <c r="AA19" s="2"/>
      <c r="AB19" s="2"/>
      <c r="AC19" s="2"/>
      <c r="AD19" s="2">
        <v>290</v>
      </c>
      <c r="AE19" s="20">
        <v>440</v>
      </c>
      <c r="AF19" s="21">
        <v>440</v>
      </c>
      <c r="AG19" s="22">
        <v>440</v>
      </c>
      <c r="AH19" s="7" t="s">
        <v>126</v>
      </c>
      <c r="AI19" s="10">
        <f>IF(P19="Crescimento",MAX(S19:AD19)/R19, 2-(MIN(S19:AD19)/R19))</f>
        <v>0.68181818181818177</v>
      </c>
      <c r="AJ19" s="7" t="str">
        <f t="shared" si="4"/>
        <v>Abaixo do Esperado</v>
      </c>
    </row>
    <row r="20" spans="1:36" ht="12.75" customHeight="1" x14ac:dyDescent="0.25">
      <c r="A20" s="7" t="s">
        <v>116</v>
      </c>
      <c r="B20" s="7" t="s">
        <v>117</v>
      </c>
      <c r="C20" s="7" t="s">
        <v>118</v>
      </c>
      <c r="D20" s="11" t="s">
        <v>119</v>
      </c>
      <c r="E20" s="11" t="s">
        <v>155</v>
      </c>
      <c r="F20" s="12" t="s">
        <v>156</v>
      </c>
      <c r="G20" s="3" t="s">
        <v>157</v>
      </c>
      <c r="H20" s="12" t="s">
        <v>158</v>
      </c>
      <c r="I20" s="11" t="s">
        <v>159</v>
      </c>
      <c r="J20" s="11" t="s">
        <v>160</v>
      </c>
      <c r="K20" s="12" t="s">
        <v>52</v>
      </c>
      <c r="L20" s="6" t="str">
        <f t="shared" si="0"/>
        <v>Programa: Segurança Alimentar e Nutricional</v>
      </c>
      <c r="M20" s="6" t="str">
        <f t="shared" si="1"/>
        <v>Ação: 8253 - Monitoramento da Qualidade dos Alimentos Comercializados na CEASA-RJ  - CEASA</v>
      </c>
      <c r="N20" s="6" t="str">
        <f t="shared" si="2"/>
        <v>Percentual de produtos com resíduos de agrotóxicos (Percentual)</v>
      </c>
      <c r="O20" s="13" t="s">
        <v>126</v>
      </c>
      <c r="P20" s="7" t="s">
        <v>47</v>
      </c>
      <c r="Q20" s="43" t="s">
        <v>55</v>
      </c>
      <c r="R20" s="11" t="s">
        <v>55</v>
      </c>
      <c r="S20" s="2"/>
      <c r="T20" s="2"/>
      <c r="U20" s="2"/>
      <c r="V20" s="34" t="s">
        <v>55</v>
      </c>
      <c r="W20" s="2"/>
      <c r="X20" s="2"/>
      <c r="Y20" s="2"/>
      <c r="Z20" s="66">
        <v>0</v>
      </c>
      <c r="AA20" s="2"/>
      <c r="AB20" s="2"/>
      <c r="AC20" s="2"/>
      <c r="AD20" s="67">
        <v>0</v>
      </c>
      <c r="AE20" s="43" t="s">
        <v>55</v>
      </c>
      <c r="AF20" s="11" t="s">
        <v>55</v>
      </c>
      <c r="AG20" s="13" t="s">
        <v>55</v>
      </c>
      <c r="AH20" s="7" t="s">
        <v>126</v>
      </c>
      <c r="AI20" s="7" t="s">
        <v>161</v>
      </c>
      <c r="AJ20" s="7" t="s">
        <v>161</v>
      </c>
    </row>
    <row r="21" spans="1:36" ht="12.75" customHeight="1" x14ac:dyDescent="0.25">
      <c r="A21" s="7" t="s">
        <v>162</v>
      </c>
      <c r="B21" s="7" t="s">
        <v>163</v>
      </c>
      <c r="C21" s="7" t="s">
        <v>164</v>
      </c>
      <c r="D21" s="11" t="s">
        <v>165</v>
      </c>
      <c r="E21" s="11" t="s">
        <v>166</v>
      </c>
      <c r="F21" s="12" t="s">
        <v>167</v>
      </c>
      <c r="G21" s="3" t="s">
        <v>168</v>
      </c>
      <c r="H21" s="12" t="s">
        <v>169</v>
      </c>
      <c r="I21" s="11" t="s">
        <v>170</v>
      </c>
      <c r="J21" s="11" t="s">
        <v>171</v>
      </c>
      <c r="K21" s="12" t="s">
        <v>52</v>
      </c>
      <c r="L21" s="6" t="str">
        <f t="shared" si="0"/>
        <v>Programa: Ensino Superior</v>
      </c>
      <c r="M21" s="6" t="str">
        <f t="shared" si="1"/>
        <v>Ação: 2828 - Operacionalização do Curso Superior à Distância - CECIERJ</v>
      </c>
      <c r="N21" s="6" t="str">
        <f t="shared" si="2"/>
        <v>Percentual de alunos que finalizaram a pós-graduação à distância, em todas as regiões do Estado (Percentual)</v>
      </c>
      <c r="O21" s="13" t="s">
        <v>53</v>
      </c>
      <c r="P21" s="7" t="s">
        <v>54</v>
      </c>
      <c r="Q21" s="68" t="s">
        <v>55</v>
      </c>
      <c r="R21" s="69" t="s">
        <v>172</v>
      </c>
      <c r="S21" s="2"/>
      <c r="T21" s="2"/>
      <c r="U21" s="2"/>
      <c r="V21" s="2"/>
      <c r="W21" s="2"/>
      <c r="X21" s="70">
        <v>0</v>
      </c>
      <c r="Y21" s="2"/>
      <c r="Z21" s="2"/>
      <c r="AA21" s="2"/>
      <c r="AB21" s="2"/>
      <c r="AC21" s="2"/>
      <c r="AD21" s="67">
        <v>0</v>
      </c>
      <c r="AE21" s="68" t="s">
        <v>172</v>
      </c>
      <c r="AF21" s="69" t="s">
        <v>172</v>
      </c>
      <c r="AG21" s="72" t="s">
        <v>172</v>
      </c>
      <c r="AH21" s="7" t="s">
        <v>53</v>
      </c>
      <c r="AI21" s="7">
        <f>IF(P21="Crescimento",MAX(S21:AD21)/0.3, 2-(MIN(S21:AD21)/0.3))</f>
        <v>0</v>
      </c>
      <c r="AJ21" s="7" t="str">
        <f t="shared" si="4"/>
        <v>Abaixo do Esperado</v>
      </c>
    </row>
    <row r="22" spans="1:36" ht="12.75" customHeight="1" x14ac:dyDescent="0.25">
      <c r="A22" s="7" t="s">
        <v>162</v>
      </c>
      <c r="B22" s="7" t="s">
        <v>163</v>
      </c>
      <c r="C22" s="7" t="s">
        <v>164</v>
      </c>
      <c r="D22" s="11" t="s">
        <v>165</v>
      </c>
      <c r="E22" s="11" t="s">
        <v>166</v>
      </c>
      <c r="F22" s="12" t="s">
        <v>167</v>
      </c>
      <c r="G22" s="3" t="s">
        <v>173</v>
      </c>
      <c r="H22" s="12" t="s">
        <v>174</v>
      </c>
      <c r="I22" s="11" t="s">
        <v>175</v>
      </c>
      <c r="J22" s="11" t="s">
        <v>176</v>
      </c>
      <c r="K22" s="12" t="s">
        <v>52</v>
      </c>
      <c r="L22" s="6" t="str">
        <f t="shared" si="0"/>
        <v>Programa: Ensino Superior</v>
      </c>
      <c r="M22" s="6" t="str">
        <f t="shared" si="1"/>
        <v>Ação: 2828 - Operacionalização do Curso Superior à Distância - CECIERJ</v>
      </c>
      <c r="N22" s="6" t="str">
        <f t="shared" si="2"/>
        <v>Percentual de alunos que finalizaram o ensino superior à distância, em todas as regiões do Estado (Percentual)</v>
      </c>
      <c r="O22" s="13" t="s">
        <v>53</v>
      </c>
      <c r="P22" s="7" t="s">
        <v>54</v>
      </c>
      <c r="Q22" s="68" t="s">
        <v>55</v>
      </c>
      <c r="R22" s="69" t="s">
        <v>177</v>
      </c>
      <c r="S22" s="2"/>
      <c r="T22" s="2"/>
      <c r="U22" s="2"/>
      <c r="V22" s="2"/>
      <c r="W22" s="2"/>
      <c r="X22" s="73">
        <v>0.1231</v>
      </c>
      <c r="Y22" s="2"/>
      <c r="Z22" s="2"/>
      <c r="AA22" s="2"/>
      <c r="AB22" s="2"/>
      <c r="AC22" s="2"/>
      <c r="AD22" s="67">
        <v>0.02</v>
      </c>
      <c r="AE22" s="68" t="s">
        <v>177</v>
      </c>
      <c r="AF22" s="69" t="s">
        <v>177</v>
      </c>
      <c r="AG22" s="72" t="s">
        <v>177</v>
      </c>
      <c r="AH22" s="7" t="s">
        <v>53</v>
      </c>
      <c r="AI22" s="7">
        <f>IF(P22="Crescimento",MAX(S22:AD22)/0.25, 2-(MIN(S22:AD22)/0.25))</f>
        <v>0.4924</v>
      </c>
      <c r="AJ22" s="7" t="str">
        <f t="shared" si="4"/>
        <v>Abaixo do Esperado</v>
      </c>
    </row>
    <row r="23" spans="1:36" ht="12" customHeight="1" x14ac:dyDescent="0.25">
      <c r="A23" s="7" t="s">
        <v>178</v>
      </c>
      <c r="B23" s="7" t="s">
        <v>179</v>
      </c>
      <c r="C23" s="7" t="s">
        <v>164</v>
      </c>
      <c r="D23" s="11" t="s">
        <v>165</v>
      </c>
      <c r="E23" s="11" t="s">
        <v>180</v>
      </c>
      <c r="F23" s="12" t="s">
        <v>181</v>
      </c>
      <c r="G23" s="3" t="s">
        <v>182</v>
      </c>
      <c r="H23" s="12" t="s">
        <v>183</v>
      </c>
      <c r="I23" s="11" t="s">
        <v>184</v>
      </c>
      <c r="J23" s="11" t="s">
        <v>185</v>
      </c>
      <c r="K23" s="12" t="s">
        <v>52</v>
      </c>
      <c r="L23" s="6" t="str">
        <f t="shared" si="0"/>
        <v>Programa: Educação Básica</v>
      </c>
      <c r="M23" s="6" t="str">
        <f t="shared" si="1"/>
        <v>Ação: 2829 - Suporte para Acesso ao Ensino Superior – Pré-Vestibular Social - CECIERJ</v>
      </c>
      <c r="N23" s="6" t="str">
        <f t="shared" si="2"/>
        <v>Percentual de alunos do pré-vestibular que ingressaram no vestibular (Percentual)</v>
      </c>
      <c r="O23" s="13" t="s">
        <v>46</v>
      </c>
      <c r="P23" s="7" t="s">
        <v>54</v>
      </c>
      <c r="Q23" s="68" t="s">
        <v>55</v>
      </c>
      <c r="R23" s="74">
        <v>0.15</v>
      </c>
      <c r="S23" s="2"/>
      <c r="T23" s="2"/>
      <c r="U23" s="2"/>
      <c r="V23" s="2"/>
      <c r="W23" s="2"/>
      <c r="X23" s="2"/>
      <c r="Y23" s="2"/>
      <c r="Z23" s="2"/>
      <c r="AA23" s="2"/>
      <c r="AB23" s="2"/>
      <c r="AC23" s="2"/>
      <c r="AD23" s="2">
        <v>0</v>
      </c>
      <c r="AE23" s="76">
        <v>0.15</v>
      </c>
      <c r="AF23" s="74">
        <v>0.15</v>
      </c>
      <c r="AG23" s="75">
        <v>0.15</v>
      </c>
      <c r="AH23" s="7" t="s">
        <v>46</v>
      </c>
      <c r="AI23" s="10">
        <f>IF(P23="Crescimento",MAX(S23:AD23)/R23, 2-(MIN(S23:AD23)/R23))</f>
        <v>0</v>
      </c>
      <c r="AJ23" s="7" t="str">
        <f t="shared" si="4"/>
        <v>Abaixo do Esperado</v>
      </c>
    </row>
    <row r="24" spans="1:36" ht="12.75" customHeight="1" x14ac:dyDescent="0.25">
      <c r="A24" s="7" t="s">
        <v>186</v>
      </c>
      <c r="B24" s="7" t="s">
        <v>187</v>
      </c>
      <c r="C24" s="7" t="s">
        <v>164</v>
      </c>
      <c r="D24" s="11" t="s">
        <v>165</v>
      </c>
      <c r="E24" s="11" t="s">
        <v>188</v>
      </c>
      <c r="F24" s="12" t="s">
        <v>189</v>
      </c>
      <c r="G24" s="3" t="s">
        <v>190</v>
      </c>
      <c r="H24" s="12" t="s">
        <v>191</v>
      </c>
      <c r="I24" s="11" t="s">
        <v>192</v>
      </c>
      <c r="J24" s="11" t="s">
        <v>193</v>
      </c>
      <c r="K24" s="12" t="s">
        <v>45</v>
      </c>
      <c r="L24" s="6" t="str">
        <f t="shared" si="0"/>
        <v>Programa: Desenvolvimento Científico, Tecnológico e Inovativo</v>
      </c>
      <c r="M24" s="6" t="str">
        <f t="shared" si="1"/>
        <v>Ação: 2830 - Divulgação e Popularização da Ciência - CECIERJ</v>
      </c>
      <c r="N24" s="6" t="str">
        <f t="shared" si="2"/>
        <v>Atividades de divulgação científica desenvolvidas, em todas as regiões do estado (Unidade)</v>
      </c>
      <c r="O24" s="13" t="s">
        <v>53</v>
      </c>
      <c r="P24" s="7" t="s">
        <v>54</v>
      </c>
      <c r="Q24" s="43">
        <v>20000</v>
      </c>
      <c r="R24" s="11">
        <v>20000</v>
      </c>
      <c r="S24" s="2"/>
      <c r="T24" s="2"/>
      <c r="U24" s="2"/>
      <c r="V24" s="2"/>
      <c r="W24" s="2"/>
      <c r="X24" s="11">
        <v>496</v>
      </c>
      <c r="Y24" s="2"/>
      <c r="Z24" s="2"/>
      <c r="AA24" s="2"/>
      <c r="AB24" s="2"/>
      <c r="AC24" s="2"/>
      <c r="AD24" s="2">
        <v>20391</v>
      </c>
      <c r="AE24" s="20">
        <v>22000</v>
      </c>
      <c r="AF24" s="21">
        <v>24000</v>
      </c>
      <c r="AG24" s="22">
        <v>25000</v>
      </c>
      <c r="AH24" s="77" t="s">
        <v>46</v>
      </c>
      <c r="AI24" s="10">
        <f>IF(P24="Crescimento",SUM(S24:AD24)/R24, 2-(SUM(S24:AD24)/R24))</f>
        <v>1.0443499999999999</v>
      </c>
      <c r="AJ24" s="7" t="str">
        <f t="shared" si="4"/>
        <v>Acima do Esperado</v>
      </c>
    </row>
    <row r="25" spans="1:36" ht="12.75" customHeight="1" x14ac:dyDescent="0.25">
      <c r="A25" s="7" t="s">
        <v>194</v>
      </c>
      <c r="B25" s="7" t="s">
        <v>195</v>
      </c>
      <c r="C25" s="7" t="s">
        <v>164</v>
      </c>
      <c r="D25" s="11" t="s">
        <v>165</v>
      </c>
      <c r="E25" s="11" t="s">
        <v>196</v>
      </c>
      <c r="F25" s="12" t="s">
        <v>197</v>
      </c>
      <c r="G25" s="3" t="s">
        <v>198</v>
      </c>
      <c r="H25" s="12" t="s">
        <v>199</v>
      </c>
      <c r="I25" s="11" t="s">
        <v>200</v>
      </c>
      <c r="J25" s="11" t="s">
        <v>201</v>
      </c>
      <c r="K25" s="12" t="s">
        <v>52</v>
      </c>
      <c r="L25" s="6" t="str">
        <f t="shared" si="0"/>
        <v>Programa: Gestão de Pessoas no Setor Público</v>
      </c>
      <c r="M25" s="6" t="str">
        <f t="shared" si="1"/>
        <v>Ação: 4456 - Capacitação de Servidores - CECIERJ - CECIERJ</v>
      </c>
      <c r="N25" s="6" t="str">
        <f t="shared" si="2"/>
        <v>Percentual de servidores da Fundação Cecierj capacitados (Percentual)</v>
      </c>
      <c r="O25" s="13" t="s">
        <v>46</v>
      </c>
      <c r="P25" s="7" t="s">
        <v>54</v>
      </c>
      <c r="Q25" s="43">
        <v>180</v>
      </c>
      <c r="R25" s="74">
        <v>0.05</v>
      </c>
      <c r="S25" s="2"/>
      <c r="T25" s="2"/>
      <c r="U25" s="2"/>
      <c r="V25" s="2"/>
      <c r="W25" s="2"/>
      <c r="X25" s="2"/>
      <c r="Y25" s="2"/>
      <c r="Z25" s="2"/>
      <c r="AA25" s="2"/>
      <c r="AB25" s="2"/>
      <c r="AC25" s="2"/>
      <c r="AD25" s="67">
        <v>0.08</v>
      </c>
      <c r="AE25" s="76">
        <v>0.1</v>
      </c>
      <c r="AF25" s="74">
        <v>0.1</v>
      </c>
      <c r="AG25" s="75">
        <v>0.1</v>
      </c>
      <c r="AH25" s="7" t="s">
        <v>46</v>
      </c>
      <c r="AI25" s="10">
        <f>IF(P25="Crescimento",MAX(S25:AD25)/R25, 2-(MIN(S25:AD25)/R25))</f>
        <v>1.5999999999999999</v>
      </c>
      <c r="AJ25" s="7" t="str">
        <f t="shared" si="4"/>
        <v>Acima do Esperado</v>
      </c>
    </row>
    <row r="26" spans="1:36" ht="12.75" customHeight="1" x14ac:dyDescent="0.25">
      <c r="A26" s="7" t="s">
        <v>162</v>
      </c>
      <c r="B26" s="7" t="s">
        <v>163</v>
      </c>
      <c r="C26" s="7" t="s">
        <v>164</v>
      </c>
      <c r="D26" s="11" t="s">
        <v>165</v>
      </c>
      <c r="E26" s="11" t="s">
        <v>202</v>
      </c>
      <c r="F26" s="12" t="s">
        <v>203</v>
      </c>
      <c r="G26" s="3" t="s">
        <v>204</v>
      </c>
      <c r="H26" s="12" t="s">
        <v>205</v>
      </c>
      <c r="I26" s="11" t="s">
        <v>206</v>
      </c>
      <c r="J26" s="11" t="s">
        <v>207</v>
      </c>
      <c r="K26" s="12" t="s">
        <v>45</v>
      </c>
      <c r="L26" s="6" t="str">
        <f t="shared" si="0"/>
        <v>Programa: Ensino Superior</v>
      </c>
      <c r="M26" s="6" t="str">
        <f t="shared" si="1"/>
        <v>Ação: 4457 - Implantação de Cursos de Nível Superior - EAD - CECIERJ</v>
      </c>
      <c r="N26" s="6" t="str">
        <f t="shared" si="2"/>
        <v>Aumento do número de alunos matriculados nos cursos de ensino superior à distância (Unidade)</v>
      </c>
      <c r="O26" s="13" t="s">
        <v>46</v>
      </c>
      <c r="P26" s="7" t="s">
        <v>54</v>
      </c>
      <c r="Q26" s="20" t="s">
        <v>55</v>
      </c>
      <c r="R26" s="21" t="s">
        <v>208</v>
      </c>
      <c r="S26" s="2"/>
      <c r="T26" s="2"/>
      <c r="U26" s="2"/>
      <c r="V26" s="2"/>
      <c r="W26" s="2"/>
      <c r="X26" s="2"/>
      <c r="Y26" s="2"/>
      <c r="Z26" s="2"/>
      <c r="AA26" s="2"/>
      <c r="AB26" s="2"/>
      <c r="AC26" s="2"/>
      <c r="AD26" s="2">
        <v>44</v>
      </c>
      <c r="AE26" s="20" t="s">
        <v>208</v>
      </c>
      <c r="AF26" s="21" t="s">
        <v>55</v>
      </c>
      <c r="AG26" s="22" t="s">
        <v>55</v>
      </c>
      <c r="AH26" s="7" t="s">
        <v>46</v>
      </c>
      <c r="AI26" s="10">
        <f>IF(P26="Crescimento",MAX(S26:AD26)/1500, 2-(MIN(S26:AD26)/1500))</f>
        <v>2.9333333333333333E-2</v>
      </c>
      <c r="AJ26" s="7" t="str">
        <f t="shared" si="4"/>
        <v>Abaixo do Esperado</v>
      </c>
    </row>
    <row r="27" spans="1:36" ht="12.75" customHeight="1" x14ac:dyDescent="0.25">
      <c r="A27" s="11" t="s">
        <v>178</v>
      </c>
      <c r="B27" s="11" t="s">
        <v>179</v>
      </c>
      <c r="C27" s="11" t="s">
        <v>164</v>
      </c>
      <c r="D27" s="11" t="s">
        <v>165</v>
      </c>
      <c r="E27" s="11" t="s">
        <v>209</v>
      </c>
      <c r="F27" s="12" t="s">
        <v>210</v>
      </c>
      <c r="G27" s="3" t="s">
        <v>211</v>
      </c>
      <c r="H27" s="12" t="s">
        <v>212</v>
      </c>
      <c r="I27" s="11" t="s">
        <v>213</v>
      </c>
      <c r="J27" s="11" t="s">
        <v>214</v>
      </c>
      <c r="K27" s="12" t="s">
        <v>52</v>
      </c>
      <c r="L27" s="6" t="str">
        <f t="shared" si="0"/>
        <v>Programa: Educação Básica</v>
      </c>
      <c r="M27" s="6" t="str">
        <f t="shared" si="1"/>
        <v>Ação: 4462 - Implantação de Cursos à Distância - CECIERJ</v>
      </c>
      <c r="N27" s="6" t="str">
        <f t="shared" si="2"/>
        <v>Formação continuada na plataforma EAD (Percentual)</v>
      </c>
      <c r="O27" s="13" t="s">
        <v>53</v>
      </c>
      <c r="P27" s="7" t="s">
        <v>54</v>
      </c>
      <c r="Q27" s="68" t="s">
        <v>55</v>
      </c>
      <c r="R27" s="69" t="s">
        <v>172</v>
      </c>
      <c r="S27" s="2"/>
      <c r="T27" s="2"/>
      <c r="U27" s="2"/>
      <c r="V27" s="2"/>
      <c r="W27" s="2"/>
      <c r="X27" s="70">
        <v>0.4</v>
      </c>
      <c r="Y27" s="2"/>
      <c r="Z27" s="2"/>
      <c r="AA27" s="2"/>
      <c r="AB27" s="2"/>
      <c r="AC27" s="2"/>
      <c r="AD27" s="70">
        <v>0.4</v>
      </c>
      <c r="AE27" s="68" t="s">
        <v>172</v>
      </c>
      <c r="AF27" s="69" t="s">
        <v>172</v>
      </c>
      <c r="AG27" s="72" t="s">
        <v>172</v>
      </c>
      <c r="AH27" s="7" t="s">
        <v>53</v>
      </c>
      <c r="AI27" s="78">
        <f>IF(P27="Crescimento",MAX(S27:AD27)/0.3, 2-(MIN(S27:AD27)/0.3))</f>
        <v>1.3333333333333335</v>
      </c>
      <c r="AJ27" s="7" t="str">
        <f t="shared" si="4"/>
        <v>Acima do Esperado</v>
      </c>
    </row>
    <row r="28" spans="1:36" ht="12.75" customHeight="1" x14ac:dyDescent="0.25">
      <c r="A28" s="11" t="s">
        <v>186</v>
      </c>
      <c r="B28" s="11" t="s">
        <v>187</v>
      </c>
      <c r="C28" s="11" t="s">
        <v>164</v>
      </c>
      <c r="D28" s="11" t="s">
        <v>165</v>
      </c>
      <c r="E28" s="11" t="s">
        <v>215</v>
      </c>
      <c r="F28" s="12" t="s">
        <v>216</v>
      </c>
      <c r="G28" s="3" t="s">
        <v>217</v>
      </c>
      <c r="H28" s="12" t="s">
        <v>218</v>
      </c>
      <c r="I28" s="11" t="s">
        <v>219</v>
      </c>
      <c r="J28" s="11" t="s">
        <v>220</v>
      </c>
      <c r="K28" s="12" t="s">
        <v>45</v>
      </c>
      <c r="L28" s="6" t="str">
        <f t="shared" si="0"/>
        <v>Programa: Desenvolvimento Científico, Tecnológico e Inovativo</v>
      </c>
      <c r="M28" s="6" t="str">
        <f t="shared" si="1"/>
        <v>Ação: 4588 - Suporte a Estudantes e Pesquisadores - CECIERJ</v>
      </c>
      <c r="N28" s="6" t="str">
        <f t="shared" si="2"/>
        <v>Número de pessoas atendidas pelas políticas de iniciação científica, tecnológica e inovativa  (Unidade)</v>
      </c>
      <c r="O28" s="13" t="s">
        <v>53</v>
      </c>
      <c r="P28" s="7" t="s">
        <v>54</v>
      </c>
      <c r="Q28" s="20" t="s">
        <v>55</v>
      </c>
      <c r="R28" s="11">
        <v>7500</v>
      </c>
      <c r="S28" s="2"/>
      <c r="T28" s="2"/>
      <c r="U28" s="2"/>
      <c r="V28" s="2"/>
      <c r="W28" s="2"/>
      <c r="X28" s="11">
        <v>0</v>
      </c>
      <c r="Y28" s="2"/>
      <c r="Z28" s="2"/>
      <c r="AA28" s="2"/>
      <c r="AB28" s="2"/>
      <c r="AC28" s="2"/>
      <c r="AD28" s="2">
        <v>228</v>
      </c>
      <c r="AE28" s="20">
        <v>8500</v>
      </c>
      <c r="AF28" s="21">
        <v>10000</v>
      </c>
      <c r="AG28" s="22">
        <v>11500</v>
      </c>
      <c r="AH28" s="77" t="s">
        <v>46</v>
      </c>
      <c r="AI28" s="10">
        <f>IF(P28="Crescimento",SUM(S28:AD28)/R28, 2-(SUM(S28:AD28)/R28))</f>
        <v>3.04E-2</v>
      </c>
      <c r="AJ28" s="7" t="str">
        <f t="shared" si="4"/>
        <v>Abaixo do Esperado</v>
      </c>
    </row>
    <row r="29" spans="1:36" ht="12.75" customHeight="1" x14ac:dyDescent="0.25">
      <c r="A29" s="7" t="s">
        <v>194</v>
      </c>
      <c r="B29" s="7" t="s">
        <v>195</v>
      </c>
      <c r="C29" s="7" t="s">
        <v>164</v>
      </c>
      <c r="D29" s="11" t="s">
        <v>165</v>
      </c>
      <c r="E29" s="11" t="s">
        <v>221</v>
      </c>
      <c r="F29" s="12" t="s">
        <v>222</v>
      </c>
      <c r="G29" s="3" t="s">
        <v>223</v>
      </c>
      <c r="H29" s="12" t="s">
        <v>224</v>
      </c>
      <c r="I29" s="11" t="s">
        <v>225</v>
      </c>
      <c r="J29" s="11" t="s">
        <v>226</v>
      </c>
      <c r="K29" s="12" t="s">
        <v>52</v>
      </c>
      <c r="L29" s="6" t="str">
        <f t="shared" si="0"/>
        <v>Programa: Gestão de Pessoas no Setor Público</v>
      </c>
      <c r="M29" s="6" t="str">
        <f t="shared" si="1"/>
        <v>Ação: 5637 - Realização de Concurso para Provimento de Cargos Públicos - CECIERJ - CECIERJ</v>
      </c>
      <c r="N29" s="6" t="str">
        <f t="shared" si="2"/>
        <v>Preenchimento de cargos vagos através de concurso público (Percentual)</v>
      </c>
      <c r="O29" s="13" t="s">
        <v>55</v>
      </c>
      <c r="P29" s="7" t="s">
        <v>54</v>
      </c>
      <c r="Q29" s="68" t="s">
        <v>55</v>
      </c>
      <c r="R29" s="74">
        <v>1</v>
      </c>
      <c r="S29" s="2"/>
      <c r="T29" s="2"/>
      <c r="U29" s="2"/>
      <c r="V29" s="2"/>
      <c r="W29" s="2"/>
      <c r="X29" s="74">
        <v>0</v>
      </c>
      <c r="Y29" s="2"/>
      <c r="Z29" s="2"/>
      <c r="AA29" s="2"/>
      <c r="AB29" s="2"/>
      <c r="AC29" s="2"/>
      <c r="AD29" s="67">
        <v>0</v>
      </c>
      <c r="AE29" s="76">
        <v>1</v>
      </c>
      <c r="AF29" s="74">
        <v>1</v>
      </c>
      <c r="AG29" s="75">
        <v>1</v>
      </c>
      <c r="AH29" s="7" t="s">
        <v>227</v>
      </c>
      <c r="AI29" s="10">
        <f>IF(P29="Crescimento",MAX(S29:AD29)/R29, 2-(MIN(S29:AD29)/R29))</f>
        <v>0</v>
      </c>
      <c r="AJ29" s="7" t="str">
        <f t="shared" si="4"/>
        <v>Abaixo do Esperado</v>
      </c>
    </row>
    <row r="30" spans="1:36" ht="12.75" customHeight="1" x14ac:dyDescent="0.25">
      <c r="A30" s="7" t="s">
        <v>186</v>
      </c>
      <c r="B30" s="7" t="s">
        <v>187</v>
      </c>
      <c r="C30" s="7" t="s">
        <v>164</v>
      </c>
      <c r="D30" s="11" t="s">
        <v>165</v>
      </c>
      <c r="E30" s="11" t="s">
        <v>228</v>
      </c>
      <c r="F30" s="12" t="s">
        <v>229</v>
      </c>
      <c r="G30" s="3" t="s">
        <v>230</v>
      </c>
      <c r="H30" s="12" t="s">
        <v>231</v>
      </c>
      <c r="I30" s="11" t="s">
        <v>232</v>
      </c>
      <c r="J30" s="11" t="s">
        <v>233</v>
      </c>
      <c r="K30" s="12" t="s">
        <v>45</v>
      </c>
      <c r="L30" s="6" t="str">
        <f t="shared" si="0"/>
        <v>Programa: Desenvolvimento Científico, Tecnológico e Inovativo</v>
      </c>
      <c r="M30" s="6" t="str">
        <f t="shared" si="1"/>
        <v>Ação: 8317 - Operacionalização do Museu Ciência e Vida - CECIERJ</v>
      </c>
      <c r="N30" s="6" t="str">
        <f t="shared" si="2"/>
        <v>Alcance populacional do Museu Ciência e Vida (Unidade)</v>
      </c>
      <c r="O30" s="13" t="s">
        <v>53</v>
      </c>
      <c r="P30" s="7" t="s">
        <v>54</v>
      </c>
      <c r="Q30" s="43">
        <v>14688</v>
      </c>
      <c r="R30" s="11">
        <v>14700</v>
      </c>
      <c r="S30" s="2"/>
      <c r="T30" s="2"/>
      <c r="U30" s="2"/>
      <c r="V30" s="2"/>
      <c r="W30" s="2"/>
      <c r="X30" s="11">
        <v>4413</v>
      </c>
      <c r="Y30" s="2"/>
      <c r="Z30" s="2"/>
      <c r="AA30" s="2"/>
      <c r="AB30" s="2"/>
      <c r="AC30" s="2"/>
      <c r="AD30" s="2">
        <v>15586</v>
      </c>
      <c r="AE30" s="20">
        <v>17000</v>
      </c>
      <c r="AF30" s="21">
        <v>20000</v>
      </c>
      <c r="AG30" s="22">
        <v>23000</v>
      </c>
      <c r="AH30" s="77" t="s">
        <v>46</v>
      </c>
      <c r="AI30" s="10">
        <f>IF(P30="Crescimento",SUM(S30:AD30)/R30, 2-(SUM(S30:AD30)/R30))</f>
        <v>1.3604761904761904</v>
      </c>
      <c r="AJ30" s="7" t="str">
        <f t="shared" si="4"/>
        <v>Acima do Esperado</v>
      </c>
    </row>
    <row r="31" spans="1:36" ht="12.75" customHeight="1" x14ac:dyDescent="0.25">
      <c r="A31" s="7" t="s">
        <v>178</v>
      </c>
      <c r="B31" s="7" t="s">
        <v>179</v>
      </c>
      <c r="C31" s="7" t="s">
        <v>164</v>
      </c>
      <c r="D31" s="11" t="s">
        <v>165</v>
      </c>
      <c r="E31" s="11" t="s">
        <v>234</v>
      </c>
      <c r="F31" s="12" t="s">
        <v>235</v>
      </c>
      <c r="G31" s="3" t="s">
        <v>236</v>
      </c>
      <c r="H31" s="12" t="s">
        <v>237</v>
      </c>
      <c r="I31" s="11" t="s">
        <v>238</v>
      </c>
      <c r="J31" s="11" t="s">
        <v>239</v>
      </c>
      <c r="K31" s="12" t="s">
        <v>52</v>
      </c>
      <c r="L31" s="6" t="str">
        <f t="shared" si="0"/>
        <v>Programa: Educação Básica</v>
      </c>
      <c r="M31" s="6" t="str">
        <f t="shared" si="1"/>
        <v>Ação: 8347 - Fortalecimento da Educação Básica - CEJA - CECIERJ</v>
      </c>
      <c r="N31" s="6" t="str">
        <f t="shared" si="2"/>
        <v>Formação de Jovens e adultos no Ensino Médio e Fundamental (Percentual)</v>
      </c>
      <c r="O31" s="13" t="s">
        <v>46</v>
      </c>
      <c r="P31" s="7" t="s">
        <v>54</v>
      </c>
      <c r="Q31" s="68" t="s">
        <v>55</v>
      </c>
      <c r="R31" s="21">
        <v>9400</v>
      </c>
      <c r="S31" s="2"/>
      <c r="T31" s="2"/>
      <c r="U31" s="2"/>
      <c r="V31" s="2"/>
      <c r="W31" s="2"/>
      <c r="X31" s="2"/>
      <c r="Y31" s="2"/>
      <c r="Z31" s="2"/>
      <c r="AA31" s="2"/>
      <c r="AB31" s="2"/>
      <c r="AC31" s="2"/>
      <c r="AD31" s="2">
        <v>16</v>
      </c>
      <c r="AE31" s="20">
        <v>9400</v>
      </c>
      <c r="AF31" s="21">
        <v>9400</v>
      </c>
      <c r="AG31" s="22">
        <v>9400</v>
      </c>
      <c r="AH31" s="7" t="s">
        <v>46</v>
      </c>
      <c r="AI31" s="10">
        <f>IF(P31="Crescimento",MAX(S31:AD31)/R31, 2-(MIN(S31:AD31)/R31))</f>
        <v>1.7021276595744681E-3</v>
      </c>
      <c r="AJ31" s="7" t="str">
        <f t="shared" si="4"/>
        <v>Abaixo do Esperado</v>
      </c>
    </row>
    <row r="32" spans="1:36" ht="12.75" customHeight="1" x14ac:dyDescent="0.25">
      <c r="A32" s="11" t="s">
        <v>240</v>
      </c>
      <c r="B32" s="11" t="s">
        <v>241</v>
      </c>
      <c r="C32" s="11" t="s">
        <v>242</v>
      </c>
      <c r="D32" s="11" t="s">
        <v>243</v>
      </c>
      <c r="E32" s="11">
        <v>3469</v>
      </c>
      <c r="F32" s="12" t="s">
        <v>244</v>
      </c>
      <c r="G32" s="3" t="s">
        <v>245</v>
      </c>
      <c r="H32" s="12" t="s">
        <v>246</v>
      </c>
      <c r="I32" s="11" t="s">
        <v>247</v>
      </c>
      <c r="J32" s="11" t="s">
        <v>248</v>
      </c>
      <c r="K32" s="12" t="s">
        <v>45</v>
      </c>
      <c r="L32" s="6" t="str">
        <f t="shared" si="0"/>
        <v>Programa: Saneamento Ambiental e Resíduos Sólidos</v>
      </c>
      <c r="M32" s="6" t="str">
        <f t="shared" si="1"/>
        <v>Ação: 3469 - Implantação e Ampliação  de Sistema de Esgotamento Sanitário da RMRJ - CEDAE</v>
      </c>
      <c r="N32" s="6" t="str">
        <f t="shared" si="2"/>
        <v>População atendida após incremento das ligações prediais - Sistema de Esgotamento Sanitário da RMRJ (Unidade)</v>
      </c>
      <c r="O32" s="13" t="s">
        <v>46</v>
      </c>
      <c r="P32" s="7" t="s">
        <v>54</v>
      </c>
      <c r="Q32" s="43">
        <v>590602</v>
      </c>
      <c r="R32" s="11">
        <v>6793</v>
      </c>
      <c r="S32" s="2"/>
      <c r="T32" s="2"/>
      <c r="U32" s="2"/>
      <c r="V32" s="2"/>
      <c r="W32" s="2"/>
      <c r="X32" s="2"/>
      <c r="Y32" s="2"/>
      <c r="Z32" s="2"/>
      <c r="AA32" s="2"/>
      <c r="AB32" s="2"/>
      <c r="AC32" s="2"/>
      <c r="AD32" s="2">
        <v>0</v>
      </c>
      <c r="AE32" s="43">
        <v>39321</v>
      </c>
      <c r="AF32" s="11">
        <v>4760</v>
      </c>
      <c r="AG32" s="13">
        <v>67442</v>
      </c>
      <c r="AH32" s="7" t="s">
        <v>46</v>
      </c>
      <c r="AI32" s="10">
        <f>IF(P32="Crescimento",MAX(S32:AD32)/R32, 2-(MIN(S32:AD32)/R32))</f>
        <v>0</v>
      </c>
      <c r="AJ32" s="7" t="str">
        <f t="shared" si="4"/>
        <v>Abaixo do Esperado</v>
      </c>
    </row>
    <row r="33" spans="1:36" ht="12.75" customHeight="1" x14ac:dyDescent="0.25">
      <c r="A33" s="11" t="s">
        <v>240</v>
      </c>
      <c r="B33" s="11" t="s">
        <v>241</v>
      </c>
      <c r="C33" s="11" t="s">
        <v>242</v>
      </c>
      <c r="D33" s="11" t="s">
        <v>243</v>
      </c>
      <c r="E33" s="11" t="s">
        <v>249</v>
      </c>
      <c r="F33" s="12" t="s">
        <v>250</v>
      </c>
      <c r="G33" s="3" t="s">
        <v>251</v>
      </c>
      <c r="H33" s="12" t="s">
        <v>252</v>
      </c>
      <c r="I33" s="11" t="s">
        <v>253</v>
      </c>
      <c r="J33" s="11" t="s">
        <v>254</v>
      </c>
      <c r="K33" s="12" t="s">
        <v>255</v>
      </c>
      <c r="L33" s="6" t="str">
        <f t="shared" si="0"/>
        <v>Programa: Saneamento Ambiental e Resíduos Sólidos</v>
      </c>
      <c r="M33" s="6" t="str">
        <f t="shared" si="1"/>
        <v>Ação: 1611 - Construção da Estação de Tratamento de Água do Novo Guandu  - CEDAE</v>
      </c>
      <c r="N33" s="6" t="str">
        <f t="shared" si="2"/>
        <v>Vazão adicional após a conclusão do sistema Novo Guandu (Litros por segundo)</v>
      </c>
      <c r="O33" s="13" t="s">
        <v>256</v>
      </c>
      <c r="P33" s="7" t="s">
        <v>54</v>
      </c>
      <c r="Q33" s="43">
        <v>43000</v>
      </c>
      <c r="R33" s="11">
        <v>12000</v>
      </c>
      <c r="S33" s="2"/>
      <c r="T33" s="2"/>
      <c r="U33" s="2"/>
      <c r="V33" s="2"/>
      <c r="W33" s="2"/>
      <c r="X33" s="2"/>
      <c r="Y33" s="2"/>
      <c r="Z33" s="2"/>
      <c r="AA33" s="2"/>
      <c r="AB33" s="2"/>
      <c r="AC33" s="2"/>
      <c r="AD33" s="2" t="s">
        <v>55</v>
      </c>
      <c r="AE33" s="43">
        <v>12000</v>
      </c>
      <c r="AF33" s="11">
        <v>12000</v>
      </c>
      <c r="AG33" s="13">
        <v>12000</v>
      </c>
      <c r="AH33" s="7" t="s">
        <v>256</v>
      </c>
      <c r="AI33" s="10">
        <f>IF(P33="Crescimento",MAX(S33:AD33)/R33, 2-(MIN(S33:AD33)/R33))</f>
        <v>0</v>
      </c>
      <c r="AJ33" s="7" t="str">
        <f t="shared" si="4"/>
        <v>Abaixo do Esperado</v>
      </c>
    </row>
    <row r="34" spans="1:36" ht="12.75" customHeight="1" x14ac:dyDescent="0.25">
      <c r="A34" s="11" t="s">
        <v>240</v>
      </c>
      <c r="B34" s="11" t="s">
        <v>241</v>
      </c>
      <c r="C34" s="11" t="s">
        <v>242</v>
      </c>
      <c r="D34" s="11" t="s">
        <v>243</v>
      </c>
      <c r="E34" s="11" t="s">
        <v>257</v>
      </c>
      <c r="F34" s="12" t="s">
        <v>258</v>
      </c>
      <c r="G34" s="3" t="s">
        <v>259</v>
      </c>
      <c r="H34" s="12" t="s">
        <v>260</v>
      </c>
      <c r="I34" s="11" t="s">
        <v>261</v>
      </c>
      <c r="J34" s="11" t="s">
        <v>262</v>
      </c>
      <c r="K34" s="12" t="s">
        <v>52</v>
      </c>
      <c r="L34" s="6" t="str">
        <f t="shared" si="0"/>
        <v>Programa: Saneamento Ambiental e Resíduos Sólidos</v>
      </c>
      <c r="M34" s="6" t="str">
        <f t="shared" si="1"/>
        <v>Ação: 1663 - Ampliação e Melhoria Operacional dos Sistemas Guandu e Imunana- Laranjal - CEDAE</v>
      </c>
      <c r="N34" s="6" t="str">
        <f t="shared" si="2"/>
        <v>Indicador de Qualidade da Água Tratada (IQAT) (Percentual)</v>
      </c>
      <c r="O34" s="13" t="s">
        <v>46</v>
      </c>
      <c r="P34" s="7" t="s">
        <v>54</v>
      </c>
      <c r="Q34" s="79">
        <v>0.75</v>
      </c>
      <c r="R34" s="70">
        <v>0.8</v>
      </c>
      <c r="S34" s="2"/>
      <c r="T34" s="2"/>
      <c r="U34" s="2"/>
      <c r="V34" s="2"/>
      <c r="W34" s="2"/>
      <c r="X34" s="2"/>
      <c r="Y34" s="2"/>
      <c r="Z34" s="2"/>
      <c r="AA34" s="2"/>
      <c r="AB34" s="2"/>
      <c r="AC34" s="2"/>
      <c r="AD34" s="2" t="s">
        <v>55</v>
      </c>
      <c r="AE34" s="76">
        <v>0.85</v>
      </c>
      <c r="AF34" s="74">
        <v>0.9</v>
      </c>
      <c r="AG34" s="75">
        <v>0.95</v>
      </c>
      <c r="AH34" s="7" t="s">
        <v>46</v>
      </c>
      <c r="AI34" s="10" t="s">
        <v>55</v>
      </c>
      <c r="AJ34" s="7" t="s">
        <v>55</v>
      </c>
    </row>
    <row r="35" spans="1:36" ht="12.75" customHeight="1" x14ac:dyDescent="0.25">
      <c r="A35" s="11" t="s">
        <v>263</v>
      </c>
      <c r="B35" s="11" t="s">
        <v>264</v>
      </c>
      <c r="C35" s="11" t="s">
        <v>242</v>
      </c>
      <c r="D35" s="11" t="s">
        <v>243</v>
      </c>
      <c r="E35" s="11" t="s">
        <v>265</v>
      </c>
      <c r="F35" s="12" t="s">
        <v>266</v>
      </c>
      <c r="G35" s="3" t="s">
        <v>267</v>
      </c>
      <c r="H35" s="12" t="s">
        <v>268</v>
      </c>
      <c r="I35" s="11" t="s">
        <v>269</v>
      </c>
      <c r="J35" s="11" t="s">
        <v>270</v>
      </c>
      <c r="K35" s="12" t="s">
        <v>45</v>
      </c>
      <c r="L35" s="6" t="str">
        <f t="shared" si="0"/>
        <v>Programa: Preservação e Conservação Ambiental</v>
      </c>
      <c r="M35" s="6" t="str">
        <f t="shared" si="1"/>
        <v>Ação: 2309 - Política Institucional de Meio Ambiente da CEDAE - CEDAE</v>
      </c>
      <c r="N35" s="6" t="str">
        <f t="shared" si="2"/>
        <v>Número de mudas florestais distribuídas (Unidade)</v>
      </c>
      <c r="O35" s="13" t="s">
        <v>46</v>
      </c>
      <c r="P35" s="7" t="s">
        <v>54</v>
      </c>
      <c r="Q35" s="82">
        <v>163689</v>
      </c>
      <c r="R35" s="83">
        <v>100000</v>
      </c>
      <c r="S35" s="2"/>
      <c r="T35" s="2"/>
      <c r="U35" s="2"/>
      <c r="V35" s="2"/>
      <c r="W35" s="2"/>
      <c r="X35" s="2"/>
      <c r="Y35" s="2"/>
      <c r="Z35" s="2"/>
      <c r="AA35" s="2"/>
      <c r="AB35" s="2"/>
      <c r="AC35" s="2"/>
      <c r="AD35" s="2">
        <v>62</v>
      </c>
      <c r="AE35" s="82">
        <v>170000</v>
      </c>
      <c r="AF35" s="83">
        <v>170000</v>
      </c>
      <c r="AG35" s="84">
        <v>170000</v>
      </c>
      <c r="AH35" s="7" t="s">
        <v>46</v>
      </c>
      <c r="AI35" s="10">
        <f>IF(P35="Crescimento",MAX(S35:AD35)/R35, 2-(MIN(S35:AD35)/R35))</f>
        <v>6.2E-4</v>
      </c>
      <c r="AJ35" s="7" t="str">
        <f t="shared" si="4"/>
        <v>Abaixo do Esperado</v>
      </c>
    </row>
    <row r="36" spans="1:36" ht="12.75" customHeight="1" x14ac:dyDescent="0.25">
      <c r="A36" s="11" t="s">
        <v>240</v>
      </c>
      <c r="B36" s="11" t="s">
        <v>241</v>
      </c>
      <c r="C36" s="11" t="s">
        <v>242</v>
      </c>
      <c r="D36" s="11" t="s">
        <v>243</v>
      </c>
      <c r="E36" s="11" t="s">
        <v>271</v>
      </c>
      <c r="F36" s="12" t="s">
        <v>272</v>
      </c>
      <c r="G36" s="3" t="s">
        <v>273</v>
      </c>
      <c r="H36" s="12" t="s">
        <v>274</v>
      </c>
      <c r="I36" s="11" t="s">
        <v>247</v>
      </c>
      <c r="J36" s="11" t="s">
        <v>248</v>
      </c>
      <c r="K36" s="12" t="s">
        <v>45</v>
      </c>
      <c r="L36" s="6" t="str">
        <f t="shared" si="0"/>
        <v>Programa: Saneamento Ambiental e Resíduos Sólidos</v>
      </c>
      <c r="M36" s="6" t="str">
        <f t="shared" si="1"/>
        <v>Ação: 3468 - Implantação e Ampliação  de Sistema de Abastecimento de Água da  RMRJ - CEDAE</v>
      </c>
      <c r="N36" s="6" t="str">
        <f t="shared" si="2"/>
        <v>População atendida após incremento das ligações prediais - Sistema de Abastecimento de Água da  RMRJ (Unidade)</v>
      </c>
      <c r="O36" s="13" t="s">
        <v>46</v>
      </c>
      <c r="P36" s="7" t="s">
        <v>54</v>
      </c>
      <c r="Q36" s="43">
        <v>2070828</v>
      </c>
      <c r="R36" s="11">
        <v>3777</v>
      </c>
      <c r="S36" s="2"/>
      <c r="T36" s="2"/>
      <c r="U36" s="2"/>
      <c r="V36" s="2"/>
      <c r="W36" s="2"/>
      <c r="X36" s="2"/>
      <c r="Y36" s="2"/>
      <c r="Z36" s="2"/>
      <c r="AA36" s="2"/>
      <c r="AB36" s="2"/>
      <c r="AC36" s="2"/>
      <c r="AD36" s="2">
        <v>0</v>
      </c>
      <c r="AE36" s="43">
        <v>89916</v>
      </c>
      <c r="AF36" s="11">
        <v>96067</v>
      </c>
      <c r="AG36" s="13">
        <v>29631</v>
      </c>
      <c r="AH36" s="7" t="s">
        <v>46</v>
      </c>
      <c r="AI36" s="10">
        <f>IF(P36="Crescimento",MAX(S36:AD36)/R36, 2-(MIN(S36:AD36)/R36))</f>
        <v>0</v>
      </c>
      <c r="AJ36" s="7" t="str">
        <f t="shared" si="4"/>
        <v>Abaixo do Esperado</v>
      </c>
    </row>
    <row r="37" spans="1:36" ht="12.75" customHeight="1" x14ac:dyDescent="0.25">
      <c r="A37" s="11" t="s">
        <v>240</v>
      </c>
      <c r="B37" s="11" t="s">
        <v>241</v>
      </c>
      <c r="C37" s="11" t="s">
        <v>242</v>
      </c>
      <c r="D37" s="11" t="s">
        <v>243</v>
      </c>
      <c r="E37" s="11" t="s">
        <v>275</v>
      </c>
      <c r="F37" s="12" t="s">
        <v>276</v>
      </c>
      <c r="G37" s="3" t="s">
        <v>277</v>
      </c>
      <c r="H37" s="12" t="s">
        <v>278</v>
      </c>
      <c r="I37" s="11" t="s">
        <v>247</v>
      </c>
      <c r="J37" s="11" t="s">
        <v>279</v>
      </c>
      <c r="K37" s="12" t="s">
        <v>45</v>
      </c>
      <c r="L37" s="6" t="str">
        <f t="shared" si="0"/>
        <v>Programa: Saneamento Ambiental e Resíduos Sólidos</v>
      </c>
      <c r="M37" s="6" t="str">
        <f t="shared" si="1"/>
        <v>Ação: 5352 - Implantação e Ampliação dos Sistemas de Saneamento no Interior - CEDAE</v>
      </c>
      <c r="N37" s="6" t="str">
        <f t="shared" si="2"/>
        <v>População atendida após incremento das ligações prediais com a ampliação da rede de distribuição distribuição do distrito de Anta, município de Sapucaia (Unidade)</v>
      </c>
      <c r="O37" s="13" t="s">
        <v>46</v>
      </c>
      <c r="P37" s="7" t="s">
        <v>54</v>
      </c>
      <c r="Q37" s="43">
        <v>6806</v>
      </c>
      <c r="R37" s="11">
        <v>366</v>
      </c>
      <c r="S37" s="2"/>
      <c r="T37" s="2"/>
      <c r="U37" s="2"/>
      <c r="V37" s="2"/>
      <c r="W37" s="2"/>
      <c r="X37" s="2"/>
      <c r="Y37" s="2"/>
      <c r="Z37" s="2"/>
      <c r="AA37" s="2"/>
      <c r="AB37" s="2"/>
      <c r="AC37" s="2"/>
      <c r="AD37" s="2" t="s">
        <v>55</v>
      </c>
      <c r="AE37" s="43">
        <v>366</v>
      </c>
      <c r="AF37" s="11">
        <v>366</v>
      </c>
      <c r="AG37" s="13">
        <v>366</v>
      </c>
      <c r="AH37" s="7" t="s">
        <v>46</v>
      </c>
      <c r="AI37" s="10" t="s">
        <v>55</v>
      </c>
      <c r="AJ37" s="7" t="s">
        <v>55</v>
      </c>
    </row>
    <row r="38" spans="1:36" ht="12.75" customHeight="1" x14ac:dyDescent="0.25">
      <c r="A38" s="11" t="s">
        <v>240</v>
      </c>
      <c r="B38" s="11" t="s">
        <v>241</v>
      </c>
      <c r="C38" s="11" t="s">
        <v>242</v>
      </c>
      <c r="D38" s="11" t="s">
        <v>243</v>
      </c>
      <c r="E38" s="11" t="s">
        <v>275</v>
      </c>
      <c r="F38" s="12" t="s">
        <v>276</v>
      </c>
      <c r="G38" s="3" t="s">
        <v>280</v>
      </c>
      <c r="H38" s="12" t="s">
        <v>281</v>
      </c>
      <c r="I38" s="11" t="s">
        <v>247</v>
      </c>
      <c r="J38" s="11" t="s">
        <v>282</v>
      </c>
      <c r="K38" s="12" t="s">
        <v>45</v>
      </c>
      <c r="L38" s="6" t="str">
        <f t="shared" si="0"/>
        <v>Programa: Saneamento Ambiental e Resíduos Sólidos</v>
      </c>
      <c r="M38" s="6" t="str">
        <f t="shared" si="1"/>
        <v>Ação: 5352 - Implantação e Ampliação dos Sistemas de Saneamento no Interior - CEDAE</v>
      </c>
      <c r="N38" s="6" t="str">
        <f t="shared" si="2"/>
        <v>População atendida após incremento das ligações prediais com a ampliação do sistema de abastecimento do município de Itacoara (Unidade)</v>
      </c>
      <c r="O38" s="13" t="s">
        <v>46</v>
      </c>
      <c r="P38" s="7" t="s">
        <v>54</v>
      </c>
      <c r="Q38" s="43">
        <v>18413</v>
      </c>
      <c r="R38" s="11" t="s">
        <v>55</v>
      </c>
      <c r="S38" s="2"/>
      <c r="T38" s="2"/>
      <c r="U38" s="2"/>
      <c r="V38" s="2"/>
      <c r="W38" s="2"/>
      <c r="X38" s="2"/>
      <c r="Y38" s="2"/>
      <c r="Z38" s="2"/>
      <c r="AA38" s="2"/>
      <c r="AB38" s="2"/>
      <c r="AC38" s="2"/>
      <c r="AD38" s="2">
        <v>0</v>
      </c>
      <c r="AE38" s="43">
        <v>1276</v>
      </c>
      <c r="AF38" s="11" t="s">
        <v>55</v>
      </c>
      <c r="AG38" s="13" t="s">
        <v>55</v>
      </c>
      <c r="AH38" s="7" t="s">
        <v>46</v>
      </c>
      <c r="AI38" s="7" t="s">
        <v>161</v>
      </c>
      <c r="AJ38" s="7" t="s">
        <v>161</v>
      </c>
    </row>
    <row r="39" spans="1:36" ht="12.75" customHeight="1" x14ac:dyDescent="0.25">
      <c r="A39" s="11" t="s">
        <v>240</v>
      </c>
      <c r="B39" s="11" t="s">
        <v>241</v>
      </c>
      <c r="C39" s="11" t="s">
        <v>242</v>
      </c>
      <c r="D39" s="11" t="s">
        <v>243</v>
      </c>
      <c r="E39" s="11" t="s">
        <v>275</v>
      </c>
      <c r="F39" s="12" t="s">
        <v>276</v>
      </c>
      <c r="G39" s="3" t="s">
        <v>283</v>
      </c>
      <c r="H39" s="12" t="s">
        <v>284</v>
      </c>
      <c r="I39" s="11" t="s">
        <v>247</v>
      </c>
      <c r="J39" s="11" t="s">
        <v>285</v>
      </c>
      <c r="K39" s="12" t="s">
        <v>45</v>
      </c>
      <c r="L39" s="6" t="str">
        <f t="shared" si="0"/>
        <v>Programa: Saneamento Ambiental e Resíduos Sólidos</v>
      </c>
      <c r="M39" s="6" t="str">
        <f t="shared" si="1"/>
        <v>Ação: 5352 - Implantação e Ampliação dos Sistemas de Saneamento no Interior - CEDAE</v>
      </c>
      <c r="N39" s="6" t="str">
        <f t="shared" si="2"/>
        <v>População atendida após incremento das ligações prediais com a ampliação do sistema de abastecimento do município de Varre-Sai  (Unidade)</v>
      </c>
      <c r="O39" s="13" t="s">
        <v>46</v>
      </c>
      <c r="P39" s="7" t="s">
        <v>54</v>
      </c>
      <c r="Q39" s="43">
        <v>6606</v>
      </c>
      <c r="R39" s="11" t="s">
        <v>55</v>
      </c>
      <c r="S39" s="2"/>
      <c r="T39" s="2"/>
      <c r="U39" s="2"/>
      <c r="V39" s="2"/>
      <c r="W39" s="2"/>
      <c r="X39" s="2"/>
      <c r="Y39" s="2"/>
      <c r="Z39" s="2"/>
      <c r="AA39" s="2"/>
      <c r="AB39" s="2"/>
      <c r="AC39" s="2"/>
      <c r="AD39" s="2" t="s">
        <v>55</v>
      </c>
      <c r="AE39" s="43">
        <v>1451</v>
      </c>
      <c r="AF39" s="11">
        <v>1451</v>
      </c>
      <c r="AG39" s="13">
        <v>1452</v>
      </c>
      <c r="AH39" s="7" t="s">
        <v>46</v>
      </c>
      <c r="AI39" s="7" t="s">
        <v>55</v>
      </c>
      <c r="AJ39" s="7" t="s">
        <v>55</v>
      </c>
    </row>
    <row r="40" spans="1:36" ht="12.75" customHeight="1" x14ac:dyDescent="0.25">
      <c r="A40" s="11" t="s">
        <v>240</v>
      </c>
      <c r="B40" s="11" t="s">
        <v>241</v>
      </c>
      <c r="C40" s="11" t="s">
        <v>242</v>
      </c>
      <c r="D40" s="11" t="s">
        <v>243</v>
      </c>
      <c r="E40" s="11" t="s">
        <v>275</v>
      </c>
      <c r="F40" s="12" t="s">
        <v>276</v>
      </c>
      <c r="G40" s="3" t="s">
        <v>286</v>
      </c>
      <c r="H40" s="12" t="s">
        <v>287</v>
      </c>
      <c r="I40" s="11" t="s">
        <v>247</v>
      </c>
      <c r="J40" s="11" t="s">
        <v>288</v>
      </c>
      <c r="K40" s="12" t="s">
        <v>45</v>
      </c>
      <c r="L40" s="6" t="str">
        <f t="shared" si="0"/>
        <v>Programa: Saneamento Ambiental e Resíduos Sólidos</v>
      </c>
      <c r="M40" s="6" t="str">
        <f t="shared" si="1"/>
        <v>Ação: 5352 - Implantação e Ampliação dos Sistemas de Saneamento no Interior - CEDAE</v>
      </c>
      <c r="N40" s="6" t="str">
        <f t="shared" si="2"/>
        <v>População atendida após incremento das ligações prediais com a complementação das obras de implantação do sistema de abastecimento de água da localidade de Boa Esperança e Parque Andréa, município de Rio Bonito  (Unidade)</v>
      </c>
      <c r="O40" s="13" t="s">
        <v>46</v>
      </c>
      <c r="P40" s="7" t="s">
        <v>54</v>
      </c>
      <c r="Q40" s="43">
        <v>44960</v>
      </c>
      <c r="R40" s="11">
        <v>5520</v>
      </c>
      <c r="S40" s="2"/>
      <c r="T40" s="2"/>
      <c r="U40" s="2"/>
      <c r="V40" s="2"/>
      <c r="W40" s="2"/>
      <c r="X40" s="2"/>
      <c r="Y40" s="2"/>
      <c r="Z40" s="2"/>
      <c r="AA40" s="2"/>
      <c r="AB40" s="2"/>
      <c r="AC40" s="2"/>
      <c r="AD40" s="2" t="s">
        <v>55</v>
      </c>
      <c r="AE40" s="43">
        <v>5520</v>
      </c>
      <c r="AF40" s="11">
        <v>5520</v>
      </c>
      <c r="AG40" s="13">
        <v>5520</v>
      </c>
      <c r="AH40" s="7" t="s">
        <v>46</v>
      </c>
      <c r="AI40" s="10" t="s">
        <v>55</v>
      </c>
      <c r="AJ40" s="7" t="s">
        <v>55</v>
      </c>
    </row>
    <row r="41" spans="1:36" ht="12.75" customHeight="1" x14ac:dyDescent="0.25">
      <c r="A41" s="11" t="s">
        <v>240</v>
      </c>
      <c r="B41" s="11" t="s">
        <v>241</v>
      </c>
      <c r="C41" s="11" t="s">
        <v>242</v>
      </c>
      <c r="D41" s="11" t="s">
        <v>243</v>
      </c>
      <c r="E41" s="11" t="s">
        <v>275</v>
      </c>
      <c r="F41" s="12" t="s">
        <v>276</v>
      </c>
      <c r="G41" s="3" t="s">
        <v>289</v>
      </c>
      <c r="H41" s="12" t="s">
        <v>290</v>
      </c>
      <c r="I41" s="11" t="s">
        <v>247</v>
      </c>
      <c r="J41" s="11" t="s">
        <v>291</v>
      </c>
      <c r="K41" s="12" t="s">
        <v>45</v>
      </c>
      <c r="L41" s="6" t="str">
        <f t="shared" si="0"/>
        <v>Programa: Saneamento Ambiental e Resíduos Sólidos</v>
      </c>
      <c r="M41" s="6" t="str">
        <f t="shared" si="1"/>
        <v>Ação: 5352 - Implantação e Ampliação dos Sistemas de Saneamento no Interior - CEDAE</v>
      </c>
      <c r="N41" s="6" t="str">
        <f t="shared" si="2"/>
        <v>População atendida após incremento das ligações prediais com a complementação das obras de implantação do sistema de abastecimento de água da localidade de Ponta Negra - município de Maricá  (Unidade)</v>
      </c>
      <c r="O41" s="13" t="s">
        <v>46</v>
      </c>
      <c r="P41" s="7" t="s">
        <v>54</v>
      </c>
      <c r="Q41" s="43">
        <v>52892</v>
      </c>
      <c r="R41" s="11">
        <v>3654</v>
      </c>
      <c r="S41" s="2"/>
      <c r="T41" s="2"/>
      <c r="U41" s="2"/>
      <c r="V41" s="2"/>
      <c r="W41" s="2"/>
      <c r="X41" s="2"/>
      <c r="Y41" s="2"/>
      <c r="Z41" s="2"/>
      <c r="AA41" s="2"/>
      <c r="AB41" s="2"/>
      <c r="AC41" s="2"/>
      <c r="AD41" s="2" t="s">
        <v>55</v>
      </c>
      <c r="AE41" s="43">
        <v>3654</v>
      </c>
      <c r="AF41" s="11">
        <v>3654</v>
      </c>
      <c r="AG41" s="13">
        <v>3654</v>
      </c>
      <c r="AH41" s="7" t="s">
        <v>46</v>
      </c>
      <c r="AI41" s="10" t="s">
        <v>55</v>
      </c>
      <c r="AJ41" s="7" t="s">
        <v>55</v>
      </c>
    </row>
    <row r="42" spans="1:36" ht="12.75" customHeight="1" x14ac:dyDescent="0.25">
      <c r="A42" s="11" t="s">
        <v>240</v>
      </c>
      <c r="B42" s="11" t="s">
        <v>241</v>
      </c>
      <c r="C42" s="11" t="s">
        <v>242</v>
      </c>
      <c r="D42" s="11" t="s">
        <v>243</v>
      </c>
      <c r="E42" s="11" t="s">
        <v>275</v>
      </c>
      <c r="F42" s="12" t="s">
        <v>276</v>
      </c>
      <c r="G42" s="3" t="s">
        <v>292</v>
      </c>
      <c r="H42" s="12" t="s">
        <v>293</v>
      </c>
      <c r="I42" s="11" t="s">
        <v>247</v>
      </c>
      <c r="J42" s="11" t="s">
        <v>294</v>
      </c>
      <c r="K42" s="12" t="s">
        <v>45</v>
      </c>
      <c r="L42" s="6" t="str">
        <f t="shared" si="0"/>
        <v>Programa: Saneamento Ambiental e Resíduos Sólidos</v>
      </c>
      <c r="M42" s="6" t="str">
        <f t="shared" si="1"/>
        <v>Ação: 5352 - Implantação e Ampliação dos Sistemas de Saneamento no Interior - CEDAE</v>
      </c>
      <c r="N42" s="6" t="str">
        <f t="shared" si="2"/>
        <v>População atendida após incremento das ligações prediais com a implantação da rede distribuidora no município de Laje do Muriaé (Unidade)</v>
      </c>
      <c r="O42" s="13" t="s">
        <v>46</v>
      </c>
      <c r="P42" s="7" t="s">
        <v>54</v>
      </c>
      <c r="Q42" s="43">
        <v>6353</v>
      </c>
      <c r="R42" s="11">
        <v>310</v>
      </c>
      <c r="S42" s="2"/>
      <c r="T42" s="2"/>
      <c r="U42" s="2"/>
      <c r="V42" s="2"/>
      <c r="W42" s="2"/>
      <c r="X42" s="2"/>
      <c r="Y42" s="2"/>
      <c r="Z42" s="2"/>
      <c r="AA42" s="2"/>
      <c r="AB42" s="2"/>
      <c r="AC42" s="2"/>
      <c r="AD42" s="2" t="s">
        <v>55</v>
      </c>
      <c r="AE42" s="43">
        <v>310</v>
      </c>
      <c r="AF42" s="11">
        <v>310</v>
      </c>
      <c r="AG42" s="13">
        <v>310</v>
      </c>
      <c r="AH42" s="7" t="s">
        <v>46</v>
      </c>
      <c r="AI42" s="10" t="s">
        <v>55</v>
      </c>
      <c r="AJ42" s="7" t="s">
        <v>55</v>
      </c>
    </row>
    <row r="43" spans="1:36" ht="12.75" customHeight="1" x14ac:dyDescent="0.25">
      <c r="A43" s="11" t="s">
        <v>240</v>
      </c>
      <c r="B43" s="11" t="s">
        <v>241</v>
      </c>
      <c r="C43" s="11" t="s">
        <v>242</v>
      </c>
      <c r="D43" s="11" t="s">
        <v>243</v>
      </c>
      <c r="E43" s="11" t="s">
        <v>275</v>
      </c>
      <c r="F43" s="12" t="s">
        <v>276</v>
      </c>
      <c r="G43" s="3" t="s">
        <v>295</v>
      </c>
      <c r="H43" s="12" t="s">
        <v>296</v>
      </c>
      <c r="I43" s="11" t="s">
        <v>247</v>
      </c>
      <c r="J43" s="11" t="s">
        <v>297</v>
      </c>
      <c r="K43" s="12" t="s">
        <v>45</v>
      </c>
      <c r="L43" s="6" t="str">
        <f t="shared" si="0"/>
        <v>Programa: Saneamento Ambiental e Resíduos Sólidos</v>
      </c>
      <c r="M43" s="6" t="str">
        <f t="shared" si="1"/>
        <v>Ação: 5352 - Implantação e Ampliação dos Sistemas de Saneamento no Interior - CEDAE</v>
      </c>
      <c r="N43" s="6" t="str">
        <f t="shared" si="2"/>
        <v>População atendida após incremento das ligações prediais com a implantação de novo sistema de abastecimento no município de Piraí  (Unidade)</v>
      </c>
      <c r="O43" s="13" t="s">
        <v>46</v>
      </c>
      <c r="P43" s="7" t="s">
        <v>54</v>
      </c>
      <c r="Q43" s="43">
        <v>14078</v>
      </c>
      <c r="R43" s="11">
        <v>3154</v>
      </c>
      <c r="S43" s="2"/>
      <c r="T43" s="2"/>
      <c r="U43" s="2"/>
      <c r="V43" s="2"/>
      <c r="W43" s="2"/>
      <c r="X43" s="2"/>
      <c r="Y43" s="2"/>
      <c r="Z43" s="2"/>
      <c r="AA43" s="2"/>
      <c r="AB43" s="2"/>
      <c r="AC43" s="2"/>
      <c r="AD43" s="2" t="s">
        <v>55</v>
      </c>
      <c r="AE43" s="43">
        <v>3154</v>
      </c>
      <c r="AF43" s="11">
        <v>3154</v>
      </c>
      <c r="AG43" s="13">
        <v>3154</v>
      </c>
      <c r="AH43" s="7" t="s">
        <v>46</v>
      </c>
      <c r="AI43" s="10" t="s">
        <v>55</v>
      </c>
      <c r="AJ43" s="7" t="s">
        <v>55</v>
      </c>
    </row>
    <row r="44" spans="1:36" ht="12.75" customHeight="1" x14ac:dyDescent="0.25">
      <c r="A44" s="11" t="s">
        <v>240</v>
      </c>
      <c r="B44" s="11" t="s">
        <v>241</v>
      </c>
      <c r="C44" s="11" t="s">
        <v>242</v>
      </c>
      <c r="D44" s="11" t="s">
        <v>243</v>
      </c>
      <c r="E44" s="11" t="s">
        <v>275</v>
      </c>
      <c r="F44" s="12" t="s">
        <v>276</v>
      </c>
      <c r="G44" s="3" t="s">
        <v>298</v>
      </c>
      <c r="H44" s="12" t="s">
        <v>299</v>
      </c>
      <c r="I44" s="11" t="s">
        <v>253</v>
      </c>
      <c r="J44" s="11" t="s">
        <v>300</v>
      </c>
      <c r="K44" s="12" t="s">
        <v>255</v>
      </c>
      <c r="L44" s="6" t="str">
        <f t="shared" si="0"/>
        <v>Programa: Saneamento Ambiental e Resíduos Sólidos</v>
      </c>
      <c r="M44" s="6" t="str">
        <f t="shared" si="1"/>
        <v>Ação: 5352 - Implantação e Ampliação dos Sistemas de Saneamento no Interior - CEDAE</v>
      </c>
      <c r="N44" s="6" t="str">
        <f t="shared" si="2"/>
        <v>Vazão adicional após a conclusão da ampliação da capacidade do sistema de tratamento de água do município de Rio das Ostras  (Litros por segundo)</v>
      </c>
      <c r="O44" s="13" t="s">
        <v>256</v>
      </c>
      <c r="P44" s="7" t="s">
        <v>54</v>
      </c>
      <c r="Q44" s="43">
        <v>450</v>
      </c>
      <c r="R44" s="11">
        <v>50</v>
      </c>
      <c r="S44" s="2"/>
      <c r="T44" s="2"/>
      <c r="U44" s="2"/>
      <c r="V44" s="2"/>
      <c r="W44" s="2"/>
      <c r="X44" s="2"/>
      <c r="Y44" s="2"/>
      <c r="Z44" s="2"/>
      <c r="AA44" s="2"/>
      <c r="AB44" s="2"/>
      <c r="AC44" s="2"/>
      <c r="AD44" s="2" t="s">
        <v>55</v>
      </c>
      <c r="AE44" s="43">
        <v>50</v>
      </c>
      <c r="AF44" s="11">
        <v>50</v>
      </c>
      <c r="AG44" s="13">
        <v>50</v>
      </c>
      <c r="AH44" s="7" t="s">
        <v>256</v>
      </c>
      <c r="AI44" s="10" t="s">
        <v>55</v>
      </c>
      <c r="AJ44" s="7" t="s">
        <v>55</v>
      </c>
    </row>
    <row r="45" spans="1:36" ht="12.75" customHeight="1" x14ac:dyDescent="0.25">
      <c r="A45" s="11" t="s">
        <v>240</v>
      </c>
      <c r="B45" s="11" t="s">
        <v>241</v>
      </c>
      <c r="C45" s="11" t="s">
        <v>242</v>
      </c>
      <c r="D45" s="11" t="s">
        <v>243</v>
      </c>
      <c r="E45" s="11" t="s">
        <v>275</v>
      </c>
      <c r="F45" s="12" t="s">
        <v>276</v>
      </c>
      <c r="G45" s="3" t="s">
        <v>301</v>
      </c>
      <c r="H45" s="12" t="s">
        <v>302</v>
      </c>
      <c r="I45" s="11" t="s">
        <v>253</v>
      </c>
      <c r="J45" s="11" t="s">
        <v>303</v>
      </c>
      <c r="K45" s="12" t="s">
        <v>255</v>
      </c>
      <c r="L45" s="6" t="str">
        <f t="shared" si="0"/>
        <v>Programa: Saneamento Ambiental e Resíduos Sólidos</v>
      </c>
      <c r="M45" s="6" t="str">
        <f t="shared" si="1"/>
        <v>Ação: 5352 - Implantação e Ampliação dos Sistemas de Saneamento no Interior - CEDAE</v>
      </c>
      <c r="N45" s="6" t="str">
        <f t="shared" si="2"/>
        <v>Vazão adicional após a conclusão da, da sede do município de Piraí (Litros por segundo)</v>
      </c>
      <c r="O45" s="13" t="s">
        <v>256</v>
      </c>
      <c r="P45" s="7" t="s">
        <v>54</v>
      </c>
      <c r="Q45" s="43">
        <v>50</v>
      </c>
      <c r="R45" s="11">
        <v>70</v>
      </c>
      <c r="S45" s="2"/>
      <c r="T45" s="2"/>
      <c r="U45" s="2"/>
      <c r="V45" s="2"/>
      <c r="W45" s="2"/>
      <c r="X45" s="2"/>
      <c r="Y45" s="2"/>
      <c r="Z45" s="2"/>
      <c r="AA45" s="2"/>
      <c r="AB45" s="2"/>
      <c r="AC45" s="2"/>
      <c r="AD45" s="2" t="s">
        <v>55</v>
      </c>
      <c r="AE45" s="43">
        <v>70</v>
      </c>
      <c r="AF45" s="11">
        <v>70</v>
      </c>
      <c r="AG45" s="13">
        <v>70</v>
      </c>
      <c r="AH45" s="7" t="s">
        <v>256</v>
      </c>
      <c r="AI45" s="10" t="s">
        <v>55</v>
      </c>
      <c r="AJ45" s="7" t="s">
        <v>55</v>
      </c>
    </row>
    <row r="46" spans="1:36" ht="12.75" customHeight="1" x14ac:dyDescent="0.25">
      <c r="A46" s="11" t="s">
        <v>240</v>
      </c>
      <c r="B46" s="11" t="s">
        <v>241</v>
      </c>
      <c r="C46" s="11" t="s">
        <v>242</v>
      </c>
      <c r="D46" s="11" t="s">
        <v>243</v>
      </c>
      <c r="E46" s="11" t="s">
        <v>275</v>
      </c>
      <c r="F46" s="12" t="s">
        <v>276</v>
      </c>
      <c r="G46" s="3" t="s">
        <v>304</v>
      </c>
      <c r="H46" s="12" t="s">
        <v>305</v>
      </c>
      <c r="I46" s="11" t="s">
        <v>253</v>
      </c>
      <c r="J46" s="11" t="s">
        <v>306</v>
      </c>
      <c r="K46" s="12" t="s">
        <v>255</v>
      </c>
      <c r="L46" s="6" t="str">
        <f t="shared" si="0"/>
        <v>Programa: Saneamento Ambiental e Resíduos Sólidos</v>
      </c>
      <c r="M46" s="6" t="str">
        <f t="shared" si="1"/>
        <v>Ação: 5352 - Implantação e Ampliação dos Sistemas de Saneamento no Interior - CEDAE</v>
      </c>
      <c r="N46" s="6" t="str">
        <f t="shared" si="2"/>
        <v>Vazão adicional após a conclusão da  ampliação do sistema de abastecimento de água das localidades de Miguel Pereira e Paty do Alferes  (Litros por segundo)</v>
      </c>
      <c r="O46" s="13" t="s">
        <v>256</v>
      </c>
      <c r="P46" s="7" t="s">
        <v>54</v>
      </c>
      <c r="Q46" s="43">
        <v>100</v>
      </c>
      <c r="R46" s="11">
        <v>40</v>
      </c>
      <c r="S46" s="2"/>
      <c r="T46" s="2"/>
      <c r="U46" s="2"/>
      <c r="V46" s="2"/>
      <c r="W46" s="2"/>
      <c r="X46" s="2"/>
      <c r="Y46" s="2"/>
      <c r="Z46" s="2"/>
      <c r="AA46" s="2"/>
      <c r="AB46" s="2"/>
      <c r="AC46" s="2"/>
      <c r="AD46" s="2" t="s">
        <v>55</v>
      </c>
      <c r="AE46" s="43">
        <v>40</v>
      </c>
      <c r="AF46" s="11">
        <v>40</v>
      </c>
      <c r="AG46" s="13">
        <v>40</v>
      </c>
      <c r="AH46" s="7" t="s">
        <v>256</v>
      </c>
      <c r="AI46" s="10" t="s">
        <v>55</v>
      </c>
      <c r="AJ46" s="7" t="s">
        <v>55</v>
      </c>
    </row>
    <row r="47" spans="1:36" ht="12.75" customHeight="1" x14ac:dyDescent="0.25">
      <c r="A47" s="11" t="s">
        <v>240</v>
      </c>
      <c r="B47" s="11" t="s">
        <v>241</v>
      </c>
      <c r="C47" s="11" t="s">
        <v>242</v>
      </c>
      <c r="D47" s="11" t="s">
        <v>243</v>
      </c>
      <c r="E47" s="11" t="s">
        <v>275</v>
      </c>
      <c r="F47" s="12" t="s">
        <v>276</v>
      </c>
      <c r="G47" s="3" t="s">
        <v>307</v>
      </c>
      <c r="H47" s="12" t="s">
        <v>308</v>
      </c>
      <c r="I47" s="11" t="s">
        <v>253</v>
      </c>
      <c r="J47" s="11" t="s">
        <v>309</v>
      </c>
      <c r="K47" s="12" t="s">
        <v>255</v>
      </c>
      <c r="L47" s="6" t="str">
        <f t="shared" si="0"/>
        <v>Programa: Saneamento Ambiental e Resíduos Sólidos</v>
      </c>
      <c r="M47" s="6" t="str">
        <f t="shared" si="1"/>
        <v>Ação: 5352 - Implantação e Ampliação dos Sistemas de Saneamento no Interior - CEDAE</v>
      </c>
      <c r="N47" s="6" t="str">
        <f t="shared" si="2"/>
        <v>Vazão adicional após a conclusão da  ampliação do sistema de abastecimento de água do município de Bom Jardim  (Litros por segundo)</v>
      </c>
      <c r="O47" s="13" t="s">
        <v>256</v>
      </c>
      <c r="P47" s="7" t="s">
        <v>54</v>
      </c>
      <c r="Q47" s="43">
        <v>25</v>
      </c>
      <c r="R47" s="11">
        <v>25</v>
      </c>
      <c r="S47" s="2"/>
      <c r="T47" s="2"/>
      <c r="U47" s="2"/>
      <c r="V47" s="2"/>
      <c r="W47" s="2"/>
      <c r="X47" s="2"/>
      <c r="Y47" s="2"/>
      <c r="Z47" s="2"/>
      <c r="AA47" s="2"/>
      <c r="AB47" s="2"/>
      <c r="AC47" s="2"/>
      <c r="AD47" s="2" t="s">
        <v>55</v>
      </c>
      <c r="AE47" s="43">
        <v>25</v>
      </c>
      <c r="AF47" s="11">
        <v>25</v>
      </c>
      <c r="AG47" s="13">
        <v>25</v>
      </c>
      <c r="AH47" s="7" t="s">
        <v>256</v>
      </c>
      <c r="AI47" s="10" t="s">
        <v>55</v>
      </c>
      <c r="AJ47" s="7" t="s">
        <v>55</v>
      </c>
    </row>
    <row r="48" spans="1:36" ht="12.75" customHeight="1" x14ac:dyDescent="0.25">
      <c r="A48" s="11" t="s">
        <v>240</v>
      </c>
      <c r="B48" s="11" t="s">
        <v>241</v>
      </c>
      <c r="C48" s="11" t="s">
        <v>242</v>
      </c>
      <c r="D48" s="11" t="s">
        <v>243</v>
      </c>
      <c r="E48" s="11" t="s">
        <v>275</v>
      </c>
      <c r="F48" s="12" t="s">
        <v>276</v>
      </c>
      <c r="G48" s="3" t="s">
        <v>310</v>
      </c>
      <c r="H48" s="12" t="s">
        <v>311</v>
      </c>
      <c r="I48" s="11" t="s">
        <v>253</v>
      </c>
      <c r="J48" s="11" t="s">
        <v>312</v>
      </c>
      <c r="K48" s="12" t="s">
        <v>255</v>
      </c>
      <c r="L48" s="6" t="str">
        <f t="shared" si="0"/>
        <v>Programa: Saneamento Ambiental e Resíduos Sólidos</v>
      </c>
      <c r="M48" s="6" t="str">
        <f t="shared" si="1"/>
        <v>Ação: 5352 - Implantação e Ampliação dos Sistemas de Saneamento no Interior - CEDAE</v>
      </c>
      <c r="N48" s="6" t="str">
        <f t="shared" si="2"/>
        <v>Vazão adicional após a conclusão da  ampliação do sistema de abastecimento de água tratada do município de Itaboraí  (Litros por segundo)</v>
      </c>
      <c r="O48" s="13" t="s">
        <v>256</v>
      </c>
      <c r="P48" s="7" t="s">
        <v>54</v>
      </c>
      <c r="Q48" s="43">
        <v>420</v>
      </c>
      <c r="R48" s="11">
        <v>190</v>
      </c>
      <c r="S48" s="2"/>
      <c r="T48" s="2"/>
      <c r="U48" s="2"/>
      <c r="V48" s="2"/>
      <c r="W48" s="2"/>
      <c r="X48" s="2"/>
      <c r="Y48" s="2"/>
      <c r="Z48" s="2"/>
      <c r="AA48" s="2"/>
      <c r="AB48" s="2"/>
      <c r="AC48" s="2"/>
      <c r="AD48" s="2" t="s">
        <v>55</v>
      </c>
      <c r="AE48" s="43">
        <v>190</v>
      </c>
      <c r="AF48" s="11">
        <v>190</v>
      </c>
      <c r="AG48" s="13">
        <v>190</v>
      </c>
      <c r="AH48" s="7" t="s">
        <v>256</v>
      </c>
      <c r="AI48" s="10" t="s">
        <v>55</v>
      </c>
      <c r="AJ48" s="7" t="s">
        <v>55</v>
      </c>
    </row>
    <row r="49" spans="1:36" ht="12.75" customHeight="1" x14ac:dyDescent="0.25">
      <c r="A49" s="11" t="s">
        <v>240</v>
      </c>
      <c r="B49" s="11" t="s">
        <v>241</v>
      </c>
      <c r="C49" s="11" t="s">
        <v>242</v>
      </c>
      <c r="D49" s="11" t="s">
        <v>243</v>
      </c>
      <c r="E49" s="11" t="s">
        <v>275</v>
      </c>
      <c r="F49" s="12" t="s">
        <v>276</v>
      </c>
      <c r="G49" s="3" t="s">
        <v>313</v>
      </c>
      <c r="H49" s="12" t="s">
        <v>314</v>
      </c>
      <c r="I49" s="11" t="s">
        <v>253</v>
      </c>
      <c r="J49" s="11" t="s">
        <v>315</v>
      </c>
      <c r="K49" s="12" t="s">
        <v>255</v>
      </c>
      <c r="L49" s="6" t="str">
        <f t="shared" si="0"/>
        <v>Programa: Saneamento Ambiental e Resíduos Sólidos</v>
      </c>
      <c r="M49" s="6" t="str">
        <f t="shared" si="1"/>
        <v>Ação: 5352 - Implantação e Ampliação dos Sistemas de Saneamento no Interior - CEDAE</v>
      </c>
      <c r="N49" s="6" t="str">
        <f t="shared" si="2"/>
        <v>Vazão adicional após a conclusão da  ampliação do sistema de abastecimento do município de Bom Jesus do Itabapoana  (Litros por segundo)</v>
      </c>
      <c r="O49" s="13" t="s">
        <v>256</v>
      </c>
      <c r="P49" s="7" t="s">
        <v>54</v>
      </c>
      <c r="Q49" s="43">
        <v>70</v>
      </c>
      <c r="R49" s="11">
        <v>80</v>
      </c>
      <c r="S49" s="2"/>
      <c r="T49" s="2"/>
      <c r="U49" s="2"/>
      <c r="V49" s="2"/>
      <c r="W49" s="2"/>
      <c r="X49" s="2"/>
      <c r="Y49" s="2"/>
      <c r="Z49" s="2"/>
      <c r="AA49" s="2"/>
      <c r="AB49" s="2"/>
      <c r="AC49" s="2"/>
      <c r="AD49" s="2" t="s">
        <v>55</v>
      </c>
      <c r="AE49" s="43">
        <v>80</v>
      </c>
      <c r="AF49" s="11">
        <v>80</v>
      </c>
      <c r="AG49" s="13">
        <v>80</v>
      </c>
      <c r="AH49" s="7" t="s">
        <v>256</v>
      </c>
      <c r="AI49" s="10" t="s">
        <v>55</v>
      </c>
      <c r="AJ49" s="7" t="s">
        <v>55</v>
      </c>
    </row>
    <row r="50" spans="1:36" ht="12.75" customHeight="1" x14ac:dyDescent="0.25">
      <c r="A50" s="11" t="s">
        <v>240</v>
      </c>
      <c r="B50" s="11" t="s">
        <v>241</v>
      </c>
      <c r="C50" s="11" t="s">
        <v>242</v>
      </c>
      <c r="D50" s="11" t="s">
        <v>243</v>
      </c>
      <c r="E50" s="11" t="s">
        <v>275</v>
      </c>
      <c r="F50" s="12" t="s">
        <v>276</v>
      </c>
      <c r="G50" s="3" t="s">
        <v>316</v>
      </c>
      <c r="H50" s="12" t="s">
        <v>317</v>
      </c>
      <c r="I50" s="11" t="s">
        <v>253</v>
      </c>
      <c r="J50" s="11" t="s">
        <v>318</v>
      </c>
      <c r="K50" s="12" t="s">
        <v>255</v>
      </c>
      <c r="L50" s="6" t="str">
        <f t="shared" si="0"/>
        <v>Programa: Saneamento Ambiental e Resíduos Sólidos</v>
      </c>
      <c r="M50" s="6" t="str">
        <f t="shared" si="1"/>
        <v>Ação: 5352 - Implantação e Ampliação dos Sistemas de Saneamento no Interior - CEDAE</v>
      </c>
      <c r="N50" s="6" t="str">
        <f t="shared" si="2"/>
        <v>Vazão adicional após a conclusão da  ampliação do sistema de abastecimento do município de Aperibé (Litros por segundo)</v>
      </c>
      <c r="O50" s="13" t="s">
        <v>256</v>
      </c>
      <c r="P50" s="7" t="s">
        <v>54</v>
      </c>
      <c r="Q50" s="43">
        <v>25</v>
      </c>
      <c r="R50" s="11">
        <v>35</v>
      </c>
      <c r="S50" s="2"/>
      <c r="T50" s="2"/>
      <c r="U50" s="2"/>
      <c r="V50" s="2"/>
      <c r="W50" s="2"/>
      <c r="X50" s="2"/>
      <c r="Y50" s="2"/>
      <c r="Z50" s="2"/>
      <c r="AA50" s="2"/>
      <c r="AB50" s="2"/>
      <c r="AC50" s="2"/>
      <c r="AD50" s="2" t="s">
        <v>55</v>
      </c>
      <c r="AE50" s="43">
        <v>35</v>
      </c>
      <c r="AF50" s="11">
        <v>35</v>
      </c>
      <c r="AG50" s="13">
        <v>35</v>
      </c>
      <c r="AH50" s="7" t="s">
        <v>256</v>
      </c>
      <c r="AI50" s="10" t="s">
        <v>55</v>
      </c>
      <c r="AJ50" s="7" t="s">
        <v>55</v>
      </c>
    </row>
    <row r="51" spans="1:36" ht="12.75" customHeight="1" x14ac:dyDescent="0.25">
      <c r="A51" s="11" t="s">
        <v>240</v>
      </c>
      <c r="B51" s="11" t="s">
        <v>241</v>
      </c>
      <c r="C51" s="11" t="s">
        <v>242</v>
      </c>
      <c r="D51" s="11" t="s">
        <v>243</v>
      </c>
      <c r="E51" s="11" t="s">
        <v>319</v>
      </c>
      <c r="F51" s="12" t="s">
        <v>320</v>
      </c>
      <c r="G51" s="3" t="s">
        <v>321</v>
      </c>
      <c r="H51" s="12" t="s">
        <v>322</v>
      </c>
      <c r="I51" s="11" t="s">
        <v>323</v>
      </c>
      <c r="J51" s="11" t="s">
        <v>324</v>
      </c>
      <c r="K51" s="12" t="s">
        <v>52</v>
      </c>
      <c r="L51" s="6" t="str">
        <f t="shared" si="0"/>
        <v>Programa: Saneamento Ambiental e Resíduos Sólidos</v>
      </c>
      <c r="M51" s="6" t="str">
        <f t="shared" si="1"/>
        <v>Ação: 6064 - Operação de Sistemas de Água e Esgoto - CEDAE</v>
      </c>
      <c r="N51" s="6" t="str">
        <f t="shared" si="2"/>
        <v>Percentual de hidrometração - aquisição de hidrômetros para instalação em clientes com consumo estimado (Percentual)</v>
      </c>
      <c r="O51" s="13" t="s">
        <v>46</v>
      </c>
      <c r="P51" s="7" t="s">
        <v>54</v>
      </c>
      <c r="Q51" s="76">
        <v>0.67400000000000004</v>
      </c>
      <c r="R51" s="74">
        <v>0.7</v>
      </c>
      <c r="S51" s="2"/>
      <c r="T51" s="2"/>
      <c r="U51" s="2"/>
      <c r="V51" s="2"/>
      <c r="W51" s="2"/>
      <c r="X51" s="2"/>
      <c r="Y51" s="2"/>
      <c r="Z51" s="2"/>
      <c r="AA51" s="2"/>
      <c r="AB51" s="2"/>
      <c r="AC51" s="2"/>
      <c r="AD51" s="67">
        <v>0.55000000000000004</v>
      </c>
      <c r="AE51" s="76">
        <v>0.8</v>
      </c>
      <c r="AF51" s="74">
        <v>0.9</v>
      </c>
      <c r="AG51" s="75">
        <v>1</v>
      </c>
      <c r="AH51" s="7" t="s">
        <v>46</v>
      </c>
      <c r="AI51" s="10">
        <f t="shared" ref="AI51:AI59" si="5">IF(P51="Crescimento",MAX(S51:AD51)/R51, 2-(MIN(S51:AD51)/R51))</f>
        <v>0.78571428571428581</v>
      </c>
      <c r="AJ51" s="7" t="str">
        <f t="shared" si="4"/>
        <v>Abaixo do Esperado</v>
      </c>
    </row>
    <row r="52" spans="1:36" ht="12.75" customHeight="1" x14ac:dyDescent="0.25">
      <c r="A52" s="11" t="s">
        <v>325</v>
      </c>
      <c r="B52" s="11" t="s">
        <v>326</v>
      </c>
      <c r="C52" s="11" t="s">
        <v>327</v>
      </c>
      <c r="D52" s="11" t="s">
        <v>328</v>
      </c>
      <c r="E52" s="11" t="s">
        <v>329</v>
      </c>
      <c r="F52" s="12" t="s">
        <v>330</v>
      </c>
      <c r="G52" s="3" t="s">
        <v>331</v>
      </c>
      <c r="H52" s="12" t="s">
        <v>332</v>
      </c>
      <c r="I52" s="11" t="s">
        <v>333</v>
      </c>
      <c r="J52" s="11" t="s">
        <v>334</v>
      </c>
      <c r="K52" s="12" t="s">
        <v>45</v>
      </c>
      <c r="L52" s="6" t="str">
        <f t="shared" si="0"/>
        <v>Programa: Gestão da Política Habitacional e Regularização Fundiária</v>
      </c>
      <c r="M52" s="6" t="str">
        <f t="shared" si="1"/>
        <v>Ação: 1033 - Ampliação do Programa Minha Casa Minha Vida no ERJ - CEHAB-RJ</v>
      </c>
      <c r="N52" s="6" t="str">
        <f t="shared" si="2"/>
        <v>Número de famílias beneficiadas com o trabalho técnico social, a partir da participação do ERJ no programa Minha Casa Minha Vida no ERJ (Unidade)</v>
      </c>
      <c r="O52" s="13" t="s">
        <v>46</v>
      </c>
      <c r="P52" s="7" t="s">
        <v>54</v>
      </c>
      <c r="Q52" s="20" t="s">
        <v>55</v>
      </c>
      <c r="R52" s="21">
        <v>2744</v>
      </c>
      <c r="S52" s="2"/>
      <c r="T52" s="2"/>
      <c r="U52" s="2"/>
      <c r="V52" s="2"/>
      <c r="W52" s="2"/>
      <c r="X52" s="2"/>
      <c r="Y52" s="2"/>
      <c r="Z52" s="2"/>
      <c r="AA52" s="2"/>
      <c r="AB52" s="2"/>
      <c r="AC52" s="2"/>
      <c r="AD52" s="2">
        <v>823</v>
      </c>
      <c r="AE52" s="21">
        <v>2744</v>
      </c>
      <c r="AF52" s="21">
        <v>2744</v>
      </c>
      <c r="AG52" s="22">
        <v>2744</v>
      </c>
      <c r="AH52" s="7" t="s">
        <v>46</v>
      </c>
      <c r="AI52" s="10">
        <f t="shared" si="5"/>
        <v>0.29992711370262393</v>
      </c>
      <c r="AJ52" s="7" t="str">
        <f t="shared" si="4"/>
        <v>Abaixo do Esperado</v>
      </c>
    </row>
    <row r="53" spans="1:36" ht="12.75" customHeight="1" x14ac:dyDescent="0.25">
      <c r="A53" s="11" t="s">
        <v>325</v>
      </c>
      <c r="B53" s="11" t="s">
        <v>326</v>
      </c>
      <c r="C53" s="11" t="s">
        <v>327</v>
      </c>
      <c r="D53" s="11" t="s">
        <v>328</v>
      </c>
      <c r="E53" s="11" t="s">
        <v>335</v>
      </c>
      <c r="F53" s="86" t="s">
        <v>336</v>
      </c>
      <c r="G53" s="3" t="s">
        <v>337</v>
      </c>
      <c r="H53" s="12" t="s">
        <v>338</v>
      </c>
      <c r="I53" s="11" t="s">
        <v>339</v>
      </c>
      <c r="J53" s="11" t="s">
        <v>340</v>
      </c>
      <c r="K53" s="12" t="s">
        <v>45</v>
      </c>
      <c r="L53" s="6" t="str">
        <f t="shared" si="0"/>
        <v>Programa: Gestão da Política Habitacional e Regularização Fundiária</v>
      </c>
      <c r="M53" s="6" t="str">
        <f t="shared" si="1"/>
        <v>Ação: 3526 - Produção de Unidades Habitacionais - CEHAB-RJ</v>
      </c>
      <c r="N53" s="6" t="str">
        <f t="shared" si="2"/>
        <v>Número de famílias atendidas com unidades habitacionais de interesse social (Unidade)</v>
      </c>
      <c r="O53" s="13" t="s">
        <v>46</v>
      </c>
      <c r="P53" s="7" t="s">
        <v>54</v>
      </c>
      <c r="Q53" s="20" t="s">
        <v>55</v>
      </c>
      <c r="R53" s="21">
        <v>1678</v>
      </c>
      <c r="S53" s="2"/>
      <c r="T53" s="2"/>
      <c r="U53" s="2"/>
      <c r="V53" s="2"/>
      <c r="W53" s="2"/>
      <c r="X53" s="2"/>
      <c r="Y53" s="2"/>
      <c r="Z53" s="2"/>
      <c r="AA53" s="2"/>
      <c r="AB53" s="2"/>
      <c r="AC53" s="2"/>
      <c r="AD53" s="2">
        <v>78</v>
      </c>
      <c r="AE53" s="21">
        <v>2102</v>
      </c>
      <c r="AF53" s="21">
        <v>1284</v>
      </c>
      <c r="AG53" s="22">
        <v>484</v>
      </c>
      <c r="AH53" s="7" t="s">
        <v>46</v>
      </c>
      <c r="AI53" s="10">
        <f t="shared" si="5"/>
        <v>4.6483909415971393E-2</v>
      </c>
      <c r="AJ53" s="7" t="str">
        <f t="shared" si="4"/>
        <v>Abaixo do Esperado</v>
      </c>
    </row>
    <row r="54" spans="1:36" ht="12.75" customHeight="1" x14ac:dyDescent="0.25">
      <c r="A54" s="11" t="s">
        <v>325</v>
      </c>
      <c r="B54" s="11" t="s">
        <v>326</v>
      </c>
      <c r="C54" s="11" t="s">
        <v>327</v>
      </c>
      <c r="D54" s="11" t="s">
        <v>328</v>
      </c>
      <c r="E54" s="11" t="s">
        <v>341</v>
      </c>
      <c r="F54" s="12" t="s">
        <v>342</v>
      </c>
      <c r="G54" s="3" t="s">
        <v>343</v>
      </c>
      <c r="H54" s="12" t="s">
        <v>344</v>
      </c>
      <c r="I54" s="11" t="s">
        <v>345</v>
      </c>
      <c r="J54" s="11" t="s">
        <v>346</v>
      </c>
      <c r="K54" s="12" t="s">
        <v>45</v>
      </c>
      <c r="L54" s="6" t="str">
        <f t="shared" si="0"/>
        <v>Programa: Gestão da Política Habitacional e Regularização Fundiária</v>
      </c>
      <c r="M54" s="6" t="str">
        <f t="shared" si="1"/>
        <v>Ação: 3529 - Recuperação de Conjuntos Habitacionais - CEHAB-RJ</v>
      </c>
      <c r="N54" s="6" t="str">
        <f t="shared" si="2"/>
        <v>Número de famílias beneficiadas com a recuperação do conjunto habitacional (Unidade)</v>
      </c>
      <c r="O54" s="13" t="s">
        <v>46</v>
      </c>
      <c r="P54" s="7" t="s">
        <v>54</v>
      </c>
      <c r="Q54" s="20" t="s">
        <v>55</v>
      </c>
      <c r="R54" s="21">
        <v>1704</v>
      </c>
      <c r="S54" s="2"/>
      <c r="T54" s="2"/>
      <c r="U54" s="2"/>
      <c r="V54" s="2"/>
      <c r="W54" s="2"/>
      <c r="X54" s="2"/>
      <c r="Y54" s="2"/>
      <c r="Z54" s="2"/>
      <c r="AA54" s="2"/>
      <c r="AB54" s="2"/>
      <c r="AC54" s="2"/>
      <c r="AD54" s="2">
        <v>0</v>
      </c>
      <c r="AE54" s="21">
        <v>4311</v>
      </c>
      <c r="AF54" s="21">
        <v>7013</v>
      </c>
      <c r="AG54" s="22">
        <v>5837</v>
      </c>
      <c r="AH54" s="7" t="s">
        <v>46</v>
      </c>
      <c r="AI54" s="10">
        <f t="shared" si="5"/>
        <v>0</v>
      </c>
      <c r="AJ54" s="7" t="str">
        <f t="shared" si="4"/>
        <v>Abaixo do Esperado</v>
      </c>
    </row>
    <row r="55" spans="1:36" ht="12.75" customHeight="1" x14ac:dyDescent="0.25">
      <c r="A55" s="11" t="s">
        <v>325</v>
      </c>
      <c r="B55" s="11" t="s">
        <v>326</v>
      </c>
      <c r="C55" s="11" t="s">
        <v>327</v>
      </c>
      <c r="D55" s="11" t="s">
        <v>328</v>
      </c>
      <c r="E55" s="11" t="s">
        <v>341</v>
      </c>
      <c r="F55" s="12" t="s">
        <v>342</v>
      </c>
      <c r="G55" s="3" t="s">
        <v>347</v>
      </c>
      <c r="H55" s="12" t="s">
        <v>348</v>
      </c>
      <c r="I55" s="11" t="s">
        <v>349</v>
      </c>
      <c r="J55" s="11" t="s">
        <v>350</v>
      </c>
      <c r="K55" s="12" t="s">
        <v>45</v>
      </c>
      <c r="L55" s="6" t="str">
        <f t="shared" si="0"/>
        <v>Programa: Gestão da Política Habitacional e Regularização Fundiária</v>
      </c>
      <c r="M55" s="6" t="str">
        <f t="shared" si="1"/>
        <v>Ação: 3529 - Recuperação de Conjuntos Habitacionais - CEHAB-RJ</v>
      </c>
      <c r="N55" s="6" t="str">
        <f t="shared" si="2"/>
        <v>Número de Municípios beneficiados com a pavimentação de via apoiada (Unidade)</v>
      </c>
      <c r="O55" s="13" t="s">
        <v>46</v>
      </c>
      <c r="P55" s="7" t="s">
        <v>54</v>
      </c>
      <c r="Q55" s="20" t="s">
        <v>55</v>
      </c>
      <c r="R55" s="21">
        <v>20</v>
      </c>
      <c r="S55" s="2"/>
      <c r="T55" s="2"/>
      <c r="U55" s="2"/>
      <c r="V55" s="2"/>
      <c r="W55" s="2"/>
      <c r="X55" s="2"/>
      <c r="Y55" s="2"/>
      <c r="Z55" s="2"/>
      <c r="AA55" s="2"/>
      <c r="AB55" s="2"/>
      <c r="AC55" s="2"/>
      <c r="AD55" s="2">
        <v>17</v>
      </c>
      <c r="AE55" s="21" t="s">
        <v>55</v>
      </c>
      <c r="AF55" s="21" t="s">
        <v>55</v>
      </c>
      <c r="AG55" s="22" t="s">
        <v>55</v>
      </c>
      <c r="AH55" s="7" t="s">
        <v>46</v>
      </c>
      <c r="AI55" s="10">
        <f t="shared" si="5"/>
        <v>0.85</v>
      </c>
      <c r="AJ55" s="7" t="str">
        <f t="shared" si="4"/>
        <v>Abaixo do Esperado</v>
      </c>
    </row>
    <row r="56" spans="1:36" ht="12.75" customHeight="1" x14ac:dyDescent="0.25">
      <c r="A56" s="11" t="s">
        <v>325</v>
      </c>
      <c r="B56" s="11" t="s">
        <v>326</v>
      </c>
      <c r="C56" s="11" t="s">
        <v>327</v>
      </c>
      <c r="D56" s="11" t="s">
        <v>328</v>
      </c>
      <c r="E56" s="7" t="s">
        <v>351</v>
      </c>
      <c r="F56" s="87" t="s">
        <v>352</v>
      </c>
      <c r="G56" s="3" t="s">
        <v>353</v>
      </c>
      <c r="H56" s="12" t="s">
        <v>354</v>
      </c>
      <c r="I56" s="11" t="s">
        <v>355</v>
      </c>
      <c r="J56" s="11" t="s">
        <v>356</v>
      </c>
      <c r="K56" s="12" t="s">
        <v>45</v>
      </c>
      <c r="L56" s="6" t="str">
        <f t="shared" si="0"/>
        <v>Programa: Gestão da Política Habitacional e Regularização Fundiária</v>
      </c>
      <c r="M56" s="6" t="str">
        <f t="shared" si="1"/>
        <v>Ação: 3530 - Urbanização de Assentamentos Precários - CEHAB-RJ</v>
      </c>
      <c r="N56" s="6" t="str">
        <f t="shared" si="2"/>
        <v>Número de famílias beneficiadas com a urbanização do assentamento (Unidade)</v>
      </c>
      <c r="O56" s="13" t="s">
        <v>46</v>
      </c>
      <c r="P56" s="7" t="s">
        <v>54</v>
      </c>
      <c r="Q56" s="20" t="s">
        <v>55</v>
      </c>
      <c r="R56" s="21">
        <v>2350</v>
      </c>
      <c r="S56" s="2"/>
      <c r="T56" s="2"/>
      <c r="U56" s="2"/>
      <c r="V56" s="2"/>
      <c r="W56" s="2"/>
      <c r="X56" s="2"/>
      <c r="Y56" s="2"/>
      <c r="Z56" s="2"/>
      <c r="AA56" s="2"/>
      <c r="AB56" s="2"/>
      <c r="AC56" s="2"/>
      <c r="AD56" s="2">
        <v>637</v>
      </c>
      <c r="AE56" s="21">
        <v>4777</v>
      </c>
      <c r="AF56" s="21">
        <v>7050</v>
      </c>
      <c r="AG56" s="22">
        <v>3639</v>
      </c>
      <c r="AH56" s="7" t="s">
        <v>46</v>
      </c>
      <c r="AI56" s="10">
        <f t="shared" si="5"/>
        <v>0.27106382978723403</v>
      </c>
      <c r="AJ56" s="7" t="str">
        <f t="shared" si="4"/>
        <v>Abaixo do Esperado</v>
      </c>
    </row>
    <row r="57" spans="1:36" ht="12.75" customHeight="1" x14ac:dyDescent="0.25">
      <c r="A57" s="11" t="s">
        <v>325</v>
      </c>
      <c r="B57" s="11" t="s">
        <v>326</v>
      </c>
      <c r="C57" s="11" t="s">
        <v>327</v>
      </c>
      <c r="D57" s="11" t="s">
        <v>328</v>
      </c>
      <c r="E57" s="11" t="s">
        <v>357</v>
      </c>
      <c r="F57" s="12" t="s">
        <v>358</v>
      </c>
      <c r="G57" s="3" t="s">
        <v>359</v>
      </c>
      <c r="H57" s="12" t="s">
        <v>360</v>
      </c>
      <c r="I57" s="11" t="s">
        <v>361</v>
      </c>
      <c r="J57" s="11" t="s">
        <v>362</v>
      </c>
      <c r="K57" s="12" t="s">
        <v>45</v>
      </c>
      <c r="L57" s="6" t="str">
        <f t="shared" si="0"/>
        <v>Programa: Gestão da Política Habitacional e Regularização Fundiária</v>
      </c>
      <c r="M57" s="6" t="str">
        <f t="shared" si="1"/>
        <v>Ação: 3532 - Titulação de Imóveis dos Conjuntos Habitacionais da CEHAB - CEHAB-RJ</v>
      </c>
      <c r="N57" s="6" t="str">
        <f t="shared" si="2"/>
        <v>Número de famílias beneficiadas com o título de propriedade (Unidade)</v>
      </c>
      <c r="O57" s="13" t="s">
        <v>46</v>
      </c>
      <c r="P57" s="7" t="s">
        <v>54</v>
      </c>
      <c r="Q57" s="88" t="s">
        <v>55</v>
      </c>
      <c r="R57" s="21">
        <v>6000</v>
      </c>
      <c r="S57" s="2"/>
      <c r="T57" s="2"/>
      <c r="U57" s="2"/>
      <c r="V57" s="2"/>
      <c r="W57" s="2"/>
      <c r="X57" s="2"/>
      <c r="Y57" s="2"/>
      <c r="Z57" s="2"/>
      <c r="AA57" s="2"/>
      <c r="AB57" s="2"/>
      <c r="AC57" s="2"/>
      <c r="AD57" s="2">
        <v>0</v>
      </c>
      <c r="AE57" s="21">
        <v>19770</v>
      </c>
      <c r="AF57" s="21">
        <v>19675</v>
      </c>
      <c r="AG57" s="22">
        <v>19555</v>
      </c>
      <c r="AH57" s="7" t="s">
        <v>46</v>
      </c>
      <c r="AI57" s="10">
        <f t="shared" si="5"/>
        <v>0</v>
      </c>
      <c r="AJ57" s="7" t="str">
        <f t="shared" si="4"/>
        <v>Abaixo do Esperado</v>
      </c>
    </row>
    <row r="58" spans="1:36" ht="12.75" customHeight="1" x14ac:dyDescent="0.25">
      <c r="A58" s="11" t="s">
        <v>363</v>
      </c>
      <c r="B58" s="11" t="s">
        <v>364</v>
      </c>
      <c r="C58" s="11" t="s">
        <v>327</v>
      </c>
      <c r="D58" s="11" t="s">
        <v>328</v>
      </c>
      <c r="E58" s="11" t="s">
        <v>365</v>
      </c>
      <c r="F58" s="12" t="s">
        <v>366</v>
      </c>
      <c r="G58" s="3" t="s">
        <v>367</v>
      </c>
      <c r="H58" s="12" t="s">
        <v>368</v>
      </c>
      <c r="I58" s="11" t="s">
        <v>369</v>
      </c>
      <c r="J58" s="11" t="s">
        <v>370</v>
      </c>
      <c r="K58" s="12" t="s">
        <v>52</v>
      </c>
      <c r="L58" s="6" t="str">
        <f t="shared" si="0"/>
        <v>Programa: Modernização Tecnológica</v>
      </c>
      <c r="M58" s="6" t="str">
        <f t="shared" si="1"/>
        <v>Ação: 5401 - Gestão da Informação no Âmbito da CEHAB - CEHAB-RJ</v>
      </c>
      <c r="N58" s="6" t="str">
        <f t="shared" si="2"/>
        <v>Percentual de conjuntos habitacionais da CEHAB georreferenciados (Percentual)</v>
      </c>
      <c r="O58" s="13" t="s">
        <v>46</v>
      </c>
      <c r="P58" s="7" t="s">
        <v>54</v>
      </c>
      <c r="Q58" s="68" t="s">
        <v>55</v>
      </c>
      <c r="R58" s="74">
        <v>0.25</v>
      </c>
      <c r="S58" s="2"/>
      <c r="T58" s="2"/>
      <c r="U58" s="2"/>
      <c r="V58" s="2"/>
      <c r="W58" s="2"/>
      <c r="X58" s="2"/>
      <c r="Y58" s="2"/>
      <c r="Z58" s="2"/>
      <c r="AA58" s="2"/>
      <c r="AB58" s="2"/>
      <c r="AC58" s="2"/>
      <c r="AD58" s="67">
        <v>0</v>
      </c>
      <c r="AE58" s="74">
        <v>0.5</v>
      </c>
      <c r="AF58" s="74">
        <v>0.75</v>
      </c>
      <c r="AG58" s="75">
        <v>1</v>
      </c>
      <c r="AH58" s="7" t="s">
        <v>46</v>
      </c>
      <c r="AI58" s="10">
        <f t="shared" si="5"/>
        <v>0</v>
      </c>
      <c r="AJ58" s="7" t="str">
        <f t="shared" si="4"/>
        <v>Abaixo do Esperado</v>
      </c>
    </row>
    <row r="59" spans="1:36" ht="12.75" customHeight="1" x14ac:dyDescent="0.25">
      <c r="A59" s="11" t="s">
        <v>363</v>
      </c>
      <c r="B59" s="11" t="s">
        <v>364</v>
      </c>
      <c r="C59" s="11" t="s">
        <v>327</v>
      </c>
      <c r="D59" s="11" t="s">
        <v>328</v>
      </c>
      <c r="E59" s="11" t="s">
        <v>365</v>
      </c>
      <c r="F59" s="12" t="s">
        <v>366</v>
      </c>
      <c r="G59" s="3" t="s">
        <v>371</v>
      </c>
      <c r="H59" s="12" t="s">
        <v>372</v>
      </c>
      <c r="I59" s="11" t="s">
        <v>373</v>
      </c>
      <c r="J59" s="11" t="s">
        <v>374</v>
      </c>
      <c r="K59" s="12" t="s">
        <v>52</v>
      </c>
      <c r="L59" s="6" t="str">
        <f t="shared" si="0"/>
        <v>Programa: Modernização Tecnológica</v>
      </c>
      <c r="M59" s="6" t="str">
        <f t="shared" si="1"/>
        <v>Ação: 5401 - Gestão da Informação no Âmbito da CEHAB - CEHAB-RJ</v>
      </c>
      <c r="N59" s="6" t="str">
        <f t="shared" si="2"/>
        <v>Percentual do acervo documental da CEHAB digitalizado (Percentual)</v>
      </c>
      <c r="O59" s="13" t="s">
        <v>46</v>
      </c>
      <c r="P59" s="7" t="s">
        <v>54</v>
      </c>
      <c r="Q59" s="68" t="s">
        <v>55</v>
      </c>
      <c r="R59" s="74">
        <v>1</v>
      </c>
      <c r="S59" s="2"/>
      <c r="T59" s="2"/>
      <c r="U59" s="2"/>
      <c r="V59" s="2"/>
      <c r="W59" s="2"/>
      <c r="X59" s="2"/>
      <c r="Y59" s="2"/>
      <c r="Z59" s="2"/>
      <c r="AA59" s="2"/>
      <c r="AB59" s="2"/>
      <c r="AC59" s="2"/>
      <c r="AD59" s="67">
        <v>0</v>
      </c>
      <c r="AE59" s="74">
        <v>1</v>
      </c>
      <c r="AF59" s="74">
        <v>1</v>
      </c>
      <c r="AG59" s="75">
        <v>1</v>
      </c>
      <c r="AH59" s="7" t="s">
        <v>46</v>
      </c>
      <c r="AI59" s="10">
        <f t="shared" si="5"/>
        <v>0</v>
      </c>
      <c r="AJ59" s="7" t="str">
        <f t="shared" si="4"/>
        <v>Abaixo do Esperado</v>
      </c>
    </row>
    <row r="60" spans="1:36" ht="12.75" customHeight="1" x14ac:dyDescent="0.25">
      <c r="A60" s="11" t="s">
        <v>363</v>
      </c>
      <c r="B60" s="11" t="s">
        <v>364</v>
      </c>
      <c r="C60" s="11" t="s">
        <v>327</v>
      </c>
      <c r="D60" s="11" t="s">
        <v>328</v>
      </c>
      <c r="E60" s="11" t="s">
        <v>365</v>
      </c>
      <c r="F60" s="12" t="s">
        <v>366</v>
      </c>
      <c r="G60" s="3" t="s">
        <v>375</v>
      </c>
      <c r="H60" s="12" t="s">
        <v>376</v>
      </c>
      <c r="I60" s="11" t="s">
        <v>377</v>
      </c>
      <c r="J60" s="11" t="s">
        <v>378</v>
      </c>
      <c r="K60" s="12" t="s">
        <v>45</v>
      </c>
      <c r="L60" s="6" t="str">
        <f t="shared" si="0"/>
        <v>Programa: Modernização Tecnológica</v>
      </c>
      <c r="M60" s="6" t="str">
        <f t="shared" si="1"/>
        <v>Ação: 5401 - Gestão da Informação no Âmbito da CEHAB - CEHAB-RJ</v>
      </c>
      <c r="N60" s="6" t="str">
        <f t="shared" si="2"/>
        <v>Projetos da CEHAB desenvolvidos em BIM (Unidade)</v>
      </c>
      <c r="O60" s="13" t="s">
        <v>46</v>
      </c>
      <c r="P60" s="7" t="s">
        <v>54</v>
      </c>
      <c r="Q60" s="68" t="s">
        <v>55</v>
      </c>
      <c r="R60" s="69" t="s">
        <v>55</v>
      </c>
      <c r="S60" s="2"/>
      <c r="T60" s="2"/>
      <c r="U60" s="2"/>
      <c r="V60" s="2"/>
      <c r="W60" s="2"/>
      <c r="X60" s="2"/>
      <c r="Y60" s="2"/>
      <c r="Z60" s="2"/>
      <c r="AA60" s="2"/>
      <c r="AB60" s="2"/>
      <c r="AC60" s="2"/>
      <c r="AD60" s="2">
        <v>0</v>
      </c>
      <c r="AE60" s="69" t="s">
        <v>55</v>
      </c>
      <c r="AF60" s="69" t="s">
        <v>55</v>
      </c>
      <c r="AG60" s="72" t="s">
        <v>55</v>
      </c>
      <c r="AH60" s="7" t="s">
        <v>46</v>
      </c>
      <c r="AI60" s="7" t="s">
        <v>161</v>
      </c>
      <c r="AJ60" s="7" t="s">
        <v>161</v>
      </c>
    </row>
    <row r="61" spans="1:36" ht="13.5" customHeight="1" x14ac:dyDescent="0.25">
      <c r="A61" s="11" t="s">
        <v>325</v>
      </c>
      <c r="B61" s="11" t="s">
        <v>326</v>
      </c>
      <c r="C61" s="11" t="s">
        <v>327</v>
      </c>
      <c r="D61" s="11" t="s">
        <v>328</v>
      </c>
      <c r="E61" s="11" t="s">
        <v>379</v>
      </c>
      <c r="F61" s="12" t="s">
        <v>380</v>
      </c>
      <c r="G61" s="3" t="s">
        <v>381</v>
      </c>
      <c r="H61" s="12" t="s">
        <v>382</v>
      </c>
      <c r="I61" s="11" t="s">
        <v>383</v>
      </c>
      <c r="J61" s="11" t="s">
        <v>340</v>
      </c>
      <c r="K61" s="12" t="s">
        <v>45</v>
      </c>
      <c r="L61" s="6" t="str">
        <f t="shared" si="0"/>
        <v>Programa: Gestão da Política Habitacional e Regularização Fundiária</v>
      </c>
      <c r="M61" s="6" t="str">
        <f t="shared" si="1"/>
        <v>Ação: 5624 - Participação em Programas Habitacionais Federais no ERJ - CEHAB-RJ</v>
      </c>
      <c r="N61" s="6" t="str">
        <f t="shared" si="2"/>
        <v>Número de famílias atendidas com unidades habitacionais, a partir da participação do ERJ em programas federais de habitação (Unidade)</v>
      </c>
      <c r="O61" s="13" t="s">
        <v>46</v>
      </c>
      <c r="P61" s="7" t="s">
        <v>54</v>
      </c>
      <c r="Q61" s="20" t="s">
        <v>55</v>
      </c>
      <c r="R61" s="11">
        <v>0</v>
      </c>
      <c r="S61" s="2"/>
      <c r="T61" s="2"/>
      <c r="U61" s="2"/>
      <c r="V61" s="2"/>
      <c r="W61" s="2"/>
      <c r="X61" s="2"/>
      <c r="Y61" s="2"/>
      <c r="Z61" s="2"/>
      <c r="AA61" s="2"/>
      <c r="AB61" s="2"/>
      <c r="AC61" s="2"/>
      <c r="AD61" s="2">
        <v>0</v>
      </c>
      <c r="AE61" s="21">
        <v>1033</v>
      </c>
      <c r="AF61" s="21">
        <v>3095</v>
      </c>
      <c r="AG61" s="22">
        <v>2960</v>
      </c>
      <c r="AH61" s="7" t="s">
        <v>46</v>
      </c>
      <c r="AI61" s="7" t="e">
        <f>IF(P61="Crescimento",MAX(S61:AD61)/R61, 2-(MIN(S61:AD61)/R61))</f>
        <v>#DIV/0!</v>
      </c>
      <c r="AJ61" s="7" t="s">
        <v>384</v>
      </c>
    </row>
    <row r="62" spans="1:36" ht="12.75" customHeight="1" x14ac:dyDescent="0.25">
      <c r="A62" s="11" t="s">
        <v>385</v>
      </c>
      <c r="B62" s="11" t="s">
        <v>386</v>
      </c>
      <c r="C62" s="11" t="s">
        <v>327</v>
      </c>
      <c r="D62" s="11" t="s">
        <v>328</v>
      </c>
      <c r="E62" s="11" t="s">
        <v>387</v>
      </c>
      <c r="F62" s="12" t="s">
        <v>388</v>
      </c>
      <c r="G62" s="3" t="s">
        <v>389</v>
      </c>
      <c r="H62" s="12" t="s">
        <v>390</v>
      </c>
      <c r="I62" s="11" t="s">
        <v>391</v>
      </c>
      <c r="J62" s="11" t="s">
        <v>392</v>
      </c>
      <c r="K62" s="12" t="s">
        <v>45</v>
      </c>
      <c r="L62" s="6" t="str">
        <f t="shared" si="0"/>
        <v>Programa: Fortalecimento da Gestão Pública</v>
      </c>
      <c r="M62" s="6" t="str">
        <f t="shared" si="1"/>
        <v>Ação: 5625 - Reestruturação Organizacional da CEHAB e Habilitação de Créditos - FCVS na CAIXA - CEHAB-RJ</v>
      </c>
      <c r="N62" s="6" t="str">
        <f t="shared" si="2"/>
        <v>Número de pessoas contratadas a partir de concurso público viabilizado pelo estudo técnico realizado (Unidade)</v>
      </c>
      <c r="O62" s="13" t="s">
        <v>46</v>
      </c>
      <c r="P62" s="7" t="s">
        <v>54</v>
      </c>
      <c r="Q62" s="68" t="s">
        <v>55</v>
      </c>
      <c r="R62" s="69" t="s">
        <v>55</v>
      </c>
      <c r="S62" s="2"/>
      <c r="T62" s="2"/>
      <c r="U62" s="2"/>
      <c r="V62" s="2"/>
      <c r="W62" s="2"/>
      <c r="X62" s="2"/>
      <c r="Y62" s="2"/>
      <c r="Z62" s="2"/>
      <c r="AA62" s="2"/>
      <c r="AB62" s="2"/>
      <c r="AC62" s="2"/>
      <c r="AD62" s="2">
        <v>0</v>
      </c>
      <c r="AE62" s="69" t="s">
        <v>55</v>
      </c>
      <c r="AF62" s="69" t="s">
        <v>55</v>
      </c>
      <c r="AG62" s="72" t="s">
        <v>55</v>
      </c>
      <c r="AH62" s="7" t="s">
        <v>46</v>
      </c>
      <c r="AI62" s="7" t="s">
        <v>161</v>
      </c>
      <c r="AJ62" s="7" t="s">
        <v>161</v>
      </c>
    </row>
    <row r="63" spans="1:36" ht="12.75" customHeight="1" x14ac:dyDescent="0.25">
      <c r="A63" s="18" t="s">
        <v>385</v>
      </c>
      <c r="B63" s="18" t="s">
        <v>386</v>
      </c>
      <c r="C63" s="18" t="s">
        <v>327</v>
      </c>
      <c r="D63" s="18" t="s">
        <v>328</v>
      </c>
      <c r="E63" s="18" t="s">
        <v>387</v>
      </c>
      <c r="F63" s="19" t="s">
        <v>388</v>
      </c>
      <c r="G63" s="3" t="s">
        <v>393</v>
      </c>
      <c r="H63" s="19" t="s">
        <v>394</v>
      </c>
      <c r="I63" s="18" t="s">
        <v>395</v>
      </c>
      <c r="J63" s="18" t="s">
        <v>396</v>
      </c>
      <c r="K63" s="19" t="s">
        <v>45</v>
      </c>
      <c r="L63" s="6" t="str">
        <f t="shared" si="0"/>
        <v>Programa: Fortalecimento da Gestão Pública</v>
      </c>
      <c r="M63" s="6" t="str">
        <f t="shared" si="1"/>
        <v>Ação: 5625 - Reestruturação Organizacional da CEHAB e Habilitação de Créditos - FCVS na CAIXA - CEHAB-RJ</v>
      </c>
      <c r="N63" s="6" t="str">
        <f t="shared" si="2"/>
        <v>Total de recursos revertidos para o tesouro do estado, através da recuperação do Fundo de Compensação de Variações Salariais - FCVS, junto à Caixa Econômica Federal (Unidade)</v>
      </c>
      <c r="O63" s="23" t="s">
        <v>46</v>
      </c>
      <c r="P63" s="7" t="s">
        <v>54</v>
      </c>
      <c r="Q63" s="89" t="s">
        <v>55</v>
      </c>
      <c r="R63" s="90" t="s">
        <v>55</v>
      </c>
      <c r="S63" s="2"/>
      <c r="T63" s="2"/>
      <c r="U63" s="2"/>
      <c r="V63" s="2"/>
      <c r="W63" s="2"/>
      <c r="X63" s="2"/>
      <c r="Y63" s="2"/>
      <c r="Z63" s="2"/>
      <c r="AA63" s="2"/>
      <c r="AB63" s="2"/>
      <c r="AC63" s="2"/>
      <c r="AD63" s="2">
        <v>0</v>
      </c>
      <c r="AE63" s="90" t="s">
        <v>55</v>
      </c>
      <c r="AF63" s="90" t="s">
        <v>55</v>
      </c>
      <c r="AG63" s="91" t="s">
        <v>55</v>
      </c>
      <c r="AH63" s="7" t="s">
        <v>46</v>
      </c>
      <c r="AI63" s="7" t="s">
        <v>161</v>
      </c>
      <c r="AJ63" s="7" t="s">
        <v>161</v>
      </c>
    </row>
    <row r="64" spans="1:36" ht="15" customHeight="1" x14ac:dyDescent="0.25">
      <c r="A64" s="7" t="s">
        <v>397</v>
      </c>
      <c r="B64" s="7" t="s">
        <v>398</v>
      </c>
      <c r="C64" s="7" t="s">
        <v>399</v>
      </c>
      <c r="D64" s="7" t="s">
        <v>400</v>
      </c>
      <c r="E64" s="7" t="s">
        <v>401</v>
      </c>
      <c r="F64" s="6" t="s">
        <v>402</v>
      </c>
      <c r="G64" s="3" t="s">
        <v>403</v>
      </c>
      <c r="H64" s="6" t="s">
        <v>404</v>
      </c>
      <c r="I64" s="7" t="s">
        <v>405</v>
      </c>
      <c r="J64" s="7" t="s">
        <v>406</v>
      </c>
      <c r="K64" s="6" t="s">
        <v>407</v>
      </c>
      <c r="L64" s="6" t="str">
        <f t="shared" si="0"/>
        <v>Programa: Mobilidade Urbana na Região Metropolitana</v>
      </c>
      <c r="M64" s="6" t="str">
        <f t="shared" si="1"/>
        <v>Ação: 1630 - Melhoria no Sistema de Transporte Ferroviário - PET 2  - CENTRAL</v>
      </c>
      <c r="N64" s="6" t="str">
        <f t="shared" si="2"/>
        <v>Qualidade do transporte ferroviário de passageiros (Nota (0 a 10))</v>
      </c>
      <c r="O64" s="17" t="s">
        <v>408</v>
      </c>
      <c r="P64" s="7" t="s">
        <v>54</v>
      </c>
      <c r="Q64" s="92">
        <v>6.28</v>
      </c>
      <c r="R64" s="71">
        <v>7</v>
      </c>
      <c r="S64" s="2"/>
      <c r="T64" s="2"/>
      <c r="U64" s="7" t="s">
        <v>55</v>
      </c>
      <c r="V64" s="2"/>
      <c r="W64" s="2"/>
      <c r="X64" s="7" t="s">
        <v>55</v>
      </c>
      <c r="Y64" s="2"/>
      <c r="Z64" s="2"/>
      <c r="AA64" s="2" t="s">
        <v>55</v>
      </c>
      <c r="AB64" s="2"/>
      <c r="AC64" s="2"/>
      <c r="AD64" s="2">
        <v>0</v>
      </c>
      <c r="AE64" s="71">
        <v>7</v>
      </c>
      <c r="AF64" s="71">
        <v>7</v>
      </c>
      <c r="AG64" s="93">
        <v>7</v>
      </c>
      <c r="AH64" s="7" t="s">
        <v>408</v>
      </c>
      <c r="AI64" s="10">
        <f>IF(P64="Crescimento",MAX(S64:AD64)/R64, 2-(MIN(S64:AD64)/R64))</f>
        <v>0</v>
      </c>
      <c r="AJ64" s="7" t="str">
        <f t="shared" ref="AJ64:AJ118" si="6">IF(AI64="ASI","ASI",IF(AI64&lt;100%,"Abaixo do Esperado",IF(AI64=100%,"Dentro do Esperado",IF(AI64&gt;100%,"Acima do Esperado"))))</f>
        <v>Abaixo do Esperado</v>
      </c>
    </row>
    <row r="65" spans="1:36" ht="12.75" customHeight="1" x14ac:dyDescent="0.25">
      <c r="A65" s="7" t="s">
        <v>397</v>
      </c>
      <c r="B65" s="7" t="s">
        <v>398</v>
      </c>
      <c r="C65" s="7" t="s">
        <v>399</v>
      </c>
      <c r="D65" s="7" t="s">
        <v>400</v>
      </c>
      <c r="E65" s="7" t="s">
        <v>409</v>
      </c>
      <c r="F65" s="6" t="s">
        <v>410</v>
      </c>
      <c r="G65" s="3" t="s">
        <v>411</v>
      </c>
      <c r="H65" s="6" t="s">
        <v>412</v>
      </c>
      <c r="I65" s="7" t="s">
        <v>413</v>
      </c>
      <c r="J65" s="7" t="s">
        <v>414</v>
      </c>
      <c r="K65" s="6" t="s">
        <v>52</v>
      </c>
      <c r="L65" s="6" t="str">
        <f t="shared" si="0"/>
        <v>Programa: Mobilidade Urbana na Região Metropolitana</v>
      </c>
      <c r="M65" s="6" t="str">
        <f t="shared" si="1"/>
        <v>Ação: 3583 - Recuperação do Sistema de Bondes de Santa Teresa - CENTRAL</v>
      </c>
      <c r="N65" s="6" t="str">
        <f t="shared" si="2"/>
        <v>Taxa de crescimento do número de passageiros transportados pelo sistema de bondes (Percentual)</v>
      </c>
      <c r="O65" s="17" t="s">
        <v>79</v>
      </c>
      <c r="P65" s="7" t="s">
        <v>54</v>
      </c>
      <c r="Q65" s="94">
        <v>0</v>
      </c>
      <c r="R65" s="15">
        <v>0.3</v>
      </c>
      <c r="S65" s="95">
        <v>0.28000000000000003</v>
      </c>
      <c r="T65" s="95">
        <v>0.75</v>
      </c>
      <c r="U65" s="95">
        <v>-0.2</v>
      </c>
      <c r="V65" s="95">
        <v>-1</v>
      </c>
      <c r="W65" s="81">
        <v>0</v>
      </c>
      <c r="X65" s="81">
        <v>-0.96</v>
      </c>
      <c r="Y65" s="81">
        <v>-0.85</v>
      </c>
      <c r="Z65" s="81">
        <v>-0.82</v>
      </c>
      <c r="AA65" s="81">
        <v>0</v>
      </c>
      <c r="AB65" s="81">
        <v>0</v>
      </c>
      <c r="AC65" s="81">
        <v>0</v>
      </c>
      <c r="AD65" s="67">
        <v>0</v>
      </c>
      <c r="AE65" s="15">
        <v>0.4</v>
      </c>
      <c r="AF65" s="15">
        <v>0.9</v>
      </c>
      <c r="AG65" s="16">
        <v>1.2</v>
      </c>
      <c r="AH65" s="77" t="s">
        <v>46</v>
      </c>
      <c r="AI65" s="10">
        <f>IF(P65="Crescimento",SUM(S65:AD65)/R65, 2-(SUM(S65:AD65)/R65))</f>
        <v>-9.3333333333333339</v>
      </c>
      <c r="AJ65" s="7" t="str">
        <f t="shared" si="6"/>
        <v>Abaixo do Esperado</v>
      </c>
    </row>
    <row r="66" spans="1:36" ht="12.75" customHeight="1" x14ac:dyDescent="0.25">
      <c r="A66" s="7" t="s">
        <v>415</v>
      </c>
      <c r="B66" s="7" t="s">
        <v>416</v>
      </c>
      <c r="C66" s="7" t="s">
        <v>399</v>
      </c>
      <c r="D66" s="7" t="s">
        <v>400</v>
      </c>
      <c r="E66" s="7" t="s">
        <v>417</v>
      </c>
      <c r="F66" s="6" t="s">
        <v>418</v>
      </c>
      <c r="G66" s="3" t="s">
        <v>419</v>
      </c>
      <c r="H66" s="6" t="s">
        <v>420</v>
      </c>
      <c r="I66" s="7" t="s">
        <v>421</v>
      </c>
      <c r="J66" s="7" t="s">
        <v>422</v>
      </c>
      <c r="K66" s="6" t="s">
        <v>52</v>
      </c>
      <c r="L66" s="6" t="str">
        <f t="shared" ref="L66:L129" si="7">"Programa: "&amp;B66</f>
        <v>Programa: Gestão do Patrimônio Imóvel</v>
      </c>
      <c r="M66" s="6" t="str">
        <f t="shared" ref="M66:M129" si="8">"Ação: "&amp;E66&amp;" - "&amp;F66&amp;" - "&amp;D66</f>
        <v>Ação: 3586 - Regularização dos Imóveis da Central - CENTRAL</v>
      </c>
      <c r="N66" s="6" t="str">
        <f t="shared" ref="N66:N129" si="9">H66&amp;" ("&amp;K66&amp;")"</f>
        <v>Percentual de imóveis da malha ferroviária do ERJ regularizados (Percentual)</v>
      </c>
      <c r="O66" s="17" t="s">
        <v>53</v>
      </c>
      <c r="P66" s="7" t="s">
        <v>54</v>
      </c>
      <c r="Q66" s="92">
        <v>0</v>
      </c>
      <c r="R66" s="15">
        <v>0.25</v>
      </c>
      <c r="S66" s="2"/>
      <c r="T66" s="2"/>
      <c r="U66" s="2"/>
      <c r="V66" s="2"/>
      <c r="W66" s="2"/>
      <c r="X66" s="81">
        <v>0</v>
      </c>
      <c r="Y66" s="2"/>
      <c r="Z66" s="2"/>
      <c r="AA66" s="2"/>
      <c r="AB66" s="2"/>
      <c r="AC66" s="2"/>
      <c r="AD66" s="67">
        <v>0</v>
      </c>
      <c r="AE66" s="15">
        <v>0.5</v>
      </c>
      <c r="AF66" s="15">
        <v>0.75</v>
      </c>
      <c r="AG66" s="16">
        <v>1</v>
      </c>
      <c r="AH66" s="7" t="s">
        <v>53</v>
      </c>
      <c r="AI66" s="10">
        <f>IF(P66="Crescimento",MAX(S66:AD66)/R66, 2-(MIN(S66:AD66)/R66))</f>
        <v>0</v>
      </c>
      <c r="AJ66" s="7" t="str">
        <f t="shared" si="6"/>
        <v>Abaixo do Esperado</v>
      </c>
    </row>
    <row r="67" spans="1:36" ht="12.75" customHeight="1" x14ac:dyDescent="0.25">
      <c r="A67" s="3" t="s">
        <v>397</v>
      </c>
      <c r="B67" s="3" t="s">
        <v>398</v>
      </c>
      <c r="C67" s="3" t="s">
        <v>399</v>
      </c>
      <c r="D67" s="3" t="s">
        <v>400</v>
      </c>
      <c r="E67" s="3" t="s">
        <v>423</v>
      </c>
      <c r="F67" s="4" t="s">
        <v>424</v>
      </c>
      <c r="G67" s="3" t="s">
        <v>425</v>
      </c>
      <c r="H67" s="4" t="s">
        <v>426</v>
      </c>
      <c r="I67" s="3" t="s">
        <v>427</v>
      </c>
      <c r="J67" s="3" t="s">
        <v>428</v>
      </c>
      <c r="K67" s="4" t="s">
        <v>45</v>
      </c>
      <c r="L67" s="6" t="str">
        <f t="shared" si="7"/>
        <v>Programa: Mobilidade Urbana na Região Metropolitana</v>
      </c>
      <c r="M67" s="6" t="str">
        <f t="shared" si="8"/>
        <v>Ação: 6099 - Operacionalização do Sistema de Bondes de Santa Teresa - CENTRAL</v>
      </c>
      <c r="N67" s="6" t="str">
        <f t="shared" si="9"/>
        <v>Passageiros transportados (Unidade)</v>
      </c>
      <c r="O67" s="5" t="s">
        <v>79</v>
      </c>
      <c r="P67" s="7" t="s">
        <v>54</v>
      </c>
      <c r="Q67" s="25">
        <v>308125</v>
      </c>
      <c r="R67" s="3">
        <v>399216</v>
      </c>
      <c r="S67" s="3">
        <v>42450</v>
      </c>
      <c r="T67" s="3">
        <v>30607</v>
      </c>
      <c r="U67" s="3">
        <v>18082</v>
      </c>
      <c r="V67" s="3">
        <v>0</v>
      </c>
      <c r="W67" s="3">
        <v>0</v>
      </c>
      <c r="X67" s="3">
        <v>733</v>
      </c>
      <c r="Y67" s="3">
        <v>4083</v>
      </c>
      <c r="Z67" s="3">
        <v>5282</v>
      </c>
      <c r="AA67" s="96">
        <f>VLOOKUP(G67,[1]comav!$J$2:$K$468,2,0)</f>
        <v>0</v>
      </c>
      <c r="AB67" s="44">
        <v>8971</v>
      </c>
      <c r="AC67" s="44">
        <v>9746</v>
      </c>
      <c r="AD67" s="2">
        <v>6654</v>
      </c>
      <c r="AE67" s="97">
        <v>437504</v>
      </c>
      <c r="AF67" s="97">
        <v>582320</v>
      </c>
      <c r="AG67" s="98">
        <v>684525</v>
      </c>
      <c r="AH67" s="77" t="s">
        <v>46</v>
      </c>
      <c r="AI67" s="10">
        <f>IF(P67="Crescimento",SUM(S67:AD67)/R67, 2-(SUM(S67:AD67)/R67))</f>
        <v>0.31714159753116106</v>
      </c>
      <c r="AJ67" s="7" t="str">
        <f t="shared" si="6"/>
        <v>Abaixo do Esperado</v>
      </c>
    </row>
    <row r="68" spans="1:36" ht="12.75" customHeight="1" x14ac:dyDescent="0.25">
      <c r="A68" s="99" t="s">
        <v>397</v>
      </c>
      <c r="B68" s="99" t="s">
        <v>398</v>
      </c>
      <c r="C68" s="99" t="s">
        <v>399</v>
      </c>
      <c r="D68" s="11" t="s">
        <v>400</v>
      </c>
      <c r="E68" s="99" t="s">
        <v>429</v>
      </c>
      <c r="F68" s="100" t="s">
        <v>430</v>
      </c>
      <c r="G68" s="3" t="s">
        <v>431</v>
      </c>
      <c r="H68" s="12" t="s">
        <v>432</v>
      </c>
      <c r="I68" s="11" t="s">
        <v>433</v>
      </c>
      <c r="J68" s="11" t="s">
        <v>434</v>
      </c>
      <c r="K68" s="12" t="s">
        <v>52</v>
      </c>
      <c r="L68" s="6" t="str">
        <f t="shared" si="7"/>
        <v>Programa: Mobilidade Urbana na Região Metropolitana</v>
      </c>
      <c r="M68" s="6" t="str">
        <f t="shared" si="8"/>
        <v>Ação: 8110 - Operacionalização de Sistema de Teleférico - CENTRAL</v>
      </c>
      <c r="N68" s="6" t="str">
        <f t="shared" si="9"/>
        <v>Percentual de retomada do teleférico (P) (Percentual)</v>
      </c>
      <c r="O68" s="13" t="s">
        <v>79</v>
      </c>
      <c r="P68" s="7" t="s">
        <v>54</v>
      </c>
      <c r="Q68" s="76">
        <v>0</v>
      </c>
      <c r="R68" s="101">
        <v>0.625</v>
      </c>
      <c r="S68" s="74">
        <v>0</v>
      </c>
      <c r="T68" s="74">
        <v>0.01</v>
      </c>
      <c r="U68" s="74">
        <v>0.01</v>
      </c>
      <c r="V68" s="70">
        <v>0</v>
      </c>
      <c r="W68" s="70">
        <v>0</v>
      </c>
      <c r="X68" s="70">
        <v>0</v>
      </c>
      <c r="Y68" s="70">
        <v>0.02</v>
      </c>
      <c r="Z68" s="80">
        <v>0.02</v>
      </c>
      <c r="AA68" s="81">
        <v>0</v>
      </c>
      <c r="AB68" s="81">
        <v>0</v>
      </c>
      <c r="AC68" s="81">
        <v>0</v>
      </c>
      <c r="AD68" s="67">
        <v>0</v>
      </c>
      <c r="AE68" s="101">
        <v>0.375</v>
      </c>
      <c r="AF68" s="74" t="s">
        <v>55</v>
      </c>
      <c r="AG68" s="75" t="s">
        <v>55</v>
      </c>
      <c r="AH68" s="77" t="s">
        <v>46</v>
      </c>
      <c r="AI68" s="10">
        <f>IF(P68="Crescimento",SUM(S68:AD68)/R68, 2-(SUM(S68:AD68)/R68))</f>
        <v>9.6000000000000002E-2</v>
      </c>
      <c r="AJ68" s="7" t="str">
        <f t="shared" si="6"/>
        <v>Abaixo do Esperado</v>
      </c>
    </row>
    <row r="69" spans="1:36" ht="12.75" customHeight="1" x14ac:dyDescent="0.25">
      <c r="A69" s="11" t="s">
        <v>385</v>
      </c>
      <c r="B69" s="11" t="s">
        <v>386</v>
      </c>
      <c r="C69" s="11" t="s">
        <v>435</v>
      </c>
      <c r="D69" s="11" t="s">
        <v>436</v>
      </c>
      <c r="E69" s="11" t="s">
        <v>437</v>
      </c>
      <c r="F69" s="12" t="s">
        <v>438</v>
      </c>
      <c r="G69" s="3" t="s">
        <v>439</v>
      </c>
      <c r="H69" s="12" t="s">
        <v>440</v>
      </c>
      <c r="I69" s="11" t="s">
        <v>441</v>
      </c>
      <c r="J69" s="11" t="s">
        <v>442</v>
      </c>
      <c r="K69" s="12" t="s">
        <v>45</v>
      </c>
      <c r="L69" s="6" t="str">
        <f t="shared" si="7"/>
        <v>Programa: Fortalecimento da Gestão Pública</v>
      </c>
      <c r="M69" s="6" t="str">
        <f t="shared" si="8"/>
        <v>Ação: 4470 - Estudos e Pesquisas em Políticas Públicas e Desenvolvimento Econômico do ERJ - CEPERJ</v>
      </c>
      <c r="N69" s="6" t="str">
        <f t="shared" si="9"/>
        <v>Número de municípios inscritos no sistema web para ICMS ecológico (Unidade)</v>
      </c>
      <c r="O69" s="13" t="s">
        <v>46</v>
      </c>
      <c r="P69" s="7" t="s">
        <v>54</v>
      </c>
      <c r="Q69" s="20">
        <v>0</v>
      </c>
      <c r="R69" s="21">
        <v>45</v>
      </c>
      <c r="S69" s="2"/>
      <c r="T69" s="2"/>
      <c r="U69" s="2"/>
      <c r="V69" s="2"/>
      <c r="W69" s="2"/>
      <c r="X69" s="2"/>
      <c r="Y69" s="2"/>
      <c r="Z69" s="2"/>
      <c r="AA69" s="2"/>
      <c r="AB69" s="2"/>
      <c r="AC69" s="2"/>
      <c r="AD69" s="2">
        <v>0</v>
      </c>
      <c r="AE69" s="21">
        <v>47</v>
      </c>
      <c r="AF69" s="21" t="s">
        <v>55</v>
      </c>
      <c r="AG69" s="22" t="s">
        <v>55</v>
      </c>
      <c r="AH69" s="7" t="s">
        <v>46</v>
      </c>
      <c r="AI69" s="10">
        <f>IF(P69="Crescimento",MAX(S69:AD69)/R69, 2-(MIN(S69:AD69)/R69))</f>
        <v>0</v>
      </c>
      <c r="AJ69" s="7" t="str">
        <f t="shared" si="6"/>
        <v>Abaixo do Esperado</v>
      </c>
    </row>
    <row r="70" spans="1:36" ht="12.75" customHeight="1" x14ac:dyDescent="0.25">
      <c r="A70" s="11" t="s">
        <v>385</v>
      </c>
      <c r="B70" s="11" t="s">
        <v>386</v>
      </c>
      <c r="C70" s="11" t="s">
        <v>435</v>
      </c>
      <c r="D70" s="11" t="s">
        <v>436</v>
      </c>
      <c r="E70" s="11" t="s">
        <v>437</v>
      </c>
      <c r="F70" s="12" t="s">
        <v>438</v>
      </c>
      <c r="G70" s="3" t="s">
        <v>443</v>
      </c>
      <c r="H70" s="12" t="s">
        <v>444</v>
      </c>
      <c r="I70" s="11" t="s">
        <v>445</v>
      </c>
      <c r="J70" s="11" t="s">
        <v>446</v>
      </c>
      <c r="K70" s="12" t="s">
        <v>45</v>
      </c>
      <c r="L70" s="6" t="str">
        <f t="shared" si="7"/>
        <v>Programa: Fortalecimento da Gestão Pública</v>
      </c>
      <c r="M70" s="6" t="str">
        <f t="shared" si="8"/>
        <v>Ação: 4470 - Estudos e Pesquisas em Políticas Públicas e Desenvolvimento Econômico do ERJ - CEPERJ</v>
      </c>
      <c r="N70" s="6" t="str">
        <f t="shared" si="9"/>
        <v>Número de temáticas tratadas nos relatórios socieconômicos  (Unidade)</v>
      </c>
      <c r="O70" s="13" t="s">
        <v>53</v>
      </c>
      <c r="P70" s="7" t="s">
        <v>54</v>
      </c>
      <c r="Q70" s="20">
        <v>1</v>
      </c>
      <c r="R70" s="21">
        <v>4</v>
      </c>
      <c r="S70" s="2"/>
      <c r="T70" s="2"/>
      <c r="U70" s="2"/>
      <c r="V70" s="2"/>
      <c r="W70" s="2"/>
      <c r="X70" s="21" t="s">
        <v>55</v>
      </c>
      <c r="Y70" s="2"/>
      <c r="Z70" s="2"/>
      <c r="AA70" s="2"/>
      <c r="AB70" s="2"/>
      <c r="AC70" s="2"/>
      <c r="AD70" s="2">
        <v>4</v>
      </c>
      <c r="AE70" s="21">
        <v>4</v>
      </c>
      <c r="AF70" s="21">
        <v>4</v>
      </c>
      <c r="AG70" s="22">
        <v>4</v>
      </c>
      <c r="AH70" s="77" t="s">
        <v>46</v>
      </c>
      <c r="AI70" s="10">
        <f>IF(P70="Crescimento",SUM(S70:AD70)/R70, 2-(SUM(S70:AD70)/R70))</f>
        <v>1</v>
      </c>
      <c r="AJ70" s="7" t="str">
        <f t="shared" si="6"/>
        <v>Dentro do Esperado</v>
      </c>
    </row>
    <row r="71" spans="1:36" ht="12.75" customHeight="1" x14ac:dyDescent="0.25">
      <c r="A71" s="11" t="s">
        <v>194</v>
      </c>
      <c r="B71" s="11" t="s">
        <v>195</v>
      </c>
      <c r="C71" s="11" t="s">
        <v>435</v>
      </c>
      <c r="D71" s="11" t="s">
        <v>436</v>
      </c>
      <c r="E71" s="11" t="s">
        <v>447</v>
      </c>
      <c r="F71" s="12" t="s">
        <v>448</v>
      </c>
      <c r="G71" s="3" t="s">
        <v>449</v>
      </c>
      <c r="H71" s="12" t="s">
        <v>450</v>
      </c>
      <c r="I71" s="11" t="s">
        <v>451</v>
      </c>
      <c r="J71" s="11" t="s">
        <v>452</v>
      </c>
      <c r="K71" s="12" t="s">
        <v>45</v>
      </c>
      <c r="L71" s="6" t="str">
        <f t="shared" si="7"/>
        <v>Programa: Gestão de Pessoas no Setor Público</v>
      </c>
      <c r="M71" s="6" t="str">
        <f t="shared" si="8"/>
        <v>Ação: 4471 - Promoção de Concurso Público e Processo Seletivo - CEPERJ</v>
      </c>
      <c r="N71" s="6" t="str">
        <f t="shared" si="9"/>
        <v>Número de municípios que realizam concursos e processos seletivos através da CEPERJ (Unidade)</v>
      </c>
      <c r="O71" s="13" t="s">
        <v>46</v>
      </c>
      <c r="P71" s="7" t="s">
        <v>54</v>
      </c>
      <c r="Q71" s="61">
        <v>0</v>
      </c>
      <c r="R71" s="34">
        <v>2</v>
      </c>
      <c r="S71" s="2"/>
      <c r="T71" s="2"/>
      <c r="U71" s="2"/>
      <c r="V71" s="2"/>
      <c r="W71" s="2"/>
      <c r="X71" s="2"/>
      <c r="Y71" s="2"/>
      <c r="Z71" s="2"/>
      <c r="AA71" s="2"/>
      <c r="AB71" s="2"/>
      <c r="AC71" s="2"/>
      <c r="AD71" s="2">
        <v>1</v>
      </c>
      <c r="AE71" s="34">
        <v>3</v>
      </c>
      <c r="AF71" s="34">
        <v>3</v>
      </c>
      <c r="AG71" s="62">
        <v>3</v>
      </c>
      <c r="AH71" s="7" t="s">
        <v>46</v>
      </c>
      <c r="AI71" s="10">
        <f t="shared" ref="AI71:AI79" si="10">IF(P71="Crescimento",MAX(S71:AD71)/R71, 2-(MIN(S71:AD71)/R71))</f>
        <v>0.5</v>
      </c>
      <c r="AJ71" s="7" t="str">
        <f t="shared" si="6"/>
        <v>Abaixo do Esperado</v>
      </c>
    </row>
    <row r="72" spans="1:36" ht="12.75" customHeight="1" x14ac:dyDescent="0.25">
      <c r="A72" s="11" t="s">
        <v>194</v>
      </c>
      <c r="B72" s="11" t="s">
        <v>195</v>
      </c>
      <c r="C72" s="11" t="s">
        <v>435</v>
      </c>
      <c r="D72" s="11" t="s">
        <v>436</v>
      </c>
      <c r="E72" s="11" t="s">
        <v>453</v>
      </c>
      <c r="F72" s="12" t="s">
        <v>454</v>
      </c>
      <c r="G72" s="3" t="s">
        <v>455</v>
      </c>
      <c r="H72" s="12" t="s">
        <v>456</v>
      </c>
      <c r="I72" s="11" t="s">
        <v>457</v>
      </c>
      <c r="J72" s="11" t="s">
        <v>458</v>
      </c>
      <c r="K72" s="12" t="s">
        <v>45</v>
      </c>
      <c r="L72" s="6" t="str">
        <f t="shared" si="7"/>
        <v>Programa: Gestão de Pessoas no Setor Público</v>
      </c>
      <c r="M72" s="6" t="str">
        <f t="shared" si="8"/>
        <v>Ação: 4472 - Formação e Valorização do Servidor Público - CEPERJ</v>
      </c>
      <c r="N72" s="6" t="str">
        <f t="shared" si="9"/>
        <v>Monitoramento de capacitação de servidores através de cursos EAD (Unidade)</v>
      </c>
      <c r="O72" s="13" t="s">
        <v>46</v>
      </c>
      <c r="P72" s="7" t="s">
        <v>54</v>
      </c>
      <c r="Q72" s="20" t="s">
        <v>55</v>
      </c>
      <c r="R72" s="21">
        <v>150</v>
      </c>
      <c r="S72" s="2"/>
      <c r="T72" s="2"/>
      <c r="U72" s="2"/>
      <c r="V72" s="2"/>
      <c r="W72" s="2"/>
      <c r="X72" s="2"/>
      <c r="Y72" s="2"/>
      <c r="Z72" s="2"/>
      <c r="AA72" s="2"/>
      <c r="AB72" s="2"/>
      <c r="AC72" s="2"/>
      <c r="AD72" s="2">
        <v>11254</v>
      </c>
      <c r="AE72" s="21">
        <v>200</v>
      </c>
      <c r="AF72" s="21">
        <v>300</v>
      </c>
      <c r="AG72" s="22">
        <v>400</v>
      </c>
      <c r="AH72" s="7" t="s">
        <v>46</v>
      </c>
      <c r="AI72" s="10">
        <f t="shared" si="10"/>
        <v>75.026666666666671</v>
      </c>
      <c r="AJ72" s="7" t="str">
        <f t="shared" si="6"/>
        <v>Acima do Esperado</v>
      </c>
    </row>
    <row r="73" spans="1:36" ht="12.75" customHeight="1" x14ac:dyDescent="0.25">
      <c r="A73" s="11" t="s">
        <v>194</v>
      </c>
      <c r="B73" s="11" t="s">
        <v>195</v>
      </c>
      <c r="C73" s="11" t="s">
        <v>435</v>
      </c>
      <c r="D73" s="11" t="s">
        <v>436</v>
      </c>
      <c r="E73" s="11" t="s">
        <v>453</v>
      </c>
      <c r="F73" s="12" t="s">
        <v>454</v>
      </c>
      <c r="G73" s="3" t="s">
        <v>459</v>
      </c>
      <c r="H73" s="12" t="s">
        <v>460</v>
      </c>
      <c r="I73" s="11" t="s">
        <v>461</v>
      </c>
      <c r="J73" s="11" t="s">
        <v>462</v>
      </c>
      <c r="K73" s="12" t="s">
        <v>45</v>
      </c>
      <c r="L73" s="6" t="str">
        <f t="shared" si="7"/>
        <v>Programa: Gestão de Pessoas no Setor Público</v>
      </c>
      <c r="M73" s="6" t="str">
        <f t="shared" si="8"/>
        <v>Ação: 4472 - Formação e Valorização do Servidor Público - CEPERJ</v>
      </c>
      <c r="N73" s="6" t="str">
        <f t="shared" si="9"/>
        <v>Número de inscritos nos cursos de pós graduação  (Unidade)</v>
      </c>
      <c r="O73" s="13" t="s">
        <v>46</v>
      </c>
      <c r="P73" s="7" t="s">
        <v>54</v>
      </c>
      <c r="Q73" s="20">
        <v>85</v>
      </c>
      <c r="R73" s="21">
        <v>150</v>
      </c>
      <c r="S73" s="2"/>
      <c r="T73" s="2"/>
      <c r="U73" s="2"/>
      <c r="V73" s="2"/>
      <c r="W73" s="2"/>
      <c r="X73" s="2"/>
      <c r="Y73" s="2"/>
      <c r="Z73" s="2"/>
      <c r="AA73" s="2"/>
      <c r="AB73" s="2"/>
      <c r="AC73" s="2"/>
      <c r="AD73" s="2">
        <v>146</v>
      </c>
      <c r="AE73" s="21">
        <v>200</v>
      </c>
      <c r="AF73" s="21">
        <v>250</v>
      </c>
      <c r="AG73" s="22">
        <v>300</v>
      </c>
      <c r="AH73" s="7" t="s">
        <v>46</v>
      </c>
      <c r="AI73" s="10">
        <f t="shared" si="10"/>
        <v>0.97333333333333338</v>
      </c>
      <c r="AJ73" s="7" t="str">
        <f t="shared" si="6"/>
        <v>Abaixo do Esperado</v>
      </c>
    </row>
    <row r="74" spans="1:36" ht="12.75" customHeight="1" x14ac:dyDescent="0.25">
      <c r="A74" s="11" t="s">
        <v>194</v>
      </c>
      <c r="B74" s="11" t="s">
        <v>195</v>
      </c>
      <c r="C74" s="11" t="s">
        <v>435</v>
      </c>
      <c r="D74" s="11" t="s">
        <v>436</v>
      </c>
      <c r="E74" s="11" t="s">
        <v>453</v>
      </c>
      <c r="F74" s="12" t="s">
        <v>454</v>
      </c>
      <c r="G74" s="3" t="s">
        <v>463</v>
      </c>
      <c r="H74" s="12" t="s">
        <v>464</v>
      </c>
      <c r="I74" s="11" t="s">
        <v>465</v>
      </c>
      <c r="J74" s="11" t="s">
        <v>466</v>
      </c>
      <c r="K74" s="12" t="s">
        <v>45</v>
      </c>
      <c r="L74" s="6" t="str">
        <f t="shared" si="7"/>
        <v>Programa: Gestão de Pessoas no Setor Público</v>
      </c>
      <c r="M74" s="6" t="str">
        <f t="shared" si="8"/>
        <v>Ação: 4472 - Formação e Valorização do Servidor Público - CEPERJ</v>
      </c>
      <c r="N74" s="6" t="str">
        <f t="shared" si="9"/>
        <v>Número de servidores capacitados - CEPERJ (Unidade)</v>
      </c>
      <c r="O74" s="13" t="s">
        <v>46</v>
      </c>
      <c r="P74" s="7" t="s">
        <v>54</v>
      </c>
      <c r="Q74" s="20">
        <v>389</v>
      </c>
      <c r="R74" s="21">
        <v>1000</v>
      </c>
      <c r="S74" s="2"/>
      <c r="T74" s="2"/>
      <c r="U74" s="2"/>
      <c r="V74" s="2"/>
      <c r="W74" s="2"/>
      <c r="X74" s="2"/>
      <c r="Y74" s="2"/>
      <c r="Z74" s="2"/>
      <c r="AA74" s="2"/>
      <c r="AB74" s="2"/>
      <c r="AC74" s="2"/>
      <c r="AD74" s="2">
        <v>0</v>
      </c>
      <c r="AE74" s="21">
        <v>2000</v>
      </c>
      <c r="AF74" s="21">
        <v>3000</v>
      </c>
      <c r="AG74" s="22">
        <v>4000</v>
      </c>
      <c r="AH74" s="7" t="s">
        <v>46</v>
      </c>
      <c r="AI74" s="10">
        <f t="shared" si="10"/>
        <v>0</v>
      </c>
      <c r="AJ74" s="7" t="str">
        <f t="shared" si="6"/>
        <v>Abaixo do Esperado</v>
      </c>
    </row>
    <row r="75" spans="1:36" ht="12.75" customHeight="1" x14ac:dyDescent="0.25">
      <c r="A75" s="11" t="s">
        <v>415</v>
      </c>
      <c r="B75" s="11" t="s">
        <v>416</v>
      </c>
      <c r="C75" s="11" t="s">
        <v>435</v>
      </c>
      <c r="D75" s="11" t="s">
        <v>436</v>
      </c>
      <c r="E75" s="11" t="s">
        <v>467</v>
      </c>
      <c r="F75" s="12" t="s">
        <v>468</v>
      </c>
      <c r="G75" s="3" t="s">
        <v>469</v>
      </c>
      <c r="H75" s="12" t="s">
        <v>470</v>
      </c>
      <c r="I75" s="11" t="s">
        <v>471</v>
      </c>
      <c r="J75" s="11" t="s">
        <v>472</v>
      </c>
      <c r="K75" s="12" t="s">
        <v>45</v>
      </c>
      <c r="L75" s="6" t="str">
        <f t="shared" si="7"/>
        <v>Programa: Gestão do Patrimônio Imóvel</v>
      </c>
      <c r="M75" s="6" t="str">
        <f t="shared" si="8"/>
        <v>Ação: 5428 - Modernização da Infraestrutura CEPERJ - CEPERJ</v>
      </c>
      <c r="N75" s="6" t="str">
        <f t="shared" si="9"/>
        <v>Ampliação da oferta de cursos na sede da fundação  (Unidade)</v>
      </c>
      <c r="O75" s="13" t="s">
        <v>46</v>
      </c>
      <c r="P75" s="7" t="s">
        <v>54</v>
      </c>
      <c r="Q75" s="20">
        <v>0</v>
      </c>
      <c r="R75" s="21">
        <v>3</v>
      </c>
      <c r="S75" s="2"/>
      <c r="T75" s="2"/>
      <c r="U75" s="2"/>
      <c r="V75" s="2"/>
      <c r="W75" s="2"/>
      <c r="X75" s="2"/>
      <c r="Y75" s="2"/>
      <c r="Z75" s="2"/>
      <c r="AA75" s="2"/>
      <c r="AB75" s="2"/>
      <c r="AC75" s="2"/>
      <c r="AD75" s="2">
        <v>13</v>
      </c>
      <c r="AE75" s="21">
        <v>5</v>
      </c>
      <c r="AF75" s="21">
        <v>5</v>
      </c>
      <c r="AG75" s="22">
        <v>5</v>
      </c>
      <c r="AH75" s="7" t="s">
        <v>46</v>
      </c>
      <c r="AI75" s="10">
        <f t="shared" si="10"/>
        <v>4.333333333333333</v>
      </c>
      <c r="AJ75" s="7" t="str">
        <f t="shared" si="6"/>
        <v>Acima do Esperado</v>
      </c>
    </row>
    <row r="76" spans="1:36" ht="12.75" customHeight="1" x14ac:dyDescent="0.25">
      <c r="A76" s="11" t="s">
        <v>385</v>
      </c>
      <c r="B76" s="11" t="s">
        <v>386</v>
      </c>
      <c r="C76" s="11" t="s">
        <v>435</v>
      </c>
      <c r="D76" s="11" t="s">
        <v>436</v>
      </c>
      <c r="E76" s="11" t="s">
        <v>473</v>
      </c>
      <c r="F76" s="12" t="s">
        <v>474</v>
      </c>
      <c r="G76" s="3" t="s">
        <v>475</v>
      </c>
      <c r="H76" s="12" t="s">
        <v>476</v>
      </c>
      <c r="I76" s="11" t="s">
        <v>477</v>
      </c>
      <c r="J76" s="11" t="s">
        <v>478</v>
      </c>
      <c r="K76" s="12" t="s">
        <v>45</v>
      </c>
      <c r="L76" s="6" t="str">
        <f t="shared" si="7"/>
        <v>Programa: Fortalecimento da Gestão Pública</v>
      </c>
      <c r="M76" s="6" t="str">
        <f t="shared" si="8"/>
        <v>Ação: 5447 - Disseminação e Dinamização de Atividades Acadêmicas e Culturais - CEPERJ</v>
      </c>
      <c r="N76" s="6" t="str">
        <f t="shared" si="9"/>
        <v>Alcance dos eventos culturais realizados na fundação CEPERJ (Unidade)</v>
      </c>
      <c r="O76" s="13" t="s">
        <v>46</v>
      </c>
      <c r="P76" s="7" t="s">
        <v>54</v>
      </c>
      <c r="Q76" s="20">
        <v>0</v>
      </c>
      <c r="R76" s="21">
        <v>100</v>
      </c>
      <c r="S76" s="2"/>
      <c r="T76" s="2"/>
      <c r="U76" s="2"/>
      <c r="V76" s="2"/>
      <c r="W76" s="2"/>
      <c r="X76" s="2"/>
      <c r="Y76" s="2"/>
      <c r="Z76" s="2"/>
      <c r="AA76" s="2"/>
      <c r="AB76" s="2"/>
      <c r="AC76" s="2"/>
      <c r="AD76" s="2">
        <v>216</v>
      </c>
      <c r="AE76" s="21">
        <v>100</v>
      </c>
      <c r="AF76" s="21">
        <v>150</v>
      </c>
      <c r="AG76" s="22">
        <v>250</v>
      </c>
      <c r="AH76" s="7" t="s">
        <v>46</v>
      </c>
      <c r="AI76" s="10">
        <f t="shared" si="10"/>
        <v>2.16</v>
      </c>
      <c r="AJ76" s="7" t="str">
        <f t="shared" si="6"/>
        <v>Acima do Esperado</v>
      </c>
    </row>
    <row r="77" spans="1:36" ht="12.75" customHeight="1" x14ac:dyDescent="0.25">
      <c r="A77" s="11" t="s">
        <v>385</v>
      </c>
      <c r="B77" s="11" t="s">
        <v>386</v>
      </c>
      <c r="C77" s="11" t="s">
        <v>435</v>
      </c>
      <c r="D77" s="11" t="s">
        <v>436</v>
      </c>
      <c r="E77" s="11" t="s">
        <v>473</v>
      </c>
      <c r="F77" s="12" t="s">
        <v>474</v>
      </c>
      <c r="G77" s="3" t="s">
        <v>479</v>
      </c>
      <c r="H77" s="12" t="s">
        <v>480</v>
      </c>
      <c r="I77" s="11" t="s">
        <v>481</v>
      </c>
      <c r="J77" s="11" t="s">
        <v>482</v>
      </c>
      <c r="K77" s="12" t="s">
        <v>45</v>
      </c>
      <c r="L77" s="6" t="str">
        <f t="shared" si="7"/>
        <v>Programa: Fortalecimento da Gestão Pública</v>
      </c>
      <c r="M77" s="6" t="str">
        <f t="shared" si="8"/>
        <v>Ação: 5447 - Disseminação e Dinamização de Atividades Acadêmicas e Culturais - CEPERJ</v>
      </c>
      <c r="N77" s="6" t="str">
        <f t="shared" si="9"/>
        <v>Número de inscritos na biblioteca digital CEPERJ (Unidade)</v>
      </c>
      <c r="O77" s="13" t="s">
        <v>46</v>
      </c>
      <c r="P77" s="7" t="s">
        <v>54</v>
      </c>
      <c r="Q77" s="20">
        <v>0</v>
      </c>
      <c r="R77" s="21">
        <v>60</v>
      </c>
      <c r="S77" s="2"/>
      <c r="T77" s="2"/>
      <c r="U77" s="2"/>
      <c r="V77" s="2"/>
      <c r="W77" s="2"/>
      <c r="X77" s="2"/>
      <c r="Y77" s="2"/>
      <c r="Z77" s="2"/>
      <c r="AA77" s="2"/>
      <c r="AB77" s="2"/>
      <c r="AC77" s="2"/>
      <c r="AD77" s="2">
        <v>0</v>
      </c>
      <c r="AE77" s="21">
        <v>100</v>
      </c>
      <c r="AF77" s="21">
        <v>150</v>
      </c>
      <c r="AG77" s="22">
        <v>200</v>
      </c>
      <c r="AH77" s="7" t="s">
        <v>46</v>
      </c>
      <c r="AI77" s="10">
        <f t="shared" si="10"/>
        <v>0</v>
      </c>
      <c r="AJ77" s="7" t="str">
        <f t="shared" si="6"/>
        <v>Abaixo do Esperado</v>
      </c>
    </row>
    <row r="78" spans="1:36" ht="12.75" customHeight="1" x14ac:dyDescent="0.25">
      <c r="A78" s="11" t="s">
        <v>194</v>
      </c>
      <c r="B78" s="11" t="s">
        <v>195</v>
      </c>
      <c r="C78" s="11" t="s">
        <v>435</v>
      </c>
      <c r="D78" s="11" t="s">
        <v>436</v>
      </c>
      <c r="E78" s="11" t="s">
        <v>483</v>
      </c>
      <c r="F78" s="12" t="s">
        <v>484</v>
      </c>
      <c r="G78" s="3" t="s">
        <v>485</v>
      </c>
      <c r="H78" s="12" t="s">
        <v>486</v>
      </c>
      <c r="I78" s="11" t="s">
        <v>487</v>
      </c>
      <c r="J78" s="11" t="s">
        <v>488</v>
      </c>
      <c r="K78" s="12" t="s">
        <v>45</v>
      </c>
      <c r="L78" s="6" t="str">
        <f t="shared" si="7"/>
        <v>Programa: Gestão de Pessoas no Setor Público</v>
      </c>
      <c r="M78" s="6" t="str">
        <f t="shared" si="8"/>
        <v>Ação: 5640 - Modernização Educacional Tecnológica - CEPERJ</v>
      </c>
      <c r="N78" s="6" t="str">
        <f t="shared" si="9"/>
        <v>Funcionalidade do portal educacional (Unidade)</v>
      </c>
      <c r="O78" s="13" t="s">
        <v>46</v>
      </c>
      <c r="P78" s="7" t="s">
        <v>54</v>
      </c>
      <c r="Q78" s="20">
        <v>0</v>
      </c>
      <c r="R78" s="21">
        <v>2</v>
      </c>
      <c r="S78" s="2"/>
      <c r="T78" s="2"/>
      <c r="U78" s="2"/>
      <c r="V78" s="2"/>
      <c r="W78" s="2"/>
      <c r="X78" s="2"/>
      <c r="Y78" s="2"/>
      <c r="Z78" s="2"/>
      <c r="AA78" s="2"/>
      <c r="AB78" s="2"/>
      <c r="AC78" s="2"/>
      <c r="AD78" s="2">
        <v>2</v>
      </c>
      <c r="AE78" s="21">
        <v>4</v>
      </c>
      <c r="AF78" s="21">
        <v>5</v>
      </c>
      <c r="AG78" s="22">
        <v>6</v>
      </c>
      <c r="AH78" s="7" t="s">
        <v>46</v>
      </c>
      <c r="AI78" s="10">
        <f t="shared" si="10"/>
        <v>1</v>
      </c>
      <c r="AJ78" s="7" t="str">
        <f t="shared" si="6"/>
        <v>Dentro do Esperado</v>
      </c>
    </row>
    <row r="79" spans="1:36" ht="12.75" customHeight="1" x14ac:dyDescent="0.25">
      <c r="A79" s="11" t="s">
        <v>489</v>
      </c>
      <c r="B79" s="11" t="s">
        <v>490</v>
      </c>
      <c r="C79" s="11" t="s">
        <v>435</v>
      </c>
      <c r="D79" s="11" t="s">
        <v>436</v>
      </c>
      <c r="E79" s="11" t="s">
        <v>491</v>
      </c>
      <c r="F79" s="12" t="s">
        <v>492</v>
      </c>
      <c r="G79" s="3" t="s">
        <v>493</v>
      </c>
      <c r="H79" s="12" t="s">
        <v>494</v>
      </c>
      <c r="I79" s="11" t="s">
        <v>495</v>
      </c>
      <c r="J79" s="11" t="s">
        <v>496</v>
      </c>
      <c r="K79" s="12" t="s">
        <v>45</v>
      </c>
      <c r="L79" s="6" t="str">
        <f t="shared" si="7"/>
        <v>Programa: Coordenação Federativa e Desenvolvimento Territorial</v>
      </c>
      <c r="M79" s="6" t="str">
        <f t="shared" si="8"/>
        <v>Ação: 5642 - Promoção de Informações Estatísticas e Espaciais do ERJ - CEPERJ</v>
      </c>
      <c r="N79" s="6" t="str">
        <f t="shared" si="9"/>
        <v>Número de municípios com base cartográfica atualizada (Unidade)</v>
      </c>
      <c r="O79" s="13" t="s">
        <v>46</v>
      </c>
      <c r="P79" s="7" t="s">
        <v>54</v>
      </c>
      <c r="Q79" s="43">
        <v>0</v>
      </c>
      <c r="R79" s="21">
        <v>23</v>
      </c>
      <c r="S79" s="2"/>
      <c r="T79" s="2"/>
      <c r="U79" s="2"/>
      <c r="V79" s="2"/>
      <c r="W79" s="2"/>
      <c r="X79" s="2"/>
      <c r="Y79" s="2"/>
      <c r="Z79" s="2"/>
      <c r="AA79" s="2"/>
      <c r="AB79" s="2"/>
      <c r="AC79" s="2"/>
      <c r="AD79" s="2">
        <v>18</v>
      </c>
      <c r="AE79" s="21">
        <v>23</v>
      </c>
      <c r="AF79" s="21">
        <v>23</v>
      </c>
      <c r="AG79" s="22">
        <v>23</v>
      </c>
      <c r="AH79" s="7" t="s">
        <v>46</v>
      </c>
      <c r="AI79" s="10">
        <f t="shared" si="10"/>
        <v>0.78260869565217395</v>
      </c>
      <c r="AJ79" s="7" t="str">
        <f t="shared" si="6"/>
        <v>Abaixo do Esperado</v>
      </c>
    </row>
    <row r="80" spans="1:36" ht="12.75" customHeight="1" x14ac:dyDescent="0.25">
      <c r="A80" s="11" t="s">
        <v>489</v>
      </c>
      <c r="B80" s="11" t="s">
        <v>490</v>
      </c>
      <c r="C80" s="11" t="s">
        <v>435</v>
      </c>
      <c r="D80" s="11" t="s">
        <v>436</v>
      </c>
      <c r="E80" s="11" t="s">
        <v>491</v>
      </c>
      <c r="F80" s="12" t="s">
        <v>492</v>
      </c>
      <c r="G80" s="3" t="s">
        <v>497</v>
      </c>
      <c r="H80" s="12" t="s">
        <v>498</v>
      </c>
      <c r="I80" s="11" t="s">
        <v>499</v>
      </c>
      <c r="J80" s="11" t="s">
        <v>500</v>
      </c>
      <c r="K80" s="12" t="s">
        <v>45</v>
      </c>
      <c r="L80" s="6" t="str">
        <f t="shared" si="7"/>
        <v>Programa: Coordenação Federativa e Desenvolvimento Territorial</v>
      </c>
      <c r="M80" s="6" t="str">
        <f t="shared" si="8"/>
        <v>Ação: 5642 - Promoção de Informações Estatísticas e Espaciais do ERJ - CEPERJ</v>
      </c>
      <c r="N80" s="6" t="str">
        <f t="shared" si="9"/>
        <v>Número de regiões mapeadas através do levantamento aerofotogramétrico (Unidade)</v>
      </c>
      <c r="O80" s="13" t="s">
        <v>46</v>
      </c>
      <c r="P80" s="7" t="s">
        <v>54</v>
      </c>
      <c r="Q80" s="20" t="s">
        <v>55</v>
      </c>
      <c r="R80" s="21" t="s">
        <v>55</v>
      </c>
      <c r="S80" s="2"/>
      <c r="T80" s="2"/>
      <c r="U80" s="2"/>
      <c r="V80" s="2"/>
      <c r="W80" s="2"/>
      <c r="X80" s="2"/>
      <c r="Y80" s="2"/>
      <c r="Z80" s="2"/>
      <c r="AA80" s="2"/>
      <c r="AB80" s="2"/>
      <c r="AC80" s="2"/>
      <c r="AD80" s="2">
        <v>0</v>
      </c>
      <c r="AE80" s="21">
        <v>35</v>
      </c>
      <c r="AF80" s="21">
        <v>35</v>
      </c>
      <c r="AG80" s="60" t="s">
        <v>55</v>
      </c>
      <c r="AH80" s="7" t="s">
        <v>46</v>
      </c>
      <c r="AI80" s="7" t="s">
        <v>161</v>
      </c>
      <c r="AJ80" s="7" t="s">
        <v>161</v>
      </c>
    </row>
    <row r="81" spans="1:36" ht="12.75" customHeight="1" x14ac:dyDescent="0.25">
      <c r="A81" s="11" t="s">
        <v>501</v>
      </c>
      <c r="B81" s="11" t="s">
        <v>502</v>
      </c>
      <c r="C81" s="11" t="s">
        <v>503</v>
      </c>
      <c r="D81" s="11" t="s">
        <v>504</v>
      </c>
      <c r="E81" s="11" t="s">
        <v>505</v>
      </c>
      <c r="F81" s="12" t="s">
        <v>506</v>
      </c>
      <c r="G81" s="3" t="s">
        <v>507</v>
      </c>
      <c r="H81" s="12" t="s">
        <v>508</v>
      </c>
      <c r="I81" s="11" t="s">
        <v>509</v>
      </c>
      <c r="J81" s="11" t="s">
        <v>510</v>
      </c>
      <c r="K81" s="12" t="s">
        <v>52</v>
      </c>
      <c r="L81" s="6" t="str">
        <f t="shared" si="7"/>
        <v>Programa: Transparência, Controle Interno e Integridade na Gestão Pública</v>
      </c>
      <c r="M81" s="6" t="str">
        <f t="shared" si="8"/>
        <v>Ação: 4411 - Melhoria da Estrutura, Organização e Fortalecimento da CGE  - CGE</v>
      </c>
      <c r="N81" s="6" t="str">
        <f t="shared" si="9"/>
        <v>Percentual de servidores capacitados em cursos de curta, média e longa duração pertinentes às competências necessárias à CGE  ( modelo CGU) (Percentual)</v>
      </c>
      <c r="O81" s="13" t="s">
        <v>46</v>
      </c>
      <c r="P81" s="7" t="s">
        <v>54</v>
      </c>
      <c r="Q81" s="102">
        <v>0</v>
      </c>
      <c r="R81" s="70" t="s">
        <v>55</v>
      </c>
      <c r="S81" s="2"/>
      <c r="T81" s="2"/>
      <c r="U81" s="2"/>
      <c r="V81" s="2"/>
      <c r="W81" s="2"/>
      <c r="X81" s="2"/>
      <c r="Y81" s="2"/>
      <c r="Z81" s="2"/>
      <c r="AA81" s="2"/>
      <c r="AB81" s="2"/>
      <c r="AC81" s="2"/>
      <c r="AD81" s="67">
        <v>0</v>
      </c>
      <c r="AE81" s="70">
        <v>0.5</v>
      </c>
      <c r="AF81" s="80">
        <v>0.6</v>
      </c>
      <c r="AG81" s="66">
        <v>0.7</v>
      </c>
      <c r="AH81" s="7" t="s">
        <v>46</v>
      </c>
      <c r="AI81" s="7" t="s">
        <v>161</v>
      </c>
      <c r="AJ81" s="7" t="s">
        <v>161</v>
      </c>
    </row>
    <row r="82" spans="1:36" ht="13.5" customHeight="1" x14ac:dyDescent="0.25">
      <c r="A82" s="11" t="s">
        <v>501</v>
      </c>
      <c r="B82" s="11" t="s">
        <v>502</v>
      </c>
      <c r="C82" s="11" t="s">
        <v>503</v>
      </c>
      <c r="D82" s="11" t="s">
        <v>504</v>
      </c>
      <c r="E82" s="11" t="s">
        <v>511</v>
      </c>
      <c r="F82" s="12" t="s">
        <v>512</v>
      </c>
      <c r="G82" s="3" t="s">
        <v>513</v>
      </c>
      <c r="H82" s="12" t="s">
        <v>514</v>
      </c>
      <c r="I82" s="11" t="s">
        <v>515</v>
      </c>
      <c r="J82" s="11" t="s">
        <v>516</v>
      </c>
      <c r="K82" s="12" t="s">
        <v>52</v>
      </c>
      <c r="L82" s="6" t="str">
        <f t="shared" si="7"/>
        <v>Programa: Transparência, Controle Interno e Integridade na Gestão Pública</v>
      </c>
      <c r="M82" s="6" t="str">
        <f t="shared" si="8"/>
        <v>Ação: 4517 - Fortalecimento de Mecanismos de Prevenção, Detecção e Punição Anticorrupção - CGE</v>
      </c>
      <c r="N82" s="6" t="str">
        <f t="shared" si="9"/>
        <v>Índice de Processos Administrativo de Responsabilização (PAR) (Percentual)</v>
      </c>
      <c r="O82" s="13" t="s">
        <v>46</v>
      </c>
      <c r="P82" s="7" t="s">
        <v>54</v>
      </c>
      <c r="Q82" s="76">
        <v>0.6</v>
      </c>
      <c r="R82" s="74">
        <v>0.9</v>
      </c>
      <c r="S82" s="2"/>
      <c r="T82" s="2"/>
      <c r="U82" s="2"/>
      <c r="V82" s="2"/>
      <c r="W82" s="2"/>
      <c r="X82" s="2"/>
      <c r="Y82" s="2"/>
      <c r="Z82" s="2"/>
      <c r="AA82" s="2"/>
      <c r="AB82" s="2"/>
      <c r="AC82" s="2"/>
      <c r="AD82" s="67">
        <v>0.6</v>
      </c>
      <c r="AE82" s="74">
        <v>0.92</v>
      </c>
      <c r="AF82" s="74">
        <v>0.95</v>
      </c>
      <c r="AG82" s="103">
        <v>1</v>
      </c>
      <c r="AH82" s="7" t="s">
        <v>46</v>
      </c>
      <c r="AI82" s="10">
        <f t="shared" ref="AI82:AI90" si="11">IF(P82="Crescimento",MAX(S82:AD82)/R82, 2-(MIN(S82:AD82)/R82))</f>
        <v>0.66666666666666663</v>
      </c>
      <c r="AJ82" s="7" t="str">
        <f t="shared" si="6"/>
        <v>Abaixo do Esperado</v>
      </c>
    </row>
    <row r="83" spans="1:36" ht="15" customHeight="1" x14ac:dyDescent="0.25">
      <c r="A83" s="11" t="s">
        <v>501</v>
      </c>
      <c r="B83" s="11" t="s">
        <v>502</v>
      </c>
      <c r="C83" s="11" t="s">
        <v>503</v>
      </c>
      <c r="D83" s="11" t="s">
        <v>504</v>
      </c>
      <c r="E83" s="11" t="s">
        <v>511</v>
      </c>
      <c r="F83" s="12" t="s">
        <v>512</v>
      </c>
      <c r="G83" s="3" t="s">
        <v>517</v>
      </c>
      <c r="H83" s="12" t="s">
        <v>518</v>
      </c>
      <c r="I83" s="104" t="s">
        <v>519</v>
      </c>
      <c r="J83" s="11" t="s">
        <v>520</v>
      </c>
      <c r="K83" s="12" t="s">
        <v>52</v>
      </c>
      <c r="L83" s="6" t="str">
        <f t="shared" si="7"/>
        <v>Programa: Transparência, Controle Interno e Integridade na Gestão Pública</v>
      </c>
      <c r="M83" s="6" t="str">
        <f t="shared" si="8"/>
        <v>Ação: 4517 - Fortalecimento de Mecanismos de Prevenção, Detecção e Punição Anticorrupção - CGE</v>
      </c>
      <c r="N83" s="6" t="str">
        <f t="shared" si="9"/>
        <v>Percentual de processos disciplinares analisados  por esta CGE  (Percentual)</v>
      </c>
      <c r="O83" s="13" t="s">
        <v>46</v>
      </c>
      <c r="P83" s="7" t="s">
        <v>54</v>
      </c>
      <c r="Q83" s="76">
        <v>0.6</v>
      </c>
      <c r="R83" s="74">
        <v>0.8</v>
      </c>
      <c r="S83" s="2"/>
      <c r="T83" s="2"/>
      <c r="U83" s="2"/>
      <c r="V83" s="2"/>
      <c r="W83" s="2"/>
      <c r="X83" s="2"/>
      <c r="Y83" s="2"/>
      <c r="Z83" s="2"/>
      <c r="AA83" s="2"/>
      <c r="AB83" s="2"/>
      <c r="AC83" s="2"/>
      <c r="AD83" s="67">
        <v>0.6</v>
      </c>
      <c r="AE83" s="74">
        <v>0.85</v>
      </c>
      <c r="AF83" s="74">
        <v>0.9</v>
      </c>
      <c r="AG83" s="75">
        <v>1</v>
      </c>
      <c r="AH83" s="7" t="s">
        <v>46</v>
      </c>
      <c r="AI83" s="10">
        <f t="shared" si="11"/>
        <v>0.74999999999999989</v>
      </c>
      <c r="AJ83" s="7" t="str">
        <f t="shared" si="6"/>
        <v>Abaixo do Esperado</v>
      </c>
    </row>
    <row r="84" spans="1:36" ht="13.5" customHeight="1" x14ac:dyDescent="0.25">
      <c r="A84" s="11" t="s">
        <v>501</v>
      </c>
      <c r="B84" s="11" t="s">
        <v>502</v>
      </c>
      <c r="C84" s="11" t="s">
        <v>503</v>
      </c>
      <c r="D84" s="11" t="s">
        <v>504</v>
      </c>
      <c r="E84" s="11" t="s">
        <v>521</v>
      </c>
      <c r="F84" s="12" t="s">
        <v>522</v>
      </c>
      <c r="G84" s="3" t="s">
        <v>523</v>
      </c>
      <c r="H84" s="12" t="s">
        <v>524</v>
      </c>
      <c r="I84" s="11" t="s">
        <v>525</v>
      </c>
      <c r="J84" s="11" t="s">
        <v>526</v>
      </c>
      <c r="K84" s="12" t="s">
        <v>52</v>
      </c>
      <c r="L84" s="6" t="str">
        <f t="shared" si="7"/>
        <v>Programa: Transparência, Controle Interno e Integridade na Gestão Pública</v>
      </c>
      <c r="M84" s="6" t="str">
        <f t="shared" si="8"/>
        <v>Ação: 4522 - Promoção Integridade Pública e Privada e Implementação Acordos de Leniência ERJ - CGE</v>
      </c>
      <c r="N84" s="6" t="str">
        <f t="shared" si="9"/>
        <v>Índice de ações voltadas ao fomento da integridade pública realizadas pela CGE e entidades ou órgãos (Percentual)</v>
      </c>
      <c r="O84" s="13" t="s">
        <v>46</v>
      </c>
      <c r="P84" s="7" t="s">
        <v>54</v>
      </c>
      <c r="Q84" s="76">
        <v>0.1</v>
      </c>
      <c r="R84" s="74">
        <v>0.25</v>
      </c>
      <c r="S84" s="2"/>
      <c r="T84" s="2"/>
      <c r="U84" s="2"/>
      <c r="V84" s="2"/>
      <c r="W84" s="2"/>
      <c r="X84" s="2"/>
      <c r="Y84" s="2"/>
      <c r="Z84" s="2"/>
      <c r="AA84" s="2"/>
      <c r="AB84" s="2"/>
      <c r="AC84" s="2"/>
      <c r="AD84" s="67">
        <v>0.1</v>
      </c>
      <c r="AE84" s="74">
        <v>0.35</v>
      </c>
      <c r="AF84" s="74">
        <v>0.5</v>
      </c>
      <c r="AG84" s="75">
        <v>0.75</v>
      </c>
      <c r="AH84" s="7" t="s">
        <v>46</v>
      </c>
      <c r="AI84" s="10">
        <f t="shared" si="11"/>
        <v>0.4</v>
      </c>
      <c r="AJ84" s="7" t="str">
        <f t="shared" si="6"/>
        <v>Abaixo do Esperado</v>
      </c>
    </row>
    <row r="85" spans="1:36" ht="12.75" customHeight="1" x14ac:dyDescent="0.25">
      <c r="A85" s="11" t="s">
        <v>501</v>
      </c>
      <c r="B85" s="11" t="s">
        <v>502</v>
      </c>
      <c r="C85" s="11" t="s">
        <v>503</v>
      </c>
      <c r="D85" s="11" t="s">
        <v>504</v>
      </c>
      <c r="E85" s="11" t="s">
        <v>521</v>
      </c>
      <c r="F85" s="12" t="s">
        <v>522</v>
      </c>
      <c r="G85" s="3" t="s">
        <v>527</v>
      </c>
      <c r="H85" s="12" t="s">
        <v>528</v>
      </c>
      <c r="I85" s="11" t="s">
        <v>529</v>
      </c>
      <c r="J85" s="11" t="s">
        <v>530</v>
      </c>
      <c r="K85" s="12" t="s">
        <v>52</v>
      </c>
      <c r="L85" s="6" t="str">
        <f t="shared" si="7"/>
        <v>Programa: Transparência, Controle Interno e Integridade na Gestão Pública</v>
      </c>
      <c r="M85" s="6" t="str">
        <f t="shared" si="8"/>
        <v>Ação: 4522 - Promoção Integridade Pública e Privada e Implementação Acordos de Leniência ERJ - CGE</v>
      </c>
      <c r="N85" s="6" t="str">
        <f t="shared" si="9"/>
        <v>Índice de acordos de leniência formalizados  (Percentual)</v>
      </c>
      <c r="O85" s="13" t="s">
        <v>46</v>
      </c>
      <c r="P85" s="7" t="s">
        <v>54</v>
      </c>
      <c r="Q85" s="76">
        <v>0.1</v>
      </c>
      <c r="R85" s="74">
        <v>0.25</v>
      </c>
      <c r="S85" s="2"/>
      <c r="T85" s="2"/>
      <c r="U85" s="2"/>
      <c r="V85" s="2"/>
      <c r="W85" s="2"/>
      <c r="X85" s="2"/>
      <c r="Y85" s="2"/>
      <c r="Z85" s="2"/>
      <c r="AA85" s="2"/>
      <c r="AB85" s="2"/>
      <c r="AC85" s="2"/>
      <c r="AD85" s="67">
        <v>0.1</v>
      </c>
      <c r="AE85" s="74">
        <v>0.25</v>
      </c>
      <c r="AF85" s="74">
        <v>0.25</v>
      </c>
      <c r="AG85" s="75">
        <v>0.25</v>
      </c>
      <c r="AH85" s="7" t="s">
        <v>46</v>
      </c>
      <c r="AI85" s="10">
        <f t="shared" si="11"/>
        <v>0.4</v>
      </c>
      <c r="AJ85" s="7" t="str">
        <f t="shared" si="6"/>
        <v>Abaixo do Esperado</v>
      </c>
    </row>
    <row r="86" spans="1:36" ht="12.75" customHeight="1" x14ac:dyDescent="0.25">
      <c r="A86" s="11" t="s">
        <v>501</v>
      </c>
      <c r="B86" s="11" t="s">
        <v>502</v>
      </c>
      <c r="C86" s="11" t="s">
        <v>503</v>
      </c>
      <c r="D86" s="11" t="s">
        <v>504</v>
      </c>
      <c r="E86" s="11" t="s">
        <v>521</v>
      </c>
      <c r="F86" s="12" t="s">
        <v>522</v>
      </c>
      <c r="G86" s="3" t="s">
        <v>531</v>
      </c>
      <c r="H86" s="12" t="s">
        <v>532</v>
      </c>
      <c r="I86" s="11" t="s">
        <v>533</v>
      </c>
      <c r="J86" s="11" t="s">
        <v>534</v>
      </c>
      <c r="K86" s="12" t="s">
        <v>52</v>
      </c>
      <c r="L86" s="6" t="str">
        <f t="shared" si="7"/>
        <v>Programa: Transparência, Controle Interno e Integridade na Gestão Pública</v>
      </c>
      <c r="M86" s="6" t="str">
        <f t="shared" si="8"/>
        <v>Ação: 4522 - Promoção Integridade Pública e Privada e Implementação Acordos de Leniência ERJ - CGE</v>
      </c>
      <c r="N86" s="6" t="str">
        <f t="shared" si="9"/>
        <v>Índice de capacitação para avaliação do programa de integridade privada (Percentual)</v>
      </c>
      <c r="O86" s="13" t="s">
        <v>46</v>
      </c>
      <c r="P86" s="7" t="s">
        <v>54</v>
      </c>
      <c r="Q86" s="76">
        <v>0.1</v>
      </c>
      <c r="R86" s="74">
        <v>0.2</v>
      </c>
      <c r="S86" s="2"/>
      <c r="T86" s="2"/>
      <c r="U86" s="2"/>
      <c r="V86" s="2"/>
      <c r="W86" s="2"/>
      <c r="X86" s="2"/>
      <c r="Y86" s="2"/>
      <c r="Z86" s="2"/>
      <c r="AA86" s="2"/>
      <c r="AB86" s="2"/>
      <c r="AC86" s="2"/>
      <c r="AD86" s="67">
        <v>0.1</v>
      </c>
      <c r="AE86" s="74">
        <v>0.3</v>
      </c>
      <c r="AF86" s="74">
        <v>0.4</v>
      </c>
      <c r="AG86" s="75">
        <v>0.5</v>
      </c>
      <c r="AH86" s="7" t="s">
        <v>46</v>
      </c>
      <c r="AI86" s="10">
        <f t="shared" si="11"/>
        <v>0.5</v>
      </c>
      <c r="AJ86" s="7" t="str">
        <f t="shared" si="6"/>
        <v>Abaixo do Esperado</v>
      </c>
    </row>
    <row r="87" spans="1:36" ht="12.75" customHeight="1" x14ac:dyDescent="0.25">
      <c r="A87" s="11" t="s">
        <v>501</v>
      </c>
      <c r="B87" s="11" t="s">
        <v>502</v>
      </c>
      <c r="C87" s="11" t="s">
        <v>503</v>
      </c>
      <c r="D87" s="11" t="s">
        <v>504</v>
      </c>
      <c r="E87" s="11" t="s">
        <v>535</v>
      </c>
      <c r="F87" s="12" t="s">
        <v>536</v>
      </c>
      <c r="G87" s="3" t="s">
        <v>537</v>
      </c>
      <c r="H87" s="12" t="s">
        <v>538</v>
      </c>
      <c r="I87" s="11" t="s">
        <v>539</v>
      </c>
      <c r="J87" s="11" t="s">
        <v>540</v>
      </c>
      <c r="K87" s="12" t="s">
        <v>52</v>
      </c>
      <c r="L87" s="6" t="str">
        <f t="shared" si="7"/>
        <v>Programa: Transparência, Controle Interno e Integridade na Gestão Pública</v>
      </c>
      <c r="M87" s="6" t="str">
        <f t="shared" si="8"/>
        <v>Ação: 5582 - Fortalecimento da Atividade de Auditoria Interna na Administração Estadual      - CGE</v>
      </c>
      <c r="N87" s="6" t="str">
        <f t="shared" si="9"/>
        <v>Indice das auditorias em temas relevantes executadas (Percentual)</v>
      </c>
      <c r="O87" s="13" t="s">
        <v>46</v>
      </c>
      <c r="P87" s="7" t="s">
        <v>54</v>
      </c>
      <c r="Q87" s="76">
        <v>0.6</v>
      </c>
      <c r="R87" s="74">
        <v>0.8</v>
      </c>
      <c r="S87" s="2"/>
      <c r="T87" s="2"/>
      <c r="U87" s="2"/>
      <c r="V87" s="2"/>
      <c r="W87" s="2"/>
      <c r="X87" s="2"/>
      <c r="Y87" s="2"/>
      <c r="Z87" s="2"/>
      <c r="AA87" s="2"/>
      <c r="AB87" s="2"/>
      <c r="AC87" s="2"/>
      <c r="AD87" s="67">
        <v>0.6</v>
      </c>
      <c r="AE87" s="74">
        <v>0.85</v>
      </c>
      <c r="AF87" s="74">
        <v>0.9</v>
      </c>
      <c r="AG87" s="75">
        <v>1</v>
      </c>
      <c r="AH87" s="7" t="s">
        <v>46</v>
      </c>
      <c r="AI87" s="10">
        <f t="shared" si="11"/>
        <v>0.74999999999999989</v>
      </c>
      <c r="AJ87" s="7" t="str">
        <f t="shared" si="6"/>
        <v>Abaixo do Esperado</v>
      </c>
    </row>
    <row r="88" spans="1:36" ht="12.75" customHeight="1" x14ac:dyDescent="0.25">
      <c r="A88" s="11" t="s">
        <v>501</v>
      </c>
      <c r="B88" s="11" t="s">
        <v>502</v>
      </c>
      <c r="C88" s="11" t="s">
        <v>503</v>
      </c>
      <c r="D88" s="11" t="s">
        <v>504</v>
      </c>
      <c r="E88" s="11" t="s">
        <v>535</v>
      </c>
      <c r="F88" s="12" t="s">
        <v>536</v>
      </c>
      <c r="G88" s="3" t="s">
        <v>541</v>
      </c>
      <c r="H88" s="12" t="s">
        <v>542</v>
      </c>
      <c r="I88" s="11" t="s">
        <v>543</v>
      </c>
      <c r="J88" s="11" t="s">
        <v>544</v>
      </c>
      <c r="K88" s="12" t="s">
        <v>52</v>
      </c>
      <c r="L88" s="6" t="str">
        <f t="shared" si="7"/>
        <v>Programa: Transparência, Controle Interno e Integridade na Gestão Pública</v>
      </c>
      <c r="M88" s="6" t="str">
        <f t="shared" si="8"/>
        <v>Ação: 5582 - Fortalecimento da Atividade de Auditoria Interna na Administração Estadual      - CGE</v>
      </c>
      <c r="N88" s="6" t="str">
        <f t="shared" si="9"/>
        <v>Índice das auditorias permanentes em contratos executadas (Percentual)</v>
      </c>
      <c r="O88" s="13" t="s">
        <v>46</v>
      </c>
      <c r="P88" s="7" t="s">
        <v>54</v>
      </c>
      <c r="Q88" s="76">
        <v>0.6</v>
      </c>
      <c r="R88" s="74">
        <v>0.8</v>
      </c>
      <c r="S88" s="2"/>
      <c r="T88" s="2"/>
      <c r="U88" s="2"/>
      <c r="V88" s="2"/>
      <c r="W88" s="2"/>
      <c r="X88" s="2"/>
      <c r="Y88" s="2"/>
      <c r="Z88" s="2"/>
      <c r="AA88" s="2"/>
      <c r="AB88" s="2"/>
      <c r="AC88" s="2"/>
      <c r="AD88" s="67">
        <v>0.6</v>
      </c>
      <c r="AE88" s="74">
        <v>0.85</v>
      </c>
      <c r="AF88" s="74">
        <v>0.9</v>
      </c>
      <c r="AG88" s="75">
        <v>1</v>
      </c>
      <c r="AH88" s="7" t="s">
        <v>46</v>
      </c>
      <c r="AI88" s="10">
        <f t="shared" si="11"/>
        <v>0.74999999999999989</v>
      </c>
      <c r="AJ88" s="7" t="str">
        <f t="shared" si="6"/>
        <v>Abaixo do Esperado</v>
      </c>
    </row>
    <row r="89" spans="1:36" ht="12.75" customHeight="1" x14ac:dyDescent="0.25">
      <c r="A89" s="11" t="s">
        <v>501</v>
      </c>
      <c r="B89" s="11" t="s">
        <v>502</v>
      </c>
      <c r="C89" s="11" t="s">
        <v>503</v>
      </c>
      <c r="D89" s="11" t="s">
        <v>504</v>
      </c>
      <c r="E89" s="11" t="s">
        <v>545</v>
      </c>
      <c r="F89" s="12" t="s">
        <v>546</v>
      </c>
      <c r="G89" s="3" t="s">
        <v>547</v>
      </c>
      <c r="H89" s="12" t="s">
        <v>548</v>
      </c>
      <c r="I89" s="11" t="s">
        <v>549</v>
      </c>
      <c r="J89" s="11" t="s">
        <v>550</v>
      </c>
      <c r="K89" s="12" t="s">
        <v>52</v>
      </c>
      <c r="L89" s="6" t="str">
        <f t="shared" si="7"/>
        <v>Programa: Transparência, Controle Interno e Integridade na Gestão Pública</v>
      </c>
      <c r="M89" s="6" t="str">
        <f t="shared" si="8"/>
        <v>Ação: 5583 - Aproximação do Estado com o Cidadão - CGE</v>
      </c>
      <c r="N89" s="6" t="str">
        <f t="shared" si="9"/>
        <v>Índice de manifestações procedentes de ouvidoria respondidas no prazo  (Percentual)</v>
      </c>
      <c r="O89" s="13" t="s">
        <v>53</v>
      </c>
      <c r="P89" s="7" t="s">
        <v>54</v>
      </c>
      <c r="Q89" s="76">
        <v>0.65</v>
      </c>
      <c r="R89" s="74">
        <v>0.8</v>
      </c>
      <c r="S89" s="2"/>
      <c r="T89" s="2"/>
      <c r="U89" s="2"/>
      <c r="V89" s="2"/>
      <c r="W89" s="2"/>
      <c r="X89" s="70">
        <v>0.8</v>
      </c>
      <c r="Y89" s="2"/>
      <c r="Z89" s="2"/>
      <c r="AA89" s="2"/>
      <c r="AB89" s="2"/>
      <c r="AC89" s="2"/>
      <c r="AD89" s="67">
        <v>0.65</v>
      </c>
      <c r="AE89" s="74">
        <v>0.85</v>
      </c>
      <c r="AF89" s="74">
        <v>0.9</v>
      </c>
      <c r="AG89" s="75">
        <v>1</v>
      </c>
      <c r="AH89" s="7" t="s">
        <v>53</v>
      </c>
      <c r="AI89" s="10">
        <f t="shared" si="11"/>
        <v>1</v>
      </c>
      <c r="AJ89" s="7" t="str">
        <f t="shared" si="6"/>
        <v>Dentro do Esperado</v>
      </c>
    </row>
    <row r="90" spans="1:36" ht="12.75" customHeight="1" x14ac:dyDescent="0.25">
      <c r="A90" s="11" t="s">
        <v>501</v>
      </c>
      <c r="B90" s="11" t="s">
        <v>502</v>
      </c>
      <c r="C90" s="11" t="s">
        <v>503</v>
      </c>
      <c r="D90" s="11" t="s">
        <v>504</v>
      </c>
      <c r="E90" s="11" t="s">
        <v>545</v>
      </c>
      <c r="F90" s="12" t="s">
        <v>546</v>
      </c>
      <c r="G90" s="3" t="s">
        <v>551</v>
      </c>
      <c r="H90" s="12" t="s">
        <v>552</v>
      </c>
      <c r="I90" s="11" t="s">
        <v>553</v>
      </c>
      <c r="J90" s="11" t="s">
        <v>554</v>
      </c>
      <c r="K90" s="12" t="s">
        <v>52</v>
      </c>
      <c r="L90" s="6" t="str">
        <f t="shared" si="7"/>
        <v>Programa: Transparência, Controle Interno e Integridade na Gestão Pública</v>
      </c>
      <c r="M90" s="6" t="str">
        <f t="shared" si="8"/>
        <v>Ação: 5583 - Aproximação do Estado com o Cidadão - CGE</v>
      </c>
      <c r="N90" s="6" t="str">
        <f t="shared" si="9"/>
        <v>Índice de solicitações de acesso à informação respondidas no prazo   (Percentual)</v>
      </c>
      <c r="O90" s="13" t="s">
        <v>53</v>
      </c>
      <c r="P90" s="7" t="s">
        <v>54</v>
      </c>
      <c r="Q90" s="76">
        <v>0.6</v>
      </c>
      <c r="R90" s="74">
        <v>0.8</v>
      </c>
      <c r="S90" s="2"/>
      <c r="T90" s="2"/>
      <c r="U90" s="2"/>
      <c r="V90" s="2"/>
      <c r="W90" s="2"/>
      <c r="X90" s="74">
        <v>0.8</v>
      </c>
      <c r="Y90" s="2"/>
      <c r="Z90" s="2"/>
      <c r="AA90" s="2"/>
      <c r="AB90" s="2"/>
      <c r="AC90" s="2"/>
      <c r="AD90" s="67">
        <v>0.6</v>
      </c>
      <c r="AE90" s="74">
        <v>0.85</v>
      </c>
      <c r="AF90" s="74">
        <v>0.9</v>
      </c>
      <c r="AG90" s="75">
        <v>1</v>
      </c>
      <c r="AH90" s="7" t="s">
        <v>53</v>
      </c>
      <c r="AI90" s="10">
        <f t="shared" si="11"/>
        <v>1</v>
      </c>
      <c r="AJ90" s="7" t="str">
        <f t="shared" si="6"/>
        <v>Dentro do Esperado</v>
      </c>
    </row>
    <row r="91" spans="1:36" ht="12.75" customHeight="1" x14ac:dyDescent="0.25">
      <c r="A91" s="11" t="s">
        <v>501</v>
      </c>
      <c r="B91" s="11" t="s">
        <v>502</v>
      </c>
      <c r="C91" s="11" t="s">
        <v>503</v>
      </c>
      <c r="D91" s="11" t="s">
        <v>504</v>
      </c>
      <c r="E91" s="11" t="s">
        <v>555</v>
      </c>
      <c r="F91" s="12" t="s">
        <v>556</v>
      </c>
      <c r="G91" s="3" t="s">
        <v>557</v>
      </c>
      <c r="H91" s="12" t="s">
        <v>558</v>
      </c>
      <c r="I91" s="11" t="s">
        <v>559</v>
      </c>
      <c r="J91" s="11" t="s">
        <v>560</v>
      </c>
      <c r="K91" s="12" t="s">
        <v>52</v>
      </c>
      <c r="L91" s="6" t="str">
        <f t="shared" si="7"/>
        <v>Programa: Transparência, Controle Interno e Integridade na Gestão Pública</v>
      </c>
      <c r="M91" s="6" t="str">
        <f t="shared" si="8"/>
        <v>Ação: 5677 - Implementação do Plano de Desenvolvimento Institucional - CGE</v>
      </c>
      <c r="N91" s="6" t="str">
        <f t="shared" si="9"/>
        <v>Taxa de satisfação com os projetos implementados pela CGE (Percentual)</v>
      </c>
      <c r="O91" s="13" t="s">
        <v>46</v>
      </c>
      <c r="P91" s="7" t="s">
        <v>54</v>
      </c>
      <c r="Q91" s="76">
        <v>0.6</v>
      </c>
      <c r="R91" s="11" t="s">
        <v>561</v>
      </c>
      <c r="S91" s="2"/>
      <c r="T91" s="2"/>
      <c r="U91" s="2"/>
      <c r="V91" s="2"/>
      <c r="W91" s="2"/>
      <c r="X91" s="2"/>
      <c r="Y91" s="2"/>
      <c r="Z91" s="2"/>
      <c r="AA91" s="2"/>
      <c r="AB91" s="2"/>
      <c r="AC91" s="2"/>
      <c r="AD91" s="67">
        <v>0.6</v>
      </c>
      <c r="AE91" s="11" t="s">
        <v>562</v>
      </c>
      <c r="AF91" s="11" t="s">
        <v>563</v>
      </c>
      <c r="AG91" s="13" t="s">
        <v>564</v>
      </c>
      <c r="AH91" s="7" t="s">
        <v>46</v>
      </c>
      <c r="AI91" s="7">
        <f>IF(P91="Crescimento",MAX(S91:AD91)/0.75, 2-(MIN(S91:AD91)/0.75))</f>
        <v>0.79999999999999993</v>
      </c>
      <c r="AJ91" s="7" t="str">
        <f t="shared" si="6"/>
        <v>Abaixo do Esperado</v>
      </c>
    </row>
    <row r="92" spans="1:36" ht="12.75" customHeight="1" x14ac:dyDescent="0.25">
      <c r="A92" s="11" t="s">
        <v>501</v>
      </c>
      <c r="B92" s="11" t="s">
        <v>502</v>
      </c>
      <c r="C92" s="11" t="s">
        <v>503</v>
      </c>
      <c r="D92" s="11" t="s">
        <v>504</v>
      </c>
      <c r="E92" s="11" t="s">
        <v>565</v>
      </c>
      <c r="F92" s="12" t="s">
        <v>566</v>
      </c>
      <c r="G92" s="3" t="s">
        <v>547</v>
      </c>
      <c r="H92" s="12" t="s">
        <v>548</v>
      </c>
      <c r="I92" s="11" t="s">
        <v>549</v>
      </c>
      <c r="J92" s="11" t="s">
        <v>550</v>
      </c>
      <c r="K92" s="12" t="s">
        <v>52</v>
      </c>
      <c r="L92" s="6" t="str">
        <f t="shared" si="7"/>
        <v>Programa: Transparência, Controle Interno e Integridade na Gestão Pública</v>
      </c>
      <c r="M92" s="6" t="str">
        <f t="shared" si="8"/>
        <v>Ação: A577 - Fortalecimento da Transparência na Gestão Pública - CGE</v>
      </c>
      <c r="N92" s="6" t="str">
        <f t="shared" si="9"/>
        <v>Índice de manifestações procedentes de ouvidoria respondidas no prazo  (Percentual)</v>
      </c>
      <c r="O92" s="13" t="s">
        <v>53</v>
      </c>
      <c r="P92" s="7" t="s">
        <v>54</v>
      </c>
      <c r="Q92" s="76">
        <v>0.65</v>
      </c>
      <c r="R92" s="74">
        <v>0.8</v>
      </c>
      <c r="S92" s="2"/>
      <c r="T92" s="2"/>
      <c r="U92" s="2"/>
      <c r="V92" s="2"/>
      <c r="W92" s="2"/>
      <c r="X92" s="70">
        <v>0.8</v>
      </c>
      <c r="Y92" s="2"/>
      <c r="Z92" s="2"/>
      <c r="AA92" s="2"/>
      <c r="AB92" s="2"/>
      <c r="AC92" s="2"/>
      <c r="AD92" s="67">
        <v>0.65</v>
      </c>
      <c r="AE92" s="74">
        <v>0.85</v>
      </c>
      <c r="AF92" s="74">
        <v>0.9</v>
      </c>
      <c r="AG92" s="75">
        <v>1</v>
      </c>
      <c r="AH92" s="7" t="s">
        <v>53</v>
      </c>
      <c r="AI92" s="10">
        <f>IF(P92="Crescimento",MAX(S92:AD92)/R92, 2-(MIN(S92:AD92)/R92))</f>
        <v>1</v>
      </c>
      <c r="AJ92" s="7" t="str">
        <f t="shared" si="6"/>
        <v>Dentro do Esperado</v>
      </c>
    </row>
    <row r="93" spans="1:36" ht="12.75" customHeight="1" x14ac:dyDescent="0.25">
      <c r="A93" s="11" t="s">
        <v>501</v>
      </c>
      <c r="B93" s="11" t="s">
        <v>502</v>
      </c>
      <c r="C93" s="11" t="s">
        <v>503</v>
      </c>
      <c r="D93" s="11" t="s">
        <v>504</v>
      </c>
      <c r="E93" s="11" t="s">
        <v>565</v>
      </c>
      <c r="F93" s="12" t="s">
        <v>566</v>
      </c>
      <c r="G93" s="3" t="s">
        <v>551</v>
      </c>
      <c r="H93" s="12" t="s">
        <v>552</v>
      </c>
      <c r="I93" s="11" t="s">
        <v>553</v>
      </c>
      <c r="J93" s="11" t="s">
        <v>554</v>
      </c>
      <c r="K93" s="12" t="s">
        <v>52</v>
      </c>
      <c r="L93" s="6" t="str">
        <f t="shared" si="7"/>
        <v>Programa: Transparência, Controle Interno e Integridade na Gestão Pública</v>
      </c>
      <c r="M93" s="6" t="str">
        <f t="shared" si="8"/>
        <v>Ação: A577 - Fortalecimento da Transparência na Gestão Pública - CGE</v>
      </c>
      <c r="N93" s="6" t="str">
        <f t="shared" si="9"/>
        <v>Índice de solicitações de acesso à informação respondidas no prazo   (Percentual)</v>
      </c>
      <c r="O93" s="13" t="s">
        <v>53</v>
      </c>
      <c r="P93" s="7" t="s">
        <v>54</v>
      </c>
      <c r="Q93" s="76">
        <v>0.6</v>
      </c>
      <c r="R93" s="74">
        <v>0.8</v>
      </c>
      <c r="S93" s="2"/>
      <c r="T93" s="2"/>
      <c r="U93" s="2"/>
      <c r="V93" s="2"/>
      <c r="W93" s="2"/>
      <c r="X93" s="74">
        <v>0.8</v>
      </c>
      <c r="Y93" s="2"/>
      <c r="Z93" s="2"/>
      <c r="AA93" s="2"/>
      <c r="AB93" s="2"/>
      <c r="AC93" s="2"/>
      <c r="AD93" s="67">
        <v>0.6</v>
      </c>
      <c r="AE93" s="74">
        <v>0.85</v>
      </c>
      <c r="AF93" s="74">
        <v>0.9</v>
      </c>
      <c r="AG93" s="75">
        <v>1</v>
      </c>
      <c r="AH93" s="7" t="s">
        <v>53</v>
      </c>
      <c r="AI93" s="10">
        <f>IF(P93="Crescimento",MAX(S93:AD93)/R93, 2-(MIN(S93:AD93)/R93))</f>
        <v>1</v>
      </c>
      <c r="AJ93" s="7" t="str">
        <f t="shared" si="6"/>
        <v>Dentro do Esperado</v>
      </c>
    </row>
    <row r="94" spans="1:36" ht="12.75" customHeight="1" x14ac:dyDescent="0.25">
      <c r="A94" s="11" t="s">
        <v>501</v>
      </c>
      <c r="B94" s="11" t="s">
        <v>502</v>
      </c>
      <c r="C94" s="11" t="s">
        <v>503</v>
      </c>
      <c r="D94" s="11" t="s">
        <v>504</v>
      </c>
      <c r="E94" s="11" t="s">
        <v>567</v>
      </c>
      <c r="F94" s="12" t="s">
        <v>568</v>
      </c>
      <c r="G94" s="3" t="s">
        <v>557</v>
      </c>
      <c r="H94" s="12" t="s">
        <v>558</v>
      </c>
      <c r="I94" s="11" t="s">
        <v>559</v>
      </c>
      <c r="J94" s="11" t="s">
        <v>560</v>
      </c>
      <c r="K94" s="12" t="s">
        <v>52</v>
      </c>
      <c r="L94" s="6" t="str">
        <f t="shared" si="7"/>
        <v>Programa: Transparência, Controle Interno e Integridade na Gestão Pública</v>
      </c>
      <c r="M94" s="6" t="str">
        <f t="shared" si="8"/>
        <v>Ação: A578 - Aprimoramento da Gestão Pública na Área de Controle Interno - CGE</v>
      </c>
      <c r="N94" s="6" t="str">
        <f t="shared" si="9"/>
        <v>Taxa de satisfação com os projetos implementados pela CGE (Percentual)</v>
      </c>
      <c r="O94" s="13" t="s">
        <v>46</v>
      </c>
      <c r="P94" s="7" t="s">
        <v>54</v>
      </c>
      <c r="Q94" s="76">
        <v>0.6</v>
      </c>
      <c r="R94" s="11" t="s">
        <v>561</v>
      </c>
      <c r="S94" s="2"/>
      <c r="T94" s="2"/>
      <c r="U94" s="2"/>
      <c r="V94" s="2"/>
      <c r="W94" s="2"/>
      <c r="X94" s="2"/>
      <c r="Y94" s="2"/>
      <c r="Z94" s="2"/>
      <c r="AA94" s="2"/>
      <c r="AB94" s="2"/>
      <c r="AC94" s="2"/>
      <c r="AD94" s="67">
        <v>0.6</v>
      </c>
      <c r="AE94" s="11" t="s">
        <v>562</v>
      </c>
      <c r="AF94" s="11" t="s">
        <v>563</v>
      </c>
      <c r="AG94" s="13" t="s">
        <v>564</v>
      </c>
      <c r="AH94" s="7" t="s">
        <v>46</v>
      </c>
      <c r="AI94" s="7">
        <f>IF(P94="Crescimento",MAX(S94:AD94)/0.75, 2-(MIN(S94:AD94)/0.75))</f>
        <v>0.79999999999999993</v>
      </c>
      <c r="AJ94" s="7" t="str">
        <f t="shared" si="6"/>
        <v>Abaixo do Esperado</v>
      </c>
    </row>
    <row r="95" spans="1:36" ht="12.75" customHeight="1" x14ac:dyDescent="0.25">
      <c r="A95" s="11" t="s">
        <v>501</v>
      </c>
      <c r="B95" s="11" t="s">
        <v>502</v>
      </c>
      <c r="C95" s="11" t="s">
        <v>503</v>
      </c>
      <c r="D95" s="11" t="s">
        <v>504</v>
      </c>
      <c r="E95" s="11" t="s">
        <v>569</v>
      </c>
      <c r="F95" s="12" t="s">
        <v>570</v>
      </c>
      <c r="G95" s="3" t="s">
        <v>513</v>
      </c>
      <c r="H95" s="12" t="s">
        <v>514</v>
      </c>
      <c r="I95" s="11" t="s">
        <v>515</v>
      </c>
      <c r="J95" s="11" t="s">
        <v>516</v>
      </c>
      <c r="K95" s="12" t="s">
        <v>52</v>
      </c>
      <c r="L95" s="6" t="str">
        <f t="shared" si="7"/>
        <v>Programa: Transparência, Controle Interno e Integridade na Gestão Pública</v>
      </c>
      <c r="M95" s="6" t="str">
        <f t="shared" si="8"/>
        <v>Ação: A580 - Aprimoramento e Desenvolvimento de Instrumentos de Combate à Corrupção - CGE</v>
      </c>
      <c r="N95" s="6" t="str">
        <f t="shared" si="9"/>
        <v>Índice de Processos Administrativo de Responsabilização (PAR) (Percentual)</v>
      </c>
      <c r="O95" s="13" t="s">
        <v>46</v>
      </c>
      <c r="P95" s="7" t="s">
        <v>54</v>
      </c>
      <c r="Q95" s="76">
        <v>0.6</v>
      </c>
      <c r="R95" s="74">
        <v>0.9</v>
      </c>
      <c r="S95" s="2"/>
      <c r="T95" s="2"/>
      <c r="U95" s="2"/>
      <c r="V95" s="2"/>
      <c r="W95" s="2"/>
      <c r="X95" s="2"/>
      <c r="Y95" s="2"/>
      <c r="Z95" s="2"/>
      <c r="AA95" s="2"/>
      <c r="AB95" s="2"/>
      <c r="AC95" s="2"/>
      <c r="AD95" s="67">
        <v>0.6</v>
      </c>
      <c r="AE95" s="74">
        <v>0.92</v>
      </c>
      <c r="AF95" s="74">
        <v>0.95</v>
      </c>
      <c r="AG95" s="75">
        <v>1</v>
      </c>
      <c r="AH95" s="7" t="s">
        <v>46</v>
      </c>
      <c r="AI95" s="10">
        <f t="shared" ref="AI95:AI101" si="12">IF(P95="Crescimento",MAX(S95:AD95)/R95, 2-(MIN(S95:AD95)/R95))</f>
        <v>0.66666666666666663</v>
      </c>
      <c r="AJ95" s="7" t="str">
        <f t="shared" si="6"/>
        <v>Abaixo do Esperado</v>
      </c>
    </row>
    <row r="96" spans="1:36" ht="12.75" customHeight="1" x14ac:dyDescent="0.25">
      <c r="A96" s="11" t="s">
        <v>501</v>
      </c>
      <c r="B96" s="11" t="s">
        <v>502</v>
      </c>
      <c r="C96" s="11" t="s">
        <v>503</v>
      </c>
      <c r="D96" s="11" t="s">
        <v>504</v>
      </c>
      <c r="E96" s="11" t="s">
        <v>569</v>
      </c>
      <c r="F96" s="12" t="s">
        <v>570</v>
      </c>
      <c r="G96" s="3" t="s">
        <v>517</v>
      </c>
      <c r="H96" s="12" t="s">
        <v>518</v>
      </c>
      <c r="I96" s="11" t="s">
        <v>519</v>
      </c>
      <c r="J96" s="11" t="s">
        <v>520</v>
      </c>
      <c r="K96" s="12" t="s">
        <v>52</v>
      </c>
      <c r="L96" s="6" t="str">
        <f t="shared" si="7"/>
        <v>Programa: Transparência, Controle Interno e Integridade na Gestão Pública</v>
      </c>
      <c r="M96" s="6" t="str">
        <f t="shared" si="8"/>
        <v>Ação: A580 - Aprimoramento e Desenvolvimento de Instrumentos de Combate à Corrupção - CGE</v>
      </c>
      <c r="N96" s="6" t="str">
        <f t="shared" si="9"/>
        <v>Percentual de processos disciplinares analisados  por esta CGE  (Percentual)</v>
      </c>
      <c r="O96" s="13" t="s">
        <v>46</v>
      </c>
      <c r="P96" s="7" t="s">
        <v>54</v>
      </c>
      <c r="Q96" s="76">
        <v>0.6</v>
      </c>
      <c r="R96" s="74">
        <v>0.8</v>
      </c>
      <c r="S96" s="2"/>
      <c r="T96" s="2"/>
      <c r="U96" s="2"/>
      <c r="V96" s="2"/>
      <c r="W96" s="2"/>
      <c r="X96" s="2"/>
      <c r="Y96" s="2"/>
      <c r="Z96" s="2"/>
      <c r="AA96" s="2"/>
      <c r="AB96" s="2"/>
      <c r="AC96" s="2"/>
      <c r="AD96" s="67">
        <v>0.6</v>
      </c>
      <c r="AE96" s="74">
        <v>0.85</v>
      </c>
      <c r="AF96" s="74">
        <v>0.9</v>
      </c>
      <c r="AG96" s="75">
        <v>1</v>
      </c>
      <c r="AH96" s="7" t="s">
        <v>46</v>
      </c>
      <c r="AI96" s="10">
        <f t="shared" si="12"/>
        <v>0.74999999999999989</v>
      </c>
      <c r="AJ96" s="7" t="str">
        <f t="shared" si="6"/>
        <v>Abaixo do Esperado</v>
      </c>
    </row>
    <row r="97" spans="1:36" ht="12.75" customHeight="1" x14ac:dyDescent="0.25">
      <c r="A97" s="11" t="s">
        <v>501</v>
      </c>
      <c r="B97" s="11" t="s">
        <v>502</v>
      </c>
      <c r="C97" s="11" t="s">
        <v>503</v>
      </c>
      <c r="D97" s="11" t="s">
        <v>504</v>
      </c>
      <c r="E97" s="11" t="s">
        <v>571</v>
      </c>
      <c r="F97" s="12" t="s">
        <v>572</v>
      </c>
      <c r="G97" s="3" t="s">
        <v>523</v>
      </c>
      <c r="H97" s="12" t="s">
        <v>524</v>
      </c>
      <c r="I97" s="11" t="s">
        <v>525</v>
      </c>
      <c r="J97" s="11" t="s">
        <v>526</v>
      </c>
      <c r="K97" s="12" t="s">
        <v>52</v>
      </c>
      <c r="L97" s="6" t="str">
        <f t="shared" si="7"/>
        <v>Programa: Transparência, Controle Interno e Integridade na Gestão Pública</v>
      </c>
      <c r="M97" s="6" t="str">
        <f t="shared" si="8"/>
        <v>Ação: A581 - Fortalecimento Integridade Pública e Privada e Implementação Acordos Leniência - CGE</v>
      </c>
      <c r="N97" s="6" t="str">
        <f t="shared" si="9"/>
        <v>Índice de ações voltadas ao fomento da integridade pública realizadas pela CGE e entidades ou órgãos (Percentual)</v>
      </c>
      <c r="O97" s="13" t="s">
        <v>46</v>
      </c>
      <c r="P97" s="7" t="s">
        <v>54</v>
      </c>
      <c r="Q97" s="76">
        <v>0.1</v>
      </c>
      <c r="R97" s="74">
        <v>0.25</v>
      </c>
      <c r="S97" s="2"/>
      <c r="T97" s="2"/>
      <c r="U97" s="2"/>
      <c r="V97" s="2"/>
      <c r="W97" s="2"/>
      <c r="X97" s="2"/>
      <c r="Y97" s="2"/>
      <c r="Z97" s="2"/>
      <c r="AA97" s="2"/>
      <c r="AB97" s="2"/>
      <c r="AC97" s="2"/>
      <c r="AD97" s="67">
        <v>0.1</v>
      </c>
      <c r="AE97" s="74">
        <v>0.35</v>
      </c>
      <c r="AF97" s="74">
        <v>0.5</v>
      </c>
      <c r="AG97" s="75">
        <v>0.75</v>
      </c>
      <c r="AH97" s="7" t="s">
        <v>46</v>
      </c>
      <c r="AI97" s="10">
        <f t="shared" si="12"/>
        <v>0.4</v>
      </c>
      <c r="AJ97" s="7" t="str">
        <f t="shared" si="6"/>
        <v>Abaixo do Esperado</v>
      </c>
    </row>
    <row r="98" spans="1:36" ht="12.75" customHeight="1" x14ac:dyDescent="0.25">
      <c r="A98" s="11" t="s">
        <v>501</v>
      </c>
      <c r="B98" s="11" t="s">
        <v>502</v>
      </c>
      <c r="C98" s="11" t="s">
        <v>503</v>
      </c>
      <c r="D98" s="11" t="s">
        <v>504</v>
      </c>
      <c r="E98" s="11" t="s">
        <v>571</v>
      </c>
      <c r="F98" s="12" t="s">
        <v>572</v>
      </c>
      <c r="G98" s="3" t="s">
        <v>527</v>
      </c>
      <c r="H98" s="12" t="s">
        <v>528</v>
      </c>
      <c r="I98" s="11" t="s">
        <v>529</v>
      </c>
      <c r="J98" s="11" t="s">
        <v>530</v>
      </c>
      <c r="K98" s="12" t="s">
        <v>52</v>
      </c>
      <c r="L98" s="6" t="str">
        <f t="shared" si="7"/>
        <v>Programa: Transparência, Controle Interno e Integridade na Gestão Pública</v>
      </c>
      <c r="M98" s="6" t="str">
        <f t="shared" si="8"/>
        <v>Ação: A581 - Fortalecimento Integridade Pública e Privada e Implementação Acordos Leniência - CGE</v>
      </c>
      <c r="N98" s="6" t="str">
        <f t="shared" si="9"/>
        <v>Índice de acordos de leniência formalizados  (Percentual)</v>
      </c>
      <c r="O98" s="13" t="s">
        <v>46</v>
      </c>
      <c r="P98" s="7" t="s">
        <v>54</v>
      </c>
      <c r="Q98" s="76">
        <v>0.1</v>
      </c>
      <c r="R98" s="74">
        <v>0.25</v>
      </c>
      <c r="S98" s="2"/>
      <c r="T98" s="2"/>
      <c r="U98" s="2"/>
      <c r="V98" s="2"/>
      <c r="W98" s="2"/>
      <c r="X98" s="2"/>
      <c r="Y98" s="2"/>
      <c r="Z98" s="2"/>
      <c r="AA98" s="2"/>
      <c r="AB98" s="2"/>
      <c r="AC98" s="2"/>
      <c r="AD98" s="67">
        <v>0.1</v>
      </c>
      <c r="AE98" s="74">
        <v>0.25</v>
      </c>
      <c r="AF98" s="74">
        <v>0.25</v>
      </c>
      <c r="AG98" s="75">
        <v>0.25</v>
      </c>
      <c r="AH98" s="7" t="s">
        <v>46</v>
      </c>
      <c r="AI98" s="10">
        <f t="shared" si="12"/>
        <v>0.4</v>
      </c>
      <c r="AJ98" s="7" t="str">
        <f t="shared" si="6"/>
        <v>Abaixo do Esperado</v>
      </c>
    </row>
    <row r="99" spans="1:36" ht="12.75" customHeight="1" x14ac:dyDescent="0.25">
      <c r="A99" s="11" t="s">
        <v>501</v>
      </c>
      <c r="B99" s="11" t="s">
        <v>502</v>
      </c>
      <c r="C99" s="11" t="s">
        <v>503</v>
      </c>
      <c r="D99" s="11" t="s">
        <v>504</v>
      </c>
      <c r="E99" s="11" t="s">
        <v>571</v>
      </c>
      <c r="F99" s="12" t="s">
        <v>572</v>
      </c>
      <c r="G99" s="3" t="s">
        <v>531</v>
      </c>
      <c r="H99" s="12" t="s">
        <v>532</v>
      </c>
      <c r="I99" s="11" t="s">
        <v>533</v>
      </c>
      <c r="J99" s="11" t="s">
        <v>534</v>
      </c>
      <c r="K99" s="12" t="s">
        <v>52</v>
      </c>
      <c r="L99" s="6" t="str">
        <f t="shared" si="7"/>
        <v>Programa: Transparência, Controle Interno e Integridade na Gestão Pública</v>
      </c>
      <c r="M99" s="6" t="str">
        <f t="shared" si="8"/>
        <v>Ação: A581 - Fortalecimento Integridade Pública e Privada e Implementação Acordos Leniência - CGE</v>
      </c>
      <c r="N99" s="6" t="str">
        <f t="shared" si="9"/>
        <v>Índice de capacitação para avaliação do programa de integridade privada (Percentual)</v>
      </c>
      <c r="O99" s="13" t="s">
        <v>46</v>
      </c>
      <c r="P99" s="7" t="s">
        <v>54</v>
      </c>
      <c r="Q99" s="76">
        <v>0.1</v>
      </c>
      <c r="R99" s="74">
        <v>0.2</v>
      </c>
      <c r="S99" s="2"/>
      <c r="T99" s="2"/>
      <c r="U99" s="2"/>
      <c r="V99" s="2"/>
      <c r="W99" s="2"/>
      <c r="X99" s="2"/>
      <c r="Y99" s="2"/>
      <c r="Z99" s="2"/>
      <c r="AA99" s="2"/>
      <c r="AB99" s="2"/>
      <c r="AC99" s="2"/>
      <c r="AD99" s="67">
        <v>0.1</v>
      </c>
      <c r="AE99" s="74">
        <v>0.3</v>
      </c>
      <c r="AF99" s="74">
        <v>0.4</v>
      </c>
      <c r="AG99" s="75">
        <v>0.5</v>
      </c>
      <c r="AH99" s="7" t="s">
        <v>46</v>
      </c>
      <c r="AI99" s="10">
        <f t="shared" si="12"/>
        <v>0.5</v>
      </c>
      <c r="AJ99" s="7" t="str">
        <f t="shared" si="6"/>
        <v>Abaixo do Esperado</v>
      </c>
    </row>
    <row r="100" spans="1:36" ht="12.75" customHeight="1" x14ac:dyDescent="0.25">
      <c r="A100" s="11" t="s">
        <v>501</v>
      </c>
      <c r="B100" s="11" t="s">
        <v>502</v>
      </c>
      <c r="C100" s="11" t="s">
        <v>503</v>
      </c>
      <c r="D100" s="11" t="s">
        <v>504</v>
      </c>
      <c r="E100" s="11" t="s">
        <v>573</v>
      </c>
      <c r="F100" s="19" t="s">
        <v>574</v>
      </c>
      <c r="G100" s="44" t="s">
        <v>537</v>
      </c>
      <c r="H100" s="19" t="s">
        <v>538</v>
      </c>
      <c r="I100" s="18" t="s">
        <v>539</v>
      </c>
      <c r="J100" s="18" t="s">
        <v>540</v>
      </c>
      <c r="K100" s="19" t="s">
        <v>52</v>
      </c>
      <c r="L100" s="6" t="str">
        <f t="shared" si="7"/>
        <v>Programa: Transparência, Controle Interno e Integridade na Gestão Pública</v>
      </c>
      <c r="M100" s="6" t="str">
        <f t="shared" si="8"/>
        <v>Ação: A585 - Aprimoramento e Difusão de Boas Práticas na Área de Auditoria Pública   - CGE</v>
      </c>
      <c r="N100" s="6" t="str">
        <f t="shared" si="9"/>
        <v>Indice das auditorias em temas relevantes executadas (Percentual)</v>
      </c>
      <c r="O100" s="23" t="s">
        <v>46</v>
      </c>
      <c r="P100" s="7" t="s">
        <v>54</v>
      </c>
      <c r="Q100" s="105">
        <v>0.6</v>
      </c>
      <c r="R100" s="106">
        <v>0.8</v>
      </c>
      <c r="S100" s="2"/>
      <c r="T100" s="2"/>
      <c r="U100" s="2"/>
      <c r="V100" s="2"/>
      <c r="W100" s="2"/>
      <c r="X100" s="2"/>
      <c r="Y100" s="2"/>
      <c r="Z100" s="2"/>
      <c r="AA100" s="2"/>
      <c r="AB100" s="2"/>
      <c r="AC100" s="2"/>
      <c r="AD100" s="67">
        <v>0.6</v>
      </c>
      <c r="AE100" s="74">
        <v>0.85</v>
      </c>
      <c r="AF100" s="74">
        <v>0.9</v>
      </c>
      <c r="AG100" s="75">
        <v>1</v>
      </c>
      <c r="AH100" s="7" t="s">
        <v>46</v>
      </c>
      <c r="AI100" s="10">
        <f t="shared" si="12"/>
        <v>0.74999999999999989</v>
      </c>
      <c r="AJ100" s="7" t="str">
        <f t="shared" si="6"/>
        <v>Abaixo do Esperado</v>
      </c>
    </row>
    <row r="101" spans="1:36" ht="12.75" customHeight="1" x14ac:dyDescent="0.25">
      <c r="A101" s="11" t="s">
        <v>501</v>
      </c>
      <c r="B101" s="11" t="s">
        <v>502</v>
      </c>
      <c r="C101" s="11" t="s">
        <v>503</v>
      </c>
      <c r="D101" s="11" t="s">
        <v>504</v>
      </c>
      <c r="E101" s="13" t="s">
        <v>573</v>
      </c>
      <c r="F101" s="6" t="s">
        <v>574</v>
      </c>
      <c r="G101" s="7" t="s">
        <v>541</v>
      </c>
      <c r="H101" s="6" t="s">
        <v>542</v>
      </c>
      <c r="I101" s="7" t="s">
        <v>543</v>
      </c>
      <c r="J101" s="7" t="s">
        <v>544</v>
      </c>
      <c r="K101" s="6" t="s">
        <v>52</v>
      </c>
      <c r="L101" s="6" t="str">
        <f t="shared" si="7"/>
        <v>Programa: Transparência, Controle Interno e Integridade na Gestão Pública</v>
      </c>
      <c r="M101" s="6" t="str">
        <f t="shared" si="8"/>
        <v>Ação: A585 - Aprimoramento e Difusão de Boas Práticas na Área de Auditoria Pública   - CGE</v>
      </c>
      <c r="N101" s="6" t="str">
        <f t="shared" si="9"/>
        <v>Índice das auditorias permanentes em contratos executadas (Percentual)</v>
      </c>
      <c r="O101" s="17" t="s">
        <v>46</v>
      </c>
      <c r="P101" s="7" t="s">
        <v>54</v>
      </c>
      <c r="Q101" s="94">
        <v>0.6</v>
      </c>
      <c r="R101" s="15">
        <v>0.8</v>
      </c>
      <c r="S101" s="2"/>
      <c r="T101" s="2"/>
      <c r="U101" s="2"/>
      <c r="V101" s="2"/>
      <c r="W101" s="2"/>
      <c r="X101" s="2"/>
      <c r="Y101" s="2"/>
      <c r="Z101" s="2"/>
      <c r="AA101" s="2"/>
      <c r="AB101" s="2"/>
      <c r="AC101" s="2"/>
      <c r="AD101" s="67">
        <v>0.6</v>
      </c>
      <c r="AE101" s="74">
        <v>0.85</v>
      </c>
      <c r="AF101" s="74">
        <v>0.9</v>
      </c>
      <c r="AG101" s="75">
        <v>1</v>
      </c>
      <c r="AH101" s="7" t="s">
        <v>46</v>
      </c>
      <c r="AI101" s="10">
        <f t="shared" si="12"/>
        <v>0.74999999999999989</v>
      </c>
      <c r="AJ101" s="7" t="str">
        <f t="shared" si="6"/>
        <v>Abaixo do Esperado</v>
      </c>
    </row>
    <row r="102" spans="1:36" ht="12.75" customHeight="1" x14ac:dyDescent="0.25">
      <c r="A102" s="11" t="s">
        <v>575</v>
      </c>
      <c r="B102" s="11" t="s">
        <v>576</v>
      </c>
      <c r="C102" s="11" t="s">
        <v>577</v>
      </c>
      <c r="D102" s="11" t="s">
        <v>578</v>
      </c>
      <c r="E102" s="11" t="s">
        <v>579</v>
      </c>
      <c r="F102" s="4" t="s">
        <v>580</v>
      </c>
      <c r="G102" s="3" t="s">
        <v>581</v>
      </c>
      <c r="H102" s="4" t="s">
        <v>582</v>
      </c>
      <c r="I102" s="3" t="s">
        <v>583</v>
      </c>
      <c r="J102" s="3" t="s">
        <v>584</v>
      </c>
      <c r="K102" s="4" t="s">
        <v>52</v>
      </c>
      <c r="L102" s="6" t="str">
        <f t="shared" si="7"/>
        <v>Programa: Mobilidade Regional</v>
      </c>
      <c r="M102" s="6" t="str">
        <f t="shared" si="8"/>
        <v>Ação: 1004 - Implantação e Reforma de Terminais e Estacionamentos - CODERTE</v>
      </c>
      <c r="N102" s="6" t="str">
        <f t="shared" si="9"/>
        <v>Média das notas de satisfação dos usuários dos terminais com a qualidade dos serviços e instalações (Percentual)</v>
      </c>
      <c r="O102" s="5" t="s">
        <v>53</v>
      </c>
      <c r="P102" s="7" t="s">
        <v>54</v>
      </c>
      <c r="Q102" s="25" t="s">
        <v>55</v>
      </c>
      <c r="R102" s="5" t="s">
        <v>55</v>
      </c>
      <c r="S102" s="2"/>
      <c r="T102" s="2"/>
      <c r="U102" s="2"/>
      <c r="V102" s="2"/>
      <c r="W102" s="2"/>
      <c r="X102" s="11" t="s">
        <v>55</v>
      </c>
      <c r="Y102" s="2"/>
      <c r="Z102" s="2"/>
      <c r="AA102" s="2"/>
      <c r="AB102" s="2"/>
      <c r="AC102" s="2"/>
      <c r="AD102" s="2" t="s">
        <v>55</v>
      </c>
      <c r="AE102" s="43" t="s">
        <v>55</v>
      </c>
      <c r="AF102" s="11" t="s">
        <v>55</v>
      </c>
      <c r="AG102" s="13" t="s">
        <v>55</v>
      </c>
      <c r="AH102" s="7" t="s">
        <v>53</v>
      </c>
      <c r="AI102" s="7" t="s">
        <v>55</v>
      </c>
      <c r="AJ102" s="7" t="s">
        <v>55</v>
      </c>
    </row>
    <row r="103" spans="1:36" ht="12.75" customHeight="1" x14ac:dyDescent="0.25">
      <c r="A103" s="11" t="s">
        <v>575</v>
      </c>
      <c r="B103" s="11" t="s">
        <v>576</v>
      </c>
      <c r="C103" s="11" t="s">
        <v>577</v>
      </c>
      <c r="D103" s="11" t="s">
        <v>578</v>
      </c>
      <c r="E103" s="11" t="s">
        <v>585</v>
      </c>
      <c r="F103" s="12" t="s">
        <v>586</v>
      </c>
      <c r="G103" s="3" t="s">
        <v>587</v>
      </c>
      <c r="H103" s="12" t="s">
        <v>588</v>
      </c>
      <c r="I103" s="11" t="s">
        <v>589</v>
      </c>
      <c r="J103" s="11" t="s">
        <v>590</v>
      </c>
      <c r="K103" s="12" t="s">
        <v>45</v>
      </c>
      <c r="L103" s="6" t="str">
        <f t="shared" si="7"/>
        <v>Programa: Mobilidade Regional</v>
      </c>
      <c r="M103" s="6" t="str">
        <f t="shared" si="8"/>
        <v>Ação: 6098 - Operacionalização de Terminais e Estacionamentos - CODERTE</v>
      </c>
      <c r="N103" s="6" t="str">
        <f t="shared" si="9"/>
        <v>Quantidade de passageiros embarcados (Unidade)</v>
      </c>
      <c r="O103" s="13" t="s">
        <v>79</v>
      </c>
      <c r="P103" s="7" t="s">
        <v>54</v>
      </c>
      <c r="Q103" s="51">
        <v>121031</v>
      </c>
      <c r="R103" s="49">
        <v>100000</v>
      </c>
      <c r="S103" s="107">
        <v>168674</v>
      </c>
      <c r="T103" s="107">
        <v>136428</v>
      </c>
      <c r="U103" s="107">
        <v>118635</v>
      </c>
      <c r="V103" s="107">
        <v>3993</v>
      </c>
      <c r="W103" s="107">
        <v>3337</v>
      </c>
      <c r="X103" s="107">
        <v>24682</v>
      </c>
      <c r="Y103" s="107">
        <v>37619</v>
      </c>
      <c r="Z103" s="108" t="s">
        <v>55</v>
      </c>
      <c r="AA103" s="109">
        <v>52742</v>
      </c>
      <c r="AB103" s="109">
        <v>62157</v>
      </c>
      <c r="AC103" s="109">
        <v>68456</v>
      </c>
      <c r="AD103" s="2">
        <v>63899</v>
      </c>
      <c r="AE103" s="48">
        <v>150000</v>
      </c>
      <c r="AF103" s="48">
        <v>160000</v>
      </c>
      <c r="AG103" s="49">
        <v>165000</v>
      </c>
      <c r="AH103" s="7" t="s">
        <v>79</v>
      </c>
      <c r="AI103" s="10">
        <f>IF(P103="Crescimento",MAX(S103:AD103)/R103, 2-(MIN(S103:AD103)/R103))</f>
        <v>1.6867399999999999</v>
      </c>
      <c r="AJ103" s="7" t="str">
        <f t="shared" si="6"/>
        <v>Acima do Esperado</v>
      </c>
    </row>
    <row r="104" spans="1:36" ht="12.75" customHeight="1" x14ac:dyDescent="0.25">
      <c r="A104" s="11" t="s">
        <v>591</v>
      </c>
      <c r="B104" s="11" t="s">
        <v>592</v>
      </c>
      <c r="C104" s="11" t="s">
        <v>593</v>
      </c>
      <c r="D104" s="11" t="s">
        <v>594</v>
      </c>
      <c r="E104" s="11" t="s">
        <v>595</v>
      </c>
      <c r="F104" s="12" t="s">
        <v>596</v>
      </c>
      <c r="G104" s="3" t="s">
        <v>597</v>
      </c>
      <c r="H104" s="12" t="s">
        <v>598</v>
      </c>
      <c r="I104" s="11" t="s">
        <v>599</v>
      </c>
      <c r="J104" s="11" t="s">
        <v>600</v>
      </c>
      <c r="K104" s="12" t="s">
        <v>52</v>
      </c>
      <c r="L104" s="6" t="str">
        <f t="shared" si="7"/>
        <v>Programa: Atração de Investimentos e Desenvolvimento Econômico</v>
      </c>
      <c r="M104" s="6" t="str">
        <f t="shared" si="8"/>
        <v>Ação: 2861 - Desenvolvimento dos Distritos Industriais e Logísticos da CODIN - CODIN</v>
      </c>
      <c r="N104" s="6" t="str">
        <f t="shared" si="9"/>
        <v>Taxa de área de industrial ocupada em operação  (Percentual)</v>
      </c>
      <c r="O104" s="13" t="s">
        <v>126</v>
      </c>
      <c r="P104" s="7" t="s">
        <v>54</v>
      </c>
      <c r="Q104" s="110">
        <v>0.498</v>
      </c>
      <c r="R104" s="11" t="s">
        <v>55</v>
      </c>
      <c r="S104" s="2"/>
      <c r="T104" s="2"/>
      <c r="U104" s="2"/>
      <c r="V104" s="95">
        <v>0.498</v>
      </c>
      <c r="W104" s="2"/>
      <c r="X104" s="2"/>
      <c r="Y104" s="2"/>
      <c r="Z104" s="111">
        <v>0.498</v>
      </c>
      <c r="AA104" s="2"/>
      <c r="AB104" s="2"/>
      <c r="AC104" s="2"/>
      <c r="AD104" s="67">
        <v>0.52</v>
      </c>
      <c r="AE104" s="11" t="s">
        <v>55</v>
      </c>
      <c r="AF104" s="11" t="s">
        <v>55</v>
      </c>
      <c r="AG104" s="13" t="s">
        <v>55</v>
      </c>
      <c r="AH104" s="7" t="s">
        <v>126</v>
      </c>
      <c r="AI104" s="7" t="s">
        <v>161</v>
      </c>
      <c r="AJ104" s="7" t="s">
        <v>161</v>
      </c>
    </row>
    <row r="105" spans="1:36" ht="12.75" customHeight="1" x14ac:dyDescent="0.25">
      <c r="A105" s="11" t="s">
        <v>591</v>
      </c>
      <c r="B105" s="11" t="s">
        <v>592</v>
      </c>
      <c r="C105" s="11" t="s">
        <v>593</v>
      </c>
      <c r="D105" s="11" t="s">
        <v>594</v>
      </c>
      <c r="E105" s="11" t="s">
        <v>601</v>
      </c>
      <c r="F105" s="12" t="s">
        <v>602</v>
      </c>
      <c r="G105" s="3" t="s">
        <v>603</v>
      </c>
      <c r="H105" s="12" t="s">
        <v>604</v>
      </c>
      <c r="I105" s="11" t="s">
        <v>605</v>
      </c>
      <c r="J105" s="11" t="s">
        <v>606</v>
      </c>
      <c r="K105" s="12" t="s">
        <v>52</v>
      </c>
      <c r="L105" s="6" t="str">
        <f t="shared" si="7"/>
        <v>Programa: Atração de Investimentos e Desenvolvimento Econômico</v>
      </c>
      <c r="M105" s="6" t="str">
        <f t="shared" si="8"/>
        <v>Ação: 2862 - Atração de Investimentos para os Municípios Fluminenses - CODIN</v>
      </c>
      <c r="N105" s="6" t="str">
        <f t="shared" si="9"/>
        <v>Taxa de atendimento aos municípios (Percentual)</v>
      </c>
      <c r="O105" s="13" t="s">
        <v>126</v>
      </c>
      <c r="P105" s="7" t="s">
        <v>54</v>
      </c>
      <c r="Q105" s="14" t="s">
        <v>55</v>
      </c>
      <c r="R105" s="7" t="s">
        <v>55</v>
      </c>
      <c r="S105" s="2"/>
      <c r="T105" s="2"/>
      <c r="U105" s="2"/>
      <c r="V105" s="113">
        <v>1.18</v>
      </c>
      <c r="W105" s="2"/>
      <c r="X105" s="2"/>
      <c r="Y105" s="2"/>
      <c r="Z105" s="66">
        <v>1</v>
      </c>
      <c r="AA105" s="2"/>
      <c r="AB105" s="2"/>
      <c r="AC105" s="2"/>
      <c r="AD105" s="67">
        <v>1</v>
      </c>
      <c r="AE105" s="7" t="s">
        <v>55</v>
      </c>
      <c r="AF105" s="7" t="s">
        <v>55</v>
      </c>
      <c r="AG105" s="17" t="s">
        <v>55</v>
      </c>
      <c r="AH105" s="7" t="s">
        <v>126</v>
      </c>
      <c r="AI105" s="7" t="s">
        <v>161</v>
      </c>
      <c r="AJ105" s="7" t="s">
        <v>161</v>
      </c>
    </row>
    <row r="106" spans="1:36" ht="12.75" customHeight="1" x14ac:dyDescent="0.25">
      <c r="A106" s="11" t="s">
        <v>591</v>
      </c>
      <c r="B106" s="11" t="s">
        <v>592</v>
      </c>
      <c r="C106" s="11" t="s">
        <v>593</v>
      </c>
      <c r="D106" s="11" t="s">
        <v>594</v>
      </c>
      <c r="E106" s="11" t="s">
        <v>607</v>
      </c>
      <c r="F106" s="12" t="s">
        <v>608</v>
      </c>
      <c r="G106" s="3" t="s">
        <v>609</v>
      </c>
      <c r="H106" s="12" t="s">
        <v>610</v>
      </c>
      <c r="I106" s="11" t="s">
        <v>611</v>
      </c>
      <c r="J106" s="11" t="s">
        <v>612</v>
      </c>
      <c r="K106" s="12" t="s">
        <v>52</v>
      </c>
      <c r="L106" s="6" t="str">
        <f t="shared" si="7"/>
        <v>Programa: Atração de Investimentos e Desenvolvimento Econômico</v>
      </c>
      <c r="M106" s="6" t="str">
        <f t="shared" si="8"/>
        <v>Ação: 2863 - Apoio ao Investidor na Identificação de Benefícios Fiscais e Tributários - CODIN</v>
      </c>
      <c r="N106" s="6" t="str">
        <f t="shared" si="9"/>
        <v>Taxa de análise e encaminhamento de pleitos de investidores para deliberação (Percentual)</v>
      </c>
      <c r="O106" s="13" t="s">
        <v>126</v>
      </c>
      <c r="P106" s="7" t="s">
        <v>54</v>
      </c>
      <c r="Q106" s="14" t="s">
        <v>55</v>
      </c>
      <c r="R106" s="7" t="s">
        <v>55</v>
      </c>
      <c r="S106" s="2"/>
      <c r="T106" s="2"/>
      <c r="U106" s="2"/>
      <c r="V106" s="113">
        <v>1</v>
      </c>
      <c r="W106" s="2"/>
      <c r="X106" s="2"/>
      <c r="Y106" s="2"/>
      <c r="Z106" s="17" t="s">
        <v>55</v>
      </c>
      <c r="AA106" s="2"/>
      <c r="AB106" s="2"/>
      <c r="AC106" s="2"/>
      <c r="AD106" s="67">
        <v>1</v>
      </c>
      <c r="AE106" s="7" t="s">
        <v>55</v>
      </c>
      <c r="AF106" s="7" t="s">
        <v>55</v>
      </c>
      <c r="AG106" s="17" t="s">
        <v>55</v>
      </c>
      <c r="AH106" s="7" t="s">
        <v>126</v>
      </c>
      <c r="AI106" s="7" t="s">
        <v>161</v>
      </c>
      <c r="AJ106" s="7" t="s">
        <v>161</v>
      </c>
    </row>
    <row r="107" spans="1:36" ht="12.75" customHeight="1" x14ac:dyDescent="0.25">
      <c r="A107" s="11" t="s">
        <v>591</v>
      </c>
      <c r="B107" s="11" t="s">
        <v>592</v>
      </c>
      <c r="C107" s="11" t="s">
        <v>593</v>
      </c>
      <c r="D107" s="11" t="s">
        <v>594</v>
      </c>
      <c r="E107" s="11" t="s">
        <v>613</v>
      </c>
      <c r="F107" s="12" t="s">
        <v>614</v>
      </c>
      <c r="G107" s="3" t="s">
        <v>615</v>
      </c>
      <c r="H107" s="12" t="s">
        <v>616</v>
      </c>
      <c r="I107" s="11" t="s">
        <v>617</v>
      </c>
      <c r="J107" s="11" t="s">
        <v>618</v>
      </c>
      <c r="K107" s="12" t="s">
        <v>52</v>
      </c>
      <c r="L107" s="6" t="str">
        <f t="shared" si="7"/>
        <v>Programa: Atração de Investimentos e Desenvolvimento Econômico</v>
      </c>
      <c r="M107" s="6" t="str">
        <f t="shared" si="8"/>
        <v>Ação: 5411 - Fortalecimento Institucional - CODIN</v>
      </c>
      <c r="N107" s="6" t="str">
        <f t="shared" si="9"/>
        <v>Taxa de prospecção de empresas em feiras em eventos (Percentual)</v>
      </c>
      <c r="O107" s="13" t="s">
        <v>126</v>
      </c>
      <c r="P107" s="7" t="s">
        <v>54</v>
      </c>
      <c r="Q107" s="14" t="s">
        <v>55</v>
      </c>
      <c r="R107" s="7" t="s">
        <v>55</v>
      </c>
      <c r="S107" s="2"/>
      <c r="T107" s="2"/>
      <c r="U107" s="2"/>
      <c r="V107" s="95">
        <v>0.21429999999999999</v>
      </c>
      <c r="W107" s="2"/>
      <c r="X107" s="2"/>
      <c r="Y107" s="2"/>
      <c r="Z107" s="66">
        <v>0</v>
      </c>
      <c r="AA107" s="2"/>
      <c r="AB107" s="2"/>
      <c r="AC107" s="2"/>
      <c r="AD107" s="67">
        <v>0</v>
      </c>
      <c r="AE107" s="7" t="s">
        <v>55</v>
      </c>
      <c r="AF107" s="7" t="s">
        <v>55</v>
      </c>
      <c r="AG107" s="17" t="s">
        <v>55</v>
      </c>
      <c r="AH107" s="7" t="s">
        <v>126</v>
      </c>
      <c r="AI107" s="7" t="s">
        <v>161</v>
      </c>
      <c r="AJ107" s="7" t="s">
        <v>161</v>
      </c>
    </row>
    <row r="108" spans="1:36" ht="12.75" customHeight="1" x14ac:dyDescent="0.25">
      <c r="A108" s="11" t="s">
        <v>619</v>
      </c>
      <c r="B108" s="11" t="s">
        <v>620</v>
      </c>
      <c r="C108" s="11" t="s">
        <v>621</v>
      </c>
      <c r="D108" s="11" t="s">
        <v>622</v>
      </c>
      <c r="E108" s="11" t="s">
        <v>623</v>
      </c>
      <c r="F108" s="12" t="s">
        <v>624</v>
      </c>
      <c r="G108" s="3" t="s">
        <v>625</v>
      </c>
      <c r="H108" s="12" t="s">
        <v>626</v>
      </c>
      <c r="I108" s="11" t="s">
        <v>627</v>
      </c>
      <c r="J108" s="11" t="s">
        <v>628</v>
      </c>
      <c r="K108" s="12" t="s">
        <v>52</v>
      </c>
      <c r="L108" s="6" t="str">
        <f t="shared" si="7"/>
        <v xml:space="preserve">Programa: Promoção e Garantia dos Direitos da Criança e do Adolescente </v>
      </c>
      <c r="M108" s="6" t="str">
        <f t="shared" si="8"/>
        <v>Ação: 1023 - Descentralização das Unidades de Atendimento Socioeducativo - DEGASE</v>
      </c>
      <c r="N108" s="6" t="str">
        <f t="shared" si="9"/>
        <v>Taxa de ocupação das vagas no sistema socioeducativo (Percentual)</v>
      </c>
      <c r="O108" s="13" t="s">
        <v>46</v>
      </c>
      <c r="P108" s="7" t="s">
        <v>47</v>
      </c>
      <c r="Q108" s="110">
        <v>0.96719999999999995</v>
      </c>
      <c r="R108" s="101">
        <v>0.96</v>
      </c>
      <c r="S108" s="2"/>
      <c r="T108" s="2"/>
      <c r="U108" s="2"/>
      <c r="V108" s="2"/>
      <c r="W108" s="2"/>
      <c r="X108" s="2"/>
      <c r="Y108" s="2"/>
      <c r="Z108" s="2"/>
      <c r="AA108" s="2"/>
      <c r="AB108" s="2"/>
      <c r="AC108" s="2"/>
      <c r="AD108" s="116">
        <v>0.90390000000000004</v>
      </c>
      <c r="AE108" s="101">
        <v>0.95499999999999996</v>
      </c>
      <c r="AF108" s="101">
        <v>0.95</v>
      </c>
      <c r="AG108" s="114">
        <v>0.94499999999999995</v>
      </c>
      <c r="AH108" s="7" t="s">
        <v>46</v>
      </c>
      <c r="AI108" s="10">
        <f t="shared" ref="AI108:AI118" si="13">IF(P108="Crescimento",MAX(S108:AD108)/R108, 2-(MIN(S108:AD108)/R108))</f>
        <v>1.0584374999999999</v>
      </c>
      <c r="AJ108" s="7" t="str">
        <f t="shared" si="6"/>
        <v>Acima do Esperado</v>
      </c>
    </row>
    <row r="109" spans="1:36" ht="12.75" customHeight="1" x14ac:dyDescent="0.25">
      <c r="A109" s="11" t="s">
        <v>619</v>
      </c>
      <c r="B109" s="11" t="s">
        <v>620</v>
      </c>
      <c r="C109" s="11" t="s">
        <v>621</v>
      </c>
      <c r="D109" s="11" t="s">
        <v>622</v>
      </c>
      <c r="E109" s="11" t="s">
        <v>629</v>
      </c>
      <c r="F109" s="12" t="s">
        <v>630</v>
      </c>
      <c r="G109" s="3" t="s">
        <v>625</v>
      </c>
      <c r="H109" s="12" t="s">
        <v>626</v>
      </c>
      <c r="I109" s="11" t="s">
        <v>627</v>
      </c>
      <c r="J109" s="11" t="s">
        <v>628</v>
      </c>
      <c r="K109" s="12" t="s">
        <v>52</v>
      </c>
      <c r="L109" s="6" t="str">
        <f t="shared" si="7"/>
        <v xml:space="preserve">Programa: Promoção e Garantia dos Direitos da Criança e do Adolescente </v>
      </c>
      <c r="M109" s="6" t="str">
        <f t="shared" si="8"/>
        <v>Ação: 5611 - Apoio a Programas e Projetos Socioeducativos - FISED - DEGASE</v>
      </c>
      <c r="N109" s="6" t="str">
        <f t="shared" si="9"/>
        <v>Taxa de ocupação das vagas no sistema socioeducativo (Percentual)</v>
      </c>
      <c r="O109" s="13" t="s">
        <v>46</v>
      </c>
      <c r="P109" s="7" t="s">
        <v>47</v>
      </c>
      <c r="Q109" s="117">
        <v>0.96719999999999995</v>
      </c>
      <c r="R109" s="101">
        <v>0.96</v>
      </c>
      <c r="S109" s="2"/>
      <c r="T109" s="2"/>
      <c r="U109" s="2"/>
      <c r="V109" s="2"/>
      <c r="W109" s="2"/>
      <c r="X109" s="2"/>
      <c r="Y109" s="2"/>
      <c r="Z109" s="2"/>
      <c r="AA109" s="2"/>
      <c r="AB109" s="2"/>
      <c r="AC109" s="2"/>
      <c r="AD109" s="116">
        <v>0.90390000000000004</v>
      </c>
      <c r="AE109" s="101">
        <v>0.95499999999999996</v>
      </c>
      <c r="AF109" s="101">
        <v>0.95</v>
      </c>
      <c r="AG109" s="114">
        <v>0.94499999999999995</v>
      </c>
      <c r="AH109" s="7" t="s">
        <v>46</v>
      </c>
      <c r="AI109" s="10">
        <f t="shared" si="13"/>
        <v>1.0584374999999999</v>
      </c>
      <c r="AJ109" s="7" t="str">
        <f t="shared" si="6"/>
        <v>Acima do Esperado</v>
      </c>
    </row>
    <row r="110" spans="1:36" ht="12.75" customHeight="1" x14ac:dyDescent="0.25">
      <c r="A110" s="11" t="s">
        <v>619</v>
      </c>
      <c r="B110" s="11" t="s">
        <v>620</v>
      </c>
      <c r="C110" s="11" t="s">
        <v>621</v>
      </c>
      <c r="D110" s="11" t="s">
        <v>622</v>
      </c>
      <c r="E110" s="11" t="s">
        <v>631</v>
      </c>
      <c r="F110" s="12" t="s">
        <v>632</v>
      </c>
      <c r="G110" s="3" t="s">
        <v>633</v>
      </c>
      <c r="H110" s="12" t="s">
        <v>634</v>
      </c>
      <c r="I110" s="11" t="s">
        <v>635</v>
      </c>
      <c r="J110" s="11" t="s">
        <v>636</v>
      </c>
      <c r="K110" s="12" t="s">
        <v>52</v>
      </c>
      <c r="L110" s="6" t="str">
        <f t="shared" si="7"/>
        <v xml:space="preserve">Programa: Promoção e Garantia dos Direitos da Criança e do Adolescente </v>
      </c>
      <c r="M110" s="6" t="str">
        <f t="shared" si="8"/>
        <v>Ação: 8190 - Reequipamento das Unidades de Atendimento Socioeducativo - DEGASE</v>
      </c>
      <c r="N110" s="6" t="str">
        <f t="shared" si="9"/>
        <v>Percentual de unidades do DEGASE com infraestrutura física e operacional adequadas (Percentual)</v>
      </c>
      <c r="O110" s="13" t="s">
        <v>46</v>
      </c>
      <c r="P110" s="7" t="s">
        <v>54</v>
      </c>
      <c r="Q110" s="94">
        <v>0.08</v>
      </c>
      <c r="R110" s="115">
        <v>0.41020000000000001</v>
      </c>
      <c r="S110" s="2"/>
      <c r="T110" s="2"/>
      <c r="U110" s="2"/>
      <c r="V110" s="2"/>
      <c r="W110" s="2"/>
      <c r="X110" s="2"/>
      <c r="Y110" s="2"/>
      <c r="Z110" s="2"/>
      <c r="AA110" s="2"/>
      <c r="AB110" s="2"/>
      <c r="AC110" s="2"/>
      <c r="AD110" s="116">
        <v>0.3846</v>
      </c>
      <c r="AE110" s="117">
        <v>0.55759999999999998</v>
      </c>
      <c r="AF110" s="115">
        <v>0.63490000000000002</v>
      </c>
      <c r="AG110" s="118">
        <v>0.68910000000000005</v>
      </c>
      <c r="AH110" s="7" t="s">
        <v>46</v>
      </c>
      <c r="AI110" s="10">
        <f t="shared" si="13"/>
        <v>0.93759141882008779</v>
      </c>
      <c r="AJ110" s="7" t="str">
        <f t="shared" si="6"/>
        <v>Abaixo do Esperado</v>
      </c>
    </row>
    <row r="111" spans="1:36" ht="12.75" customHeight="1" x14ac:dyDescent="0.25">
      <c r="A111" s="11" t="s">
        <v>619</v>
      </c>
      <c r="B111" s="11" t="s">
        <v>620</v>
      </c>
      <c r="C111" s="11" t="s">
        <v>621</v>
      </c>
      <c r="D111" s="11" t="s">
        <v>622</v>
      </c>
      <c r="E111" s="11" t="s">
        <v>637</v>
      </c>
      <c r="F111" s="12" t="s">
        <v>638</v>
      </c>
      <c r="G111" s="3" t="s">
        <v>633</v>
      </c>
      <c r="H111" s="12" t="s">
        <v>634</v>
      </c>
      <c r="I111" s="11" t="s">
        <v>635</v>
      </c>
      <c r="J111" s="11" t="s">
        <v>636</v>
      </c>
      <c r="K111" s="12" t="s">
        <v>52</v>
      </c>
      <c r="L111" s="6" t="str">
        <f t="shared" si="7"/>
        <v xml:space="preserve">Programa: Promoção e Garantia dos Direitos da Criança e do Adolescente </v>
      </c>
      <c r="M111" s="6" t="str">
        <f t="shared" si="8"/>
        <v>Ação: 8191 - Manutenção das Unidades de Atendimento Socioeducativo - DEGASE</v>
      </c>
      <c r="N111" s="6" t="str">
        <f t="shared" si="9"/>
        <v>Percentual de unidades do DEGASE com infraestrutura física e operacional adequadas (Percentual)</v>
      </c>
      <c r="O111" s="13" t="s">
        <v>46</v>
      </c>
      <c r="P111" s="7" t="s">
        <v>54</v>
      </c>
      <c r="Q111" s="76">
        <v>0.08</v>
      </c>
      <c r="R111" s="101">
        <v>0.41020000000000001</v>
      </c>
      <c r="S111" s="2"/>
      <c r="T111" s="2"/>
      <c r="U111" s="2"/>
      <c r="V111" s="2"/>
      <c r="W111" s="2"/>
      <c r="X111" s="2"/>
      <c r="Y111" s="2"/>
      <c r="Z111" s="2"/>
      <c r="AA111" s="2"/>
      <c r="AB111" s="2"/>
      <c r="AC111" s="2"/>
      <c r="AD111" s="116">
        <v>0.3846</v>
      </c>
      <c r="AE111" s="110">
        <v>0.55759999999999998</v>
      </c>
      <c r="AF111" s="101">
        <v>0.63490000000000002</v>
      </c>
      <c r="AG111" s="114">
        <v>0.68910000000000005</v>
      </c>
      <c r="AH111" s="7" t="s">
        <v>46</v>
      </c>
      <c r="AI111" s="10">
        <f t="shared" si="13"/>
        <v>0.93759141882008779</v>
      </c>
      <c r="AJ111" s="7" t="str">
        <f t="shared" si="6"/>
        <v>Abaixo do Esperado</v>
      </c>
    </row>
    <row r="112" spans="1:36" ht="12.75" customHeight="1" x14ac:dyDescent="0.25">
      <c r="A112" s="11" t="s">
        <v>116</v>
      </c>
      <c r="B112" s="11" t="s">
        <v>117</v>
      </c>
      <c r="C112" s="11" t="s">
        <v>621</v>
      </c>
      <c r="D112" s="11" t="s">
        <v>622</v>
      </c>
      <c r="E112" s="11" t="s">
        <v>639</v>
      </c>
      <c r="F112" s="12" t="s">
        <v>640</v>
      </c>
      <c r="G112" s="3" t="s">
        <v>641</v>
      </c>
      <c r="H112" s="12" t="s">
        <v>642</v>
      </c>
      <c r="I112" s="11" t="s">
        <v>643</v>
      </c>
      <c r="J112" s="11" t="s">
        <v>644</v>
      </c>
      <c r="K112" s="12" t="s">
        <v>645</v>
      </c>
      <c r="L112" s="6" t="str">
        <f t="shared" si="7"/>
        <v>Programa: Segurança Alimentar e Nutricional</v>
      </c>
      <c r="M112" s="6" t="str">
        <f t="shared" si="8"/>
        <v>Ação: 8302 - Fornecimento de Refeição Preparada  - DEGASE</v>
      </c>
      <c r="N112" s="6" t="str">
        <f t="shared" si="9"/>
        <v>Avaliação de fornecimento de alimentação preparada (Média)</v>
      </c>
      <c r="O112" s="13" t="s">
        <v>79</v>
      </c>
      <c r="P112" s="7" t="s">
        <v>54</v>
      </c>
      <c r="Q112" s="119">
        <v>2</v>
      </c>
      <c r="R112" s="120">
        <v>2</v>
      </c>
      <c r="S112" s="120">
        <v>2</v>
      </c>
      <c r="T112" s="120">
        <v>2</v>
      </c>
      <c r="U112" s="120">
        <v>2</v>
      </c>
      <c r="V112" s="120">
        <v>2</v>
      </c>
      <c r="W112" s="120">
        <v>2</v>
      </c>
      <c r="X112" s="120">
        <v>2</v>
      </c>
      <c r="Y112" s="120">
        <v>2</v>
      </c>
      <c r="Z112" s="121">
        <v>2</v>
      </c>
      <c r="AA112" s="122">
        <v>2</v>
      </c>
      <c r="AB112" s="122">
        <v>2</v>
      </c>
      <c r="AC112" s="122">
        <v>2</v>
      </c>
      <c r="AD112" s="2">
        <v>2</v>
      </c>
      <c r="AE112" s="123">
        <v>2</v>
      </c>
      <c r="AF112" s="123">
        <v>2</v>
      </c>
      <c r="AG112" s="124">
        <v>2</v>
      </c>
      <c r="AH112" s="7" t="s">
        <v>79</v>
      </c>
      <c r="AI112" s="10">
        <f t="shared" si="13"/>
        <v>1</v>
      </c>
      <c r="AJ112" s="7" t="str">
        <f t="shared" si="6"/>
        <v>Dentro do Esperado</v>
      </c>
    </row>
    <row r="113" spans="1:36" ht="12.75" customHeight="1" x14ac:dyDescent="0.25">
      <c r="A113" s="11" t="s">
        <v>619</v>
      </c>
      <c r="B113" s="11" t="s">
        <v>620</v>
      </c>
      <c r="C113" s="11" t="s">
        <v>621</v>
      </c>
      <c r="D113" s="11" t="s">
        <v>622</v>
      </c>
      <c r="E113" s="11" t="s">
        <v>646</v>
      </c>
      <c r="F113" s="12" t="s">
        <v>647</v>
      </c>
      <c r="G113" s="3" t="s">
        <v>648</v>
      </c>
      <c r="H113" s="12" t="s">
        <v>649</v>
      </c>
      <c r="I113" s="11" t="s">
        <v>650</v>
      </c>
      <c r="J113" s="11" t="s">
        <v>651</v>
      </c>
      <c r="K113" s="12" t="s">
        <v>45</v>
      </c>
      <c r="L113" s="6" t="str">
        <f t="shared" si="7"/>
        <v xml:space="preserve">Programa: Promoção e Garantia dos Direitos da Criança e do Adolescente </v>
      </c>
      <c r="M113" s="6" t="str">
        <f t="shared" si="8"/>
        <v>Ação: 8303 - Assistência à Saúde Integral do Adolescente em Conflito com a Lei - DEGASE</v>
      </c>
      <c r="N113" s="6" t="str">
        <f t="shared" si="9"/>
        <v>Número de jovens e adolescentes em cumprimento de medida socioeducativa que rceberam um ou mais atendimentos de saúde
 (Unidade)</v>
      </c>
      <c r="O113" s="13" t="s">
        <v>46</v>
      </c>
      <c r="P113" s="7" t="s">
        <v>54</v>
      </c>
      <c r="Q113" s="20">
        <v>9078</v>
      </c>
      <c r="R113" s="21">
        <v>9123</v>
      </c>
      <c r="S113" s="2"/>
      <c r="T113" s="2"/>
      <c r="U113" s="2"/>
      <c r="V113" s="2"/>
      <c r="W113" s="2"/>
      <c r="X113" s="2"/>
      <c r="Y113" s="2"/>
      <c r="Z113" s="2"/>
      <c r="AA113" s="2"/>
      <c r="AB113" s="2"/>
      <c r="AC113" s="2"/>
      <c r="AD113" s="2">
        <v>4371</v>
      </c>
      <c r="AE113" s="21">
        <v>9168</v>
      </c>
      <c r="AF113" s="21">
        <v>9214</v>
      </c>
      <c r="AG113" s="22">
        <v>9259</v>
      </c>
      <c r="AH113" s="7" t="s">
        <v>46</v>
      </c>
      <c r="AI113" s="10">
        <f t="shared" si="13"/>
        <v>0.47911871095034531</v>
      </c>
      <c r="AJ113" s="7" t="str">
        <f t="shared" si="6"/>
        <v>Abaixo do Esperado</v>
      </c>
    </row>
    <row r="114" spans="1:36" ht="12.75" customHeight="1" x14ac:dyDescent="0.25">
      <c r="A114" s="11" t="s">
        <v>194</v>
      </c>
      <c r="B114" s="11" t="s">
        <v>195</v>
      </c>
      <c r="C114" s="11" t="s">
        <v>621</v>
      </c>
      <c r="D114" s="11" t="s">
        <v>622</v>
      </c>
      <c r="E114" s="11" t="s">
        <v>652</v>
      </c>
      <c r="F114" s="12" t="s">
        <v>653</v>
      </c>
      <c r="G114" s="3" t="s">
        <v>654</v>
      </c>
      <c r="H114" s="12" t="s">
        <v>655</v>
      </c>
      <c r="I114" s="11" t="s">
        <v>656</v>
      </c>
      <c r="J114" s="11" t="s">
        <v>657</v>
      </c>
      <c r="K114" s="12" t="s">
        <v>45</v>
      </c>
      <c r="L114" s="6" t="str">
        <f t="shared" si="7"/>
        <v>Programa: Gestão de Pessoas no Setor Público</v>
      </c>
      <c r="M114" s="6" t="str">
        <f t="shared" si="8"/>
        <v>Ação: 8311 - Qualificação do Servidor do Degase - DEGASE</v>
      </c>
      <c r="N114" s="6" t="str">
        <f t="shared" si="9"/>
        <v>Número de servidores públicos concluintes em uma ou mais capacitações, formação inicial e/ou formações continuadas  (Unidade)</v>
      </c>
      <c r="O114" s="13" t="s">
        <v>46</v>
      </c>
      <c r="P114" s="7" t="s">
        <v>54</v>
      </c>
      <c r="Q114" s="20">
        <v>2724</v>
      </c>
      <c r="R114" s="21">
        <v>2792</v>
      </c>
      <c r="S114" s="2"/>
      <c r="T114" s="2"/>
      <c r="U114" s="2"/>
      <c r="V114" s="2"/>
      <c r="W114" s="2"/>
      <c r="X114" s="2"/>
      <c r="Y114" s="2"/>
      <c r="Z114" s="2"/>
      <c r="AA114" s="2"/>
      <c r="AB114" s="2"/>
      <c r="AC114" s="2"/>
      <c r="AD114" s="2">
        <v>1554</v>
      </c>
      <c r="AE114" s="21">
        <v>2860</v>
      </c>
      <c r="AF114" s="21">
        <v>2928</v>
      </c>
      <c r="AG114" s="22">
        <v>2996</v>
      </c>
      <c r="AH114" s="7" t="s">
        <v>46</v>
      </c>
      <c r="AI114" s="10">
        <f t="shared" si="13"/>
        <v>0.55659025787965621</v>
      </c>
      <c r="AJ114" s="7" t="str">
        <f t="shared" si="6"/>
        <v>Abaixo do Esperado</v>
      </c>
    </row>
    <row r="115" spans="1:36" ht="12.75" customHeight="1" x14ac:dyDescent="0.25">
      <c r="A115" s="11" t="s">
        <v>619</v>
      </c>
      <c r="B115" s="11" t="s">
        <v>620</v>
      </c>
      <c r="C115" s="11" t="s">
        <v>621</v>
      </c>
      <c r="D115" s="11" t="s">
        <v>622</v>
      </c>
      <c r="E115" s="11" t="s">
        <v>658</v>
      </c>
      <c r="F115" s="12" t="s">
        <v>659</v>
      </c>
      <c r="G115" s="3" t="s">
        <v>660</v>
      </c>
      <c r="H115" s="12" t="s">
        <v>661</v>
      </c>
      <c r="I115" s="11" t="s">
        <v>662</v>
      </c>
      <c r="J115" s="11" t="s">
        <v>663</v>
      </c>
      <c r="K115" s="12" t="s">
        <v>52</v>
      </c>
      <c r="L115" s="6" t="str">
        <f t="shared" si="7"/>
        <v xml:space="preserve">Programa: Promoção e Garantia dos Direitos da Criança e do Adolescente </v>
      </c>
      <c r="M115" s="6" t="str">
        <f t="shared" si="8"/>
        <v>Ação: 8312 - Oferta de Oportunidades para Profissionalização - DEGASE</v>
      </c>
      <c r="N115" s="6" t="str">
        <f t="shared" si="9"/>
        <v>Percentual de jovens e adolescentes em cumprimento de medida socioeducativa matriculados em cursos profissionalizantes (Percentual)</v>
      </c>
      <c r="O115" s="13" t="s">
        <v>46</v>
      </c>
      <c r="P115" s="7" t="s">
        <v>54</v>
      </c>
      <c r="Q115" s="76">
        <v>0.15</v>
      </c>
      <c r="R115" s="74">
        <v>0.22</v>
      </c>
      <c r="S115" s="2"/>
      <c r="T115" s="2"/>
      <c r="U115" s="2"/>
      <c r="V115" s="2"/>
      <c r="W115" s="2"/>
      <c r="X115" s="2"/>
      <c r="Y115" s="2"/>
      <c r="Z115" s="2"/>
      <c r="AA115" s="2"/>
      <c r="AB115" s="2"/>
      <c r="AC115" s="2"/>
      <c r="AD115" s="116">
        <v>3.6600000000000001E-2</v>
      </c>
      <c r="AE115" s="74">
        <v>0.24</v>
      </c>
      <c r="AF115" s="74">
        <v>0.25</v>
      </c>
      <c r="AG115" s="75">
        <v>0.25</v>
      </c>
      <c r="AH115" s="7" t="s">
        <v>46</v>
      </c>
      <c r="AI115" s="10">
        <f t="shared" si="13"/>
        <v>0.16636363636363635</v>
      </c>
      <c r="AJ115" s="7" t="str">
        <f t="shared" si="6"/>
        <v>Abaixo do Esperado</v>
      </c>
    </row>
    <row r="116" spans="1:36" ht="12.75" customHeight="1" x14ac:dyDescent="0.25">
      <c r="A116" s="11" t="s">
        <v>619</v>
      </c>
      <c r="B116" s="11" t="s">
        <v>620</v>
      </c>
      <c r="C116" s="11" t="s">
        <v>621</v>
      </c>
      <c r="D116" s="11" t="s">
        <v>622</v>
      </c>
      <c r="E116" s="11" t="s">
        <v>664</v>
      </c>
      <c r="F116" s="12" t="s">
        <v>665</v>
      </c>
      <c r="G116" s="3" t="s">
        <v>666</v>
      </c>
      <c r="H116" s="12" t="s">
        <v>667</v>
      </c>
      <c r="I116" s="11" t="s">
        <v>668</v>
      </c>
      <c r="J116" s="11" t="s">
        <v>669</v>
      </c>
      <c r="K116" s="12" t="s">
        <v>52</v>
      </c>
      <c r="L116" s="6" t="str">
        <f t="shared" si="7"/>
        <v xml:space="preserve">Programa: Promoção e Garantia dos Direitos da Criança e do Adolescente </v>
      </c>
      <c r="M116" s="6" t="str">
        <f t="shared" si="8"/>
        <v>Ação: 8313 - Oferta de Atividades Culturais, Desportivas e de Lazer  - DEGASE</v>
      </c>
      <c r="N116" s="6" t="str">
        <f t="shared" si="9"/>
        <v>Percentual de jovens e adolescentes em cumprimento de medida socioeducativa participantes de um ou mais eventos culturais, desportivos e/ou educativos realizados (Percentual)</v>
      </c>
      <c r="O116" s="13" t="s">
        <v>46</v>
      </c>
      <c r="P116" s="7" t="s">
        <v>54</v>
      </c>
      <c r="Q116" s="76">
        <v>0.18</v>
      </c>
      <c r="R116" s="74">
        <v>0.52</v>
      </c>
      <c r="S116" s="2"/>
      <c r="T116" s="2"/>
      <c r="U116" s="2"/>
      <c r="V116" s="2"/>
      <c r="W116" s="2"/>
      <c r="X116" s="2"/>
      <c r="Y116" s="2"/>
      <c r="Z116" s="2"/>
      <c r="AA116" s="2"/>
      <c r="AB116" s="2"/>
      <c r="AC116" s="2"/>
      <c r="AD116" s="116">
        <v>0.4884</v>
      </c>
      <c r="AE116" s="74">
        <v>0.54</v>
      </c>
      <c r="AF116" s="74">
        <v>0.56000000000000005</v>
      </c>
      <c r="AG116" s="75">
        <v>0.57999999999999996</v>
      </c>
      <c r="AH116" s="7" t="s">
        <v>46</v>
      </c>
      <c r="AI116" s="10">
        <f t="shared" si="13"/>
        <v>0.9392307692307692</v>
      </c>
      <c r="AJ116" s="7" t="str">
        <f t="shared" si="6"/>
        <v>Abaixo do Esperado</v>
      </c>
    </row>
    <row r="117" spans="1:36" ht="12.75" customHeight="1" x14ac:dyDescent="0.25">
      <c r="A117" s="11" t="s">
        <v>619</v>
      </c>
      <c r="B117" s="11" t="s">
        <v>620</v>
      </c>
      <c r="C117" s="11" t="s">
        <v>621</v>
      </c>
      <c r="D117" s="11" t="s">
        <v>622</v>
      </c>
      <c r="E117" s="11" t="s">
        <v>670</v>
      </c>
      <c r="F117" s="12" t="s">
        <v>671</v>
      </c>
      <c r="G117" s="3" t="s">
        <v>672</v>
      </c>
      <c r="H117" s="12" t="s">
        <v>673</v>
      </c>
      <c r="I117" s="11" t="s">
        <v>674</v>
      </c>
      <c r="J117" s="11" t="s">
        <v>675</v>
      </c>
      <c r="K117" s="12" t="s">
        <v>45</v>
      </c>
      <c r="L117" s="6" t="str">
        <f t="shared" si="7"/>
        <v xml:space="preserve">Programa: Promoção e Garantia dos Direitos da Criança e do Adolescente </v>
      </c>
      <c r="M117" s="6" t="str">
        <f t="shared" si="8"/>
        <v>Ação: A523 - Oferta de Educação Básica - DEGASE</v>
      </c>
      <c r="N117" s="6" t="str">
        <f t="shared" si="9"/>
        <v>Número de adolescentes em cumprimento de medida socioeducativa matriculados na educação básica (Unidade)</v>
      </c>
      <c r="O117" s="13" t="s">
        <v>46</v>
      </c>
      <c r="P117" s="7" t="s">
        <v>54</v>
      </c>
      <c r="Q117" s="20">
        <v>1359</v>
      </c>
      <c r="R117" s="21">
        <v>2529</v>
      </c>
      <c r="S117" s="2"/>
      <c r="T117" s="2"/>
      <c r="U117" s="2"/>
      <c r="V117" s="2"/>
      <c r="W117" s="2"/>
      <c r="X117" s="2"/>
      <c r="Y117" s="2"/>
      <c r="Z117" s="2"/>
      <c r="AA117" s="2"/>
      <c r="AB117" s="2"/>
      <c r="AC117" s="2"/>
      <c r="AD117" s="2">
        <v>819</v>
      </c>
      <c r="AE117" s="21">
        <v>2859</v>
      </c>
      <c r="AF117" s="21">
        <v>2979</v>
      </c>
      <c r="AG117" s="22">
        <v>3099</v>
      </c>
      <c r="AH117" s="7" t="s">
        <v>46</v>
      </c>
      <c r="AI117" s="10">
        <f t="shared" si="13"/>
        <v>0.32384341637010677</v>
      </c>
      <c r="AJ117" s="7" t="str">
        <f t="shared" si="6"/>
        <v>Abaixo do Esperado</v>
      </c>
    </row>
    <row r="118" spans="1:36" ht="12.75" customHeight="1" x14ac:dyDescent="0.25">
      <c r="A118" s="11" t="s">
        <v>619</v>
      </c>
      <c r="B118" s="11" t="s">
        <v>620</v>
      </c>
      <c r="C118" s="11" t="s">
        <v>621</v>
      </c>
      <c r="D118" s="11" t="s">
        <v>622</v>
      </c>
      <c r="E118" s="11" t="s">
        <v>676</v>
      </c>
      <c r="F118" s="12" t="s">
        <v>677</v>
      </c>
      <c r="G118" s="3" t="s">
        <v>678</v>
      </c>
      <c r="H118" s="12" t="s">
        <v>679</v>
      </c>
      <c r="I118" s="11" t="s">
        <v>680</v>
      </c>
      <c r="J118" s="11" t="s">
        <v>681</v>
      </c>
      <c r="K118" s="12" t="s">
        <v>52</v>
      </c>
      <c r="L118" s="6" t="str">
        <f t="shared" si="7"/>
        <v xml:space="preserve">Programa: Promoção e Garantia dos Direitos da Criança e do Adolescente </v>
      </c>
      <c r="M118" s="6" t="str">
        <f t="shared" si="8"/>
        <v>Ação: A524 - Oferta de Capacitação Profissional - CVT - DEGASE</v>
      </c>
      <c r="N118" s="6" t="str">
        <f t="shared" si="9"/>
        <v>Percentual de jovens e adolescentes em cumprimento de medida socioeducativa matriculados em cursos profissionalizantes no centro de vocacional tecnológico (Percentual)</v>
      </c>
      <c r="O118" s="13" t="s">
        <v>46</v>
      </c>
      <c r="P118" s="7" t="s">
        <v>54</v>
      </c>
      <c r="Q118" s="76">
        <v>0.15</v>
      </c>
      <c r="R118" s="74">
        <v>0.52</v>
      </c>
      <c r="S118" s="2"/>
      <c r="T118" s="2"/>
      <c r="U118" s="2"/>
      <c r="V118" s="2"/>
      <c r="W118" s="2"/>
      <c r="X118" s="2"/>
      <c r="Y118" s="2"/>
      <c r="Z118" s="2"/>
      <c r="AA118" s="2"/>
      <c r="AB118" s="2"/>
      <c r="AC118" s="2"/>
      <c r="AD118" s="116">
        <v>3.6600000000000001E-2</v>
      </c>
      <c r="AE118" s="74">
        <v>0.54</v>
      </c>
      <c r="AF118" s="74">
        <v>0.56000000000000005</v>
      </c>
      <c r="AG118" s="75">
        <v>0.57999999999999996</v>
      </c>
      <c r="AH118" s="7" t="s">
        <v>46</v>
      </c>
      <c r="AI118" s="10">
        <f t="shared" si="13"/>
        <v>7.0384615384615379E-2</v>
      </c>
      <c r="AJ118" s="7" t="str">
        <f t="shared" si="6"/>
        <v>Abaixo do Esperado</v>
      </c>
    </row>
    <row r="119" spans="1:36" ht="12.75" customHeight="1" x14ac:dyDescent="0.25">
      <c r="A119" s="11" t="s">
        <v>575</v>
      </c>
      <c r="B119" s="11" t="s">
        <v>576</v>
      </c>
      <c r="C119" s="11" t="s">
        <v>682</v>
      </c>
      <c r="D119" s="11" t="s">
        <v>683</v>
      </c>
      <c r="E119" s="11" t="s">
        <v>684</v>
      </c>
      <c r="F119" s="12" t="s">
        <v>685</v>
      </c>
      <c r="G119" s="3" t="s">
        <v>686</v>
      </c>
      <c r="H119" s="12" t="s">
        <v>687</v>
      </c>
      <c r="I119" s="11" t="s">
        <v>688</v>
      </c>
      <c r="J119" s="11" t="s">
        <v>689</v>
      </c>
      <c r="K119" s="12" t="s">
        <v>52</v>
      </c>
      <c r="L119" s="6" t="str">
        <f t="shared" si="7"/>
        <v>Programa: Mobilidade Regional</v>
      </c>
      <c r="M119" s="6" t="str">
        <f t="shared" si="8"/>
        <v>Ação: 3047 - Implantação, Restauração e Melhoria de Rodovias - DER-RJ</v>
      </c>
      <c r="N119" s="6" t="str">
        <f t="shared" si="9"/>
        <v>Média de rodovias restauradas ou melhoradas no ERJ (Percentual)</v>
      </c>
      <c r="O119" s="13" t="s">
        <v>46</v>
      </c>
      <c r="P119" s="7" t="s">
        <v>54</v>
      </c>
      <c r="Q119" s="68" t="s">
        <v>55</v>
      </c>
      <c r="R119" s="74" t="s">
        <v>55</v>
      </c>
      <c r="S119" s="2"/>
      <c r="T119" s="2"/>
      <c r="U119" s="2"/>
      <c r="V119" s="2"/>
      <c r="W119" s="2"/>
      <c r="X119" s="2"/>
      <c r="Y119" s="2"/>
      <c r="Z119" s="2"/>
      <c r="AA119" s="2"/>
      <c r="AB119" s="2"/>
      <c r="AC119" s="2"/>
      <c r="AD119" s="116">
        <v>0.58179999999999998</v>
      </c>
      <c r="AE119" s="74" t="s">
        <v>55</v>
      </c>
      <c r="AF119" s="74" t="s">
        <v>55</v>
      </c>
      <c r="AG119" s="75" t="s">
        <v>55</v>
      </c>
      <c r="AH119" s="7" t="s">
        <v>46</v>
      </c>
      <c r="AI119" s="7" t="s">
        <v>161</v>
      </c>
      <c r="AJ119" s="7" t="s">
        <v>161</v>
      </c>
    </row>
    <row r="120" spans="1:36" ht="12.75" customHeight="1" x14ac:dyDescent="0.25">
      <c r="A120" s="11" t="s">
        <v>575</v>
      </c>
      <c r="B120" s="11" t="s">
        <v>576</v>
      </c>
      <c r="C120" s="11" t="s">
        <v>682</v>
      </c>
      <c r="D120" s="11" t="s">
        <v>683</v>
      </c>
      <c r="E120" s="11" t="s">
        <v>690</v>
      </c>
      <c r="F120" s="12" t="s">
        <v>691</v>
      </c>
      <c r="G120" s="3" t="s">
        <v>692</v>
      </c>
      <c r="H120" s="12" t="s">
        <v>693</v>
      </c>
      <c r="I120" s="11" t="s">
        <v>694</v>
      </c>
      <c r="J120" s="11" t="s">
        <v>695</v>
      </c>
      <c r="K120" s="12" t="s">
        <v>52</v>
      </c>
      <c r="L120" s="6" t="str">
        <f t="shared" si="7"/>
        <v>Programa: Mobilidade Regional</v>
      </c>
      <c r="M120" s="6" t="str">
        <f t="shared" si="8"/>
        <v>Ação: 3090 - Contenção de Encostas e Taludes - DER-RJ</v>
      </c>
      <c r="N120" s="6" t="str">
        <f t="shared" si="9"/>
        <v>Média das Rodovias com contenção de encostas no ERJ (Percentual)</v>
      </c>
      <c r="O120" s="13" t="s">
        <v>46</v>
      </c>
      <c r="P120" s="7" t="s">
        <v>54</v>
      </c>
      <c r="Q120" s="68" t="s">
        <v>55</v>
      </c>
      <c r="R120" s="69" t="s">
        <v>55</v>
      </c>
      <c r="S120" s="2"/>
      <c r="T120" s="2"/>
      <c r="U120" s="2"/>
      <c r="V120" s="2"/>
      <c r="W120" s="2"/>
      <c r="X120" s="2"/>
      <c r="Y120" s="2"/>
      <c r="Z120" s="2"/>
      <c r="AA120" s="2"/>
      <c r="AB120" s="2"/>
      <c r="AC120" s="2"/>
      <c r="AD120" s="116">
        <v>0.4451</v>
      </c>
      <c r="AE120" s="69" t="s">
        <v>55</v>
      </c>
      <c r="AF120" s="69" t="s">
        <v>55</v>
      </c>
      <c r="AG120" s="72" t="s">
        <v>55</v>
      </c>
      <c r="AH120" s="7" t="s">
        <v>46</v>
      </c>
      <c r="AI120" s="7" t="s">
        <v>161</v>
      </c>
      <c r="AJ120" s="7" t="s">
        <v>161</v>
      </c>
    </row>
    <row r="121" spans="1:36" ht="12.75" customHeight="1" x14ac:dyDescent="0.25">
      <c r="A121" s="11" t="s">
        <v>575</v>
      </c>
      <c r="B121" s="11" t="s">
        <v>576</v>
      </c>
      <c r="C121" s="11" t="s">
        <v>682</v>
      </c>
      <c r="D121" s="11" t="s">
        <v>683</v>
      </c>
      <c r="E121" s="11" t="s">
        <v>696</v>
      </c>
      <c r="F121" s="12" t="s">
        <v>697</v>
      </c>
      <c r="G121" s="3" t="s">
        <v>698</v>
      </c>
      <c r="H121" s="12" t="s">
        <v>699</v>
      </c>
      <c r="I121" s="11" t="s">
        <v>700</v>
      </c>
      <c r="J121" s="11" t="s">
        <v>701</v>
      </c>
      <c r="K121" s="12" t="s">
        <v>52</v>
      </c>
      <c r="L121" s="6" t="str">
        <f t="shared" si="7"/>
        <v>Programa: Mobilidade Regional</v>
      </c>
      <c r="M121" s="6" t="str">
        <f t="shared" si="8"/>
        <v>Ação: 3099 - Renovação de Equipamento Rodoviário e Patrulha Mecanizada - DER-RJ</v>
      </c>
      <c r="N121" s="6" t="str">
        <f t="shared" si="9"/>
        <v>Média das Rodovias Conservadas no ERJ (Percentual)</v>
      </c>
      <c r="O121" s="13" t="s">
        <v>46</v>
      </c>
      <c r="P121" s="7" t="s">
        <v>54</v>
      </c>
      <c r="Q121" s="68" t="s">
        <v>55</v>
      </c>
      <c r="R121" s="74">
        <v>1</v>
      </c>
      <c r="S121" s="2"/>
      <c r="T121" s="2"/>
      <c r="U121" s="2"/>
      <c r="V121" s="2"/>
      <c r="W121" s="2"/>
      <c r="X121" s="2"/>
      <c r="Y121" s="2"/>
      <c r="Z121" s="2"/>
      <c r="AA121" s="2"/>
      <c r="AB121" s="2"/>
      <c r="AC121" s="2"/>
      <c r="AD121" s="2">
        <v>0</v>
      </c>
      <c r="AE121" s="74">
        <v>1</v>
      </c>
      <c r="AF121" s="74">
        <v>1</v>
      </c>
      <c r="AG121" s="75">
        <v>1</v>
      </c>
      <c r="AH121" s="7" t="s">
        <v>46</v>
      </c>
      <c r="AI121" s="10">
        <f>IF(P121="Crescimento",MAX(S121:AD121)/R121, 2-(MIN(S121:AD121)/R121))</f>
        <v>0</v>
      </c>
      <c r="AJ121" s="7" t="str">
        <f t="shared" ref="AJ121:AJ184" si="14">IF(AI121="ASI","ASI",IF(AI121&lt;100%,"Abaixo do Esperado",IF(AI121=100%,"Dentro do Esperado",IF(AI121&gt;100%,"Acima do Esperado"))))</f>
        <v>Abaixo do Esperado</v>
      </c>
    </row>
    <row r="122" spans="1:36" ht="12.75" customHeight="1" x14ac:dyDescent="0.25">
      <c r="A122" s="11" t="s">
        <v>702</v>
      </c>
      <c r="B122" s="11" t="s">
        <v>703</v>
      </c>
      <c r="C122" s="11" t="s">
        <v>682</v>
      </c>
      <c r="D122" s="11" t="s">
        <v>683</v>
      </c>
      <c r="E122" s="11" t="s">
        <v>704</v>
      </c>
      <c r="F122" s="12" t="s">
        <v>705</v>
      </c>
      <c r="G122" s="3" t="s">
        <v>706</v>
      </c>
      <c r="H122" s="12" t="s">
        <v>707</v>
      </c>
      <c r="I122" s="11" t="s">
        <v>708</v>
      </c>
      <c r="J122" s="11" t="s">
        <v>709</v>
      </c>
      <c r="K122" s="12" t="s">
        <v>52</v>
      </c>
      <c r="L122" s="6" t="str">
        <f t="shared" si="7"/>
        <v>Programa: Desenvolvimento Urbano e Rural</v>
      </c>
      <c r="M122" s="6" t="str">
        <f t="shared" si="8"/>
        <v>Ação: 3122 - Execução de Obras Civis e Urbanização - DER-RJ</v>
      </c>
      <c r="N122" s="6" t="str">
        <f t="shared" si="9"/>
        <v>Percentual de comunidades carentes do ERJ beneficiadas com obras civis (Percentual)</v>
      </c>
      <c r="O122" s="13" t="s">
        <v>46</v>
      </c>
      <c r="P122" s="7" t="s">
        <v>54</v>
      </c>
      <c r="Q122" s="20" t="s">
        <v>55</v>
      </c>
      <c r="R122" s="21" t="s">
        <v>55</v>
      </c>
      <c r="S122" s="2"/>
      <c r="T122" s="2"/>
      <c r="U122" s="2"/>
      <c r="V122" s="2"/>
      <c r="W122" s="2"/>
      <c r="X122" s="2"/>
      <c r="Y122" s="2"/>
      <c r="Z122" s="2"/>
      <c r="AA122" s="2"/>
      <c r="AB122" s="2"/>
      <c r="AC122" s="2"/>
      <c r="AD122" s="67">
        <v>0.02</v>
      </c>
      <c r="AE122" s="20" t="s">
        <v>55</v>
      </c>
      <c r="AF122" s="21" t="s">
        <v>55</v>
      </c>
      <c r="AG122" s="22" t="s">
        <v>55</v>
      </c>
      <c r="AH122" s="7" t="s">
        <v>46</v>
      </c>
      <c r="AI122" s="7" t="s">
        <v>161</v>
      </c>
      <c r="AJ122" s="7" t="s">
        <v>161</v>
      </c>
    </row>
    <row r="123" spans="1:36" ht="12.75" customHeight="1" x14ac:dyDescent="0.25">
      <c r="A123" s="11" t="s">
        <v>489</v>
      </c>
      <c r="B123" s="11" t="s">
        <v>490</v>
      </c>
      <c r="C123" s="11" t="s">
        <v>682</v>
      </c>
      <c r="D123" s="11" t="s">
        <v>683</v>
      </c>
      <c r="E123" s="11" t="s">
        <v>710</v>
      </c>
      <c r="F123" s="12" t="s">
        <v>711</v>
      </c>
      <c r="G123" s="3" t="s">
        <v>712</v>
      </c>
      <c r="H123" s="12" t="s">
        <v>713</v>
      </c>
      <c r="I123" s="11" t="s">
        <v>714</v>
      </c>
      <c r="J123" s="11" t="s">
        <v>715</v>
      </c>
      <c r="K123" s="12" t="s">
        <v>45</v>
      </c>
      <c r="L123" s="6" t="str">
        <f t="shared" si="7"/>
        <v>Programa: Coordenação Federativa e Desenvolvimento Territorial</v>
      </c>
      <c r="M123" s="6" t="str">
        <f t="shared" si="8"/>
        <v>Ação: 3124 - Apoio à Realização de Obras Municipais de Infraestrutura - DER-RJ</v>
      </c>
      <c r="N123" s="6" t="str">
        <f t="shared" si="9"/>
        <v>Número de municípios apoiados com obras de infraestrutura (Unidade)</v>
      </c>
      <c r="O123" s="13" t="s">
        <v>46</v>
      </c>
      <c r="P123" s="7" t="s">
        <v>54</v>
      </c>
      <c r="Q123" s="20">
        <v>3</v>
      </c>
      <c r="R123" s="21" t="s">
        <v>55</v>
      </c>
      <c r="S123" s="2"/>
      <c r="T123" s="2"/>
      <c r="U123" s="2"/>
      <c r="V123" s="2"/>
      <c r="W123" s="2"/>
      <c r="X123" s="2"/>
      <c r="Y123" s="2"/>
      <c r="Z123" s="2"/>
      <c r="AA123" s="2"/>
      <c r="AB123" s="2"/>
      <c r="AC123" s="2"/>
      <c r="AD123" s="2">
        <v>0</v>
      </c>
      <c r="AE123" s="21" t="s">
        <v>55</v>
      </c>
      <c r="AF123" s="21" t="s">
        <v>55</v>
      </c>
      <c r="AG123" s="22" t="s">
        <v>55</v>
      </c>
      <c r="AH123" s="7" t="s">
        <v>46</v>
      </c>
      <c r="AI123" s="7" t="s">
        <v>161</v>
      </c>
      <c r="AJ123" s="7" t="s">
        <v>161</v>
      </c>
    </row>
    <row r="124" spans="1:36" ht="12.75" customHeight="1" x14ac:dyDescent="0.25">
      <c r="A124" s="11" t="s">
        <v>575</v>
      </c>
      <c r="B124" s="11" t="s">
        <v>576</v>
      </c>
      <c r="C124" s="11" t="s">
        <v>682</v>
      </c>
      <c r="D124" s="11" t="s">
        <v>683</v>
      </c>
      <c r="E124" s="11" t="s">
        <v>716</v>
      </c>
      <c r="F124" s="12" t="s">
        <v>717</v>
      </c>
      <c r="G124" s="3" t="s">
        <v>698</v>
      </c>
      <c r="H124" s="12" t="s">
        <v>699</v>
      </c>
      <c r="I124" s="11" t="s">
        <v>700</v>
      </c>
      <c r="J124" s="11" t="s">
        <v>701</v>
      </c>
      <c r="K124" s="12" t="s">
        <v>52</v>
      </c>
      <c r="L124" s="6" t="str">
        <f t="shared" si="7"/>
        <v>Programa: Mobilidade Regional</v>
      </c>
      <c r="M124" s="6" t="str">
        <f t="shared" si="8"/>
        <v>Ação: 4007 - Conservação e Operação de Rodovias - DER-RJ</v>
      </c>
      <c r="N124" s="6" t="str">
        <f t="shared" si="9"/>
        <v>Média das Rodovias Conservadas no ERJ (Percentual)</v>
      </c>
      <c r="O124" s="13" t="s">
        <v>46</v>
      </c>
      <c r="P124" s="7" t="s">
        <v>54</v>
      </c>
      <c r="Q124" s="68" t="s">
        <v>55</v>
      </c>
      <c r="R124" s="74">
        <v>1</v>
      </c>
      <c r="S124" s="2"/>
      <c r="T124" s="2"/>
      <c r="U124" s="2"/>
      <c r="V124" s="2"/>
      <c r="W124" s="2"/>
      <c r="X124" s="2"/>
      <c r="Y124" s="2"/>
      <c r="Z124" s="2"/>
      <c r="AA124" s="2"/>
      <c r="AB124" s="2"/>
      <c r="AC124" s="2"/>
      <c r="AD124" s="67">
        <v>0</v>
      </c>
      <c r="AE124" s="74">
        <v>1</v>
      </c>
      <c r="AF124" s="74">
        <v>1</v>
      </c>
      <c r="AG124" s="75">
        <v>1</v>
      </c>
      <c r="AH124" s="7" t="s">
        <v>46</v>
      </c>
      <c r="AI124" s="10">
        <f>IF(P124="Crescimento",MAX(S124:AD124)/R124, 2-(MIN(S124:AD124)/R124))</f>
        <v>0</v>
      </c>
      <c r="AJ124" s="7" t="str">
        <f t="shared" si="14"/>
        <v>Abaixo do Esperado</v>
      </c>
    </row>
    <row r="125" spans="1:36" ht="12.75" customHeight="1" x14ac:dyDescent="0.25">
      <c r="A125" s="11" t="s">
        <v>575</v>
      </c>
      <c r="B125" s="11" t="s">
        <v>576</v>
      </c>
      <c r="C125" s="11" t="s">
        <v>682</v>
      </c>
      <c r="D125" s="11" t="s">
        <v>683</v>
      </c>
      <c r="E125" s="11" t="s">
        <v>718</v>
      </c>
      <c r="F125" s="12" t="s">
        <v>719</v>
      </c>
      <c r="G125" s="3" t="s">
        <v>698</v>
      </c>
      <c r="H125" s="12" t="s">
        <v>699</v>
      </c>
      <c r="I125" s="11" t="s">
        <v>700</v>
      </c>
      <c r="J125" s="11" t="s">
        <v>701</v>
      </c>
      <c r="K125" s="12" t="s">
        <v>52</v>
      </c>
      <c r="L125" s="6" t="str">
        <f t="shared" si="7"/>
        <v>Programa: Mobilidade Regional</v>
      </c>
      <c r="M125" s="6" t="str">
        <f t="shared" si="8"/>
        <v>Ação: 4070 - Operacionalização de Equipamentos Rodoviários - DER-RJ</v>
      </c>
      <c r="N125" s="6" t="str">
        <f t="shared" si="9"/>
        <v>Média das Rodovias Conservadas no ERJ (Percentual)</v>
      </c>
      <c r="O125" s="13" t="s">
        <v>46</v>
      </c>
      <c r="P125" s="7" t="s">
        <v>54</v>
      </c>
      <c r="Q125" s="68" t="s">
        <v>55</v>
      </c>
      <c r="R125" s="74">
        <v>1</v>
      </c>
      <c r="S125" s="2"/>
      <c r="T125" s="2"/>
      <c r="U125" s="2"/>
      <c r="V125" s="2"/>
      <c r="W125" s="2"/>
      <c r="X125" s="2"/>
      <c r="Y125" s="2"/>
      <c r="Z125" s="2"/>
      <c r="AA125" s="2"/>
      <c r="AB125" s="2"/>
      <c r="AC125" s="2"/>
      <c r="AD125" s="67">
        <v>0</v>
      </c>
      <c r="AE125" s="74">
        <v>1</v>
      </c>
      <c r="AF125" s="74">
        <v>1</v>
      </c>
      <c r="AG125" s="75">
        <v>1</v>
      </c>
      <c r="AH125" s="7" t="s">
        <v>46</v>
      </c>
      <c r="AI125" s="10">
        <f>IF(P125="Crescimento",MAX(S125:AD125)/R125, 2-(MIN(S125:AD125)/R125))</f>
        <v>0</v>
      </c>
      <c r="AJ125" s="7" t="str">
        <f t="shared" si="14"/>
        <v>Abaixo do Esperado</v>
      </c>
    </row>
    <row r="126" spans="1:36" ht="12.75" customHeight="1" x14ac:dyDescent="0.25">
      <c r="A126" s="11" t="s">
        <v>575</v>
      </c>
      <c r="B126" s="11" t="s">
        <v>576</v>
      </c>
      <c r="C126" s="11" t="s">
        <v>682</v>
      </c>
      <c r="D126" s="11" t="s">
        <v>683</v>
      </c>
      <c r="E126" s="11" t="s">
        <v>720</v>
      </c>
      <c r="F126" s="12" t="s">
        <v>721</v>
      </c>
      <c r="G126" s="3" t="s">
        <v>722</v>
      </c>
      <c r="H126" s="12" t="s">
        <v>723</v>
      </c>
      <c r="I126" s="11" t="s">
        <v>724</v>
      </c>
      <c r="J126" s="11" t="s">
        <v>725</v>
      </c>
      <c r="K126" s="12" t="s">
        <v>52</v>
      </c>
      <c r="L126" s="6" t="str">
        <f t="shared" si="7"/>
        <v>Programa: Mobilidade Regional</v>
      </c>
      <c r="M126" s="6" t="str">
        <f t="shared" si="8"/>
        <v>Ação: 4110 - Sinalização de Rodovias - DER-RJ</v>
      </c>
      <c r="N126" s="6" t="str">
        <f t="shared" si="9"/>
        <v>Média das rodovias sinalizadas no ERJ (Percentual)</v>
      </c>
      <c r="O126" s="13" t="s">
        <v>46</v>
      </c>
      <c r="P126" s="7" t="s">
        <v>54</v>
      </c>
      <c r="Q126" s="68" t="s">
        <v>55</v>
      </c>
      <c r="R126" s="74">
        <v>1</v>
      </c>
      <c r="S126" s="2"/>
      <c r="T126" s="2"/>
      <c r="U126" s="2"/>
      <c r="V126" s="2"/>
      <c r="W126" s="2"/>
      <c r="X126" s="2"/>
      <c r="Y126" s="2"/>
      <c r="Z126" s="2"/>
      <c r="AA126" s="2"/>
      <c r="AB126" s="2"/>
      <c r="AC126" s="2"/>
      <c r="AD126" s="67">
        <v>0.36149999999999999</v>
      </c>
      <c r="AE126" s="74">
        <v>1</v>
      </c>
      <c r="AF126" s="74">
        <v>1</v>
      </c>
      <c r="AG126" s="75">
        <v>1</v>
      </c>
      <c r="AH126" s="7" t="s">
        <v>46</v>
      </c>
      <c r="AI126" s="10">
        <f>IF(P126="Crescimento",MAX(S126:AD126)/R126, 2-(MIN(S126:AD126)/R126))</f>
        <v>0.36149999999999999</v>
      </c>
      <c r="AJ126" s="7" t="str">
        <f t="shared" si="14"/>
        <v>Abaixo do Esperado</v>
      </c>
    </row>
    <row r="127" spans="1:36" ht="12.75" customHeight="1" x14ac:dyDescent="0.25">
      <c r="A127" s="11" t="s">
        <v>726</v>
      </c>
      <c r="B127" s="11" t="s">
        <v>727</v>
      </c>
      <c r="C127" s="11" t="s">
        <v>728</v>
      </c>
      <c r="D127" s="11" t="s">
        <v>729</v>
      </c>
      <c r="E127" s="11" t="s">
        <v>730</v>
      </c>
      <c r="F127" s="12" t="s">
        <v>731</v>
      </c>
      <c r="G127" s="3" t="s">
        <v>732</v>
      </c>
      <c r="H127" s="12" t="s">
        <v>733</v>
      </c>
      <c r="I127" s="11" t="s">
        <v>734</v>
      </c>
      <c r="J127" s="11" t="s">
        <v>735</v>
      </c>
      <c r="K127" s="12" t="s">
        <v>645</v>
      </c>
      <c r="L127" s="6" t="str">
        <f t="shared" si="7"/>
        <v>Programa: Segurança no Trânsito</v>
      </c>
      <c r="M127" s="6" t="str">
        <f t="shared" si="8"/>
        <v>Ação: 3010 - Educação no Trânsito - DETRAN-RJ</v>
      </c>
      <c r="N127" s="6" t="str">
        <f t="shared" si="9"/>
        <v>Pesquisa de satisfação (Média)</v>
      </c>
      <c r="O127" s="13" t="s">
        <v>408</v>
      </c>
      <c r="P127" s="7" t="s">
        <v>54</v>
      </c>
      <c r="Q127" s="68" t="s">
        <v>55</v>
      </c>
      <c r="R127" s="69" t="s">
        <v>736</v>
      </c>
      <c r="S127" s="2"/>
      <c r="T127" s="2"/>
      <c r="U127" s="70" t="s">
        <v>55</v>
      </c>
      <c r="V127" s="2"/>
      <c r="W127" s="2"/>
      <c r="X127" s="11" t="s">
        <v>55</v>
      </c>
      <c r="Y127" s="2"/>
      <c r="Z127" s="2"/>
      <c r="AA127" s="7" t="s">
        <v>55</v>
      </c>
      <c r="AB127" s="2"/>
      <c r="AC127" s="2"/>
      <c r="AD127" s="2" t="s">
        <v>55</v>
      </c>
      <c r="AE127" s="68" t="s">
        <v>736</v>
      </c>
      <c r="AF127" s="69" t="s">
        <v>736</v>
      </c>
      <c r="AG127" s="72" t="s">
        <v>736</v>
      </c>
      <c r="AH127" s="7" t="s">
        <v>408</v>
      </c>
      <c r="AI127" s="7" t="s">
        <v>55</v>
      </c>
      <c r="AJ127" s="7" t="s">
        <v>55</v>
      </c>
    </row>
    <row r="128" spans="1:36" ht="12.75" customHeight="1" x14ac:dyDescent="0.25">
      <c r="A128" s="11" t="s">
        <v>737</v>
      </c>
      <c r="B128" s="11" t="s">
        <v>738</v>
      </c>
      <c r="C128" s="11" t="s">
        <v>728</v>
      </c>
      <c r="D128" s="11" t="s">
        <v>729</v>
      </c>
      <c r="E128" s="11" t="s">
        <v>739</v>
      </c>
      <c r="F128" s="12" t="s">
        <v>740</v>
      </c>
      <c r="G128" s="3" t="s">
        <v>741</v>
      </c>
      <c r="H128" s="12" t="s">
        <v>742</v>
      </c>
      <c r="I128" s="11" t="s">
        <v>743</v>
      </c>
      <c r="J128" s="11" t="s">
        <v>744</v>
      </c>
      <c r="K128" s="12" t="s">
        <v>52</v>
      </c>
      <c r="L128" s="6" t="str">
        <f t="shared" si="7"/>
        <v>Programa: Gestão das Unidades de Atendimento ao Cidadão</v>
      </c>
      <c r="M128" s="6" t="str">
        <f t="shared" si="8"/>
        <v>Ação: 3836 - Modernização e Reequipamento das Unidades Operacionais do DETRAN - DETRAN-RJ</v>
      </c>
      <c r="N128" s="6" t="str">
        <f t="shared" si="9"/>
        <v>Atendimento das reclamações - Unidades Operacionais (Percentual)</v>
      </c>
      <c r="O128" s="13" t="s">
        <v>79</v>
      </c>
      <c r="P128" s="7" t="s">
        <v>54</v>
      </c>
      <c r="Q128" s="76">
        <v>1</v>
      </c>
      <c r="R128" s="74">
        <v>1</v>
      </c>
      <c r="S128" s="73">
        <v>0.82</v>
      </c>
      <c r="T128" s="73">
        <v>0.8</v>
      </c>
      <c r="U128" s="70" t="s">
        <v>55</v>
      </c>
      <c r="V128" s="70" t="s">
        <v>55</v>
      </c>
      <c r="W128" s="18" t="s">
        <v>55</v>
      </c>
      <c r="X128" s="18" t="s">
        <v>55</v>
      </c>
      <c r="Y128" s="18" t="s">
        <v>55</v>
      </c>
      <c r="Z128" s="23" t="s">
        <v>55</v>
      </c>
      <c r="AA128" s="23" t="s">
        <v>55</v>
      </c>
      <c r="AB128" s="23" t="s">
        <v>55</v>
      </c>
      <c r="AC128" s="23" t="s">
        <v>55</v>
      </c>
      <c r="AD128" s="2" t="s">
        <v>55</v>
      </c>
      <c r="AE128" s="105">
        <v>1</v>
      </c>
      <c r="AF128" s="106">
        <v>1</v>
      </c>
      <c r="AG128" s="75">
        <v>1</v>
      </c>
      <c r="AH128" s="7" t="s">
        <v>79</v>
      </c>
      <c r="AI128" s="10" t="s">
        <v>55</v>
      </c>
      <c r="AJ128" s="7" t="s">
        <v>55</v>
      </c>
    </row>
    <row r="129" spans="1:36" ht="12.75" customHeight="1" x14ac:dyDescent="0.25">
      <c r="A129" s="11" t="s">
        <v>726</v>
      </c>
      <c r="B129" s="11" t="s">
        <v>727</v>
      </c>
      <c r="C129" s="11" t="s">
        <v>728</v>
      </c>
      <c r="D129" s="11" t="s">
        <v>729</v>
      </c>
      <c r="E129" s="11" t="s">
        <v>745</v>
      </c>
      <c r="F129" s="12" t="s">
        <v>746</v>
      </c>
      <c r="G129" s="3" t="s">
        <v>747</v>
      </c>
      <c r="H129" s="12" t="s">
        <v>748</v>
      </c>
      <c r="I129" s="11" t="s">
        <v>743</v>
      </c>
      <c r="J129" s="11" t="s">
        <v>744</v>
      </c>
      <c r="K129" s="12" t="s">
        <v>52</v>
      </c>
      <c r="L129" s="6" t="str">
        <f t="shared" si="7"/>
        <v>Programa: Segurança no Trânsito</v>
      </c>
      <c r="M129" s="6" t="str">
        <f t="shared" si="8"/>
        <v>Ação: 4111 - Atendimento do Serviço de Registro de Veículos - DETRAN-RJ</v>
      </c>
      <c r="N129" s="6" t="str">
        <f t="shared" si="9"/>
        <v>Atendimento das reclamações - Serviço de Registro de Veículos (Percentual)</v>
      </c>
      <c r="O129" s="13" t="s">
        <v>79</v>
      </c>
      <c r="P129" s="7" t="s">
        <v>54</v>
      </c>
      <c r="Q129" s="76">
        <v>0.74</v>
      </c>
      <c r="R129" s="75">
        <v>0.9</v>
      </c>
      <c r="S129" s="73">
        <v>0.59</v>
      </c>
      <c r="T129" s="73">
        <v>0.62</v>
      </c>
      <c r="U129" s="70">
        <v>0.41</v>
      </c>
      <c r="V129" s="70">
        <v>0.48</v>
      </c>
      <c r="W129" s="7" t="s">
        <v>55</v>
      </c>
      <c r="X129" s="7" t="s">
        <v>55</v>
      </c>
      <c r="Y129" s="7" t="s">
        <v>55</v>
      </c>
      <c r="Z129" s="17" t="s">
        <v>55</v>
      </c>
      <c r="AA129" s="23" t="s">
        <v>55</v>
      </c>
      <c r="AB129" s="23" t="s">
        <v>55</v>
      </c>
      <c r="AC129" s="23" t="s">
        <v>55</v>
      </c>
      <c r="AD129" s="2" t="s">
        <v>55</v>
      </c>
      <c r="AE129" s="94">
        <v>0.9</v>
      </c>
      <c r="AF129" s="15">
        <v>0.9</v>
      </c>
      <c r="AG129" s="125">
        <v>0.9</v>
      </c>
      <c r="AH129" s="7" t="s">
        <v>79</v>
      </c>
      <c r="AI129" s="10" t="s">
        <v>55</v>
      </c>
      <c r="AJ129" s="7" t="s">
        <v>55</v>
      </c>
    </row>
    <row r="130" spans="1:36" ht="12.75" customHeight="1" x14ac:dyDescent="0.25">
      <c r="A130" s="11" t="s">
        <v>737</v>
      </c>
      <c r="B130" s="11" t="s">
        <v>738</v>
      </c>
      <c r="C130" s="11" t="s">
        <v>728</v>
      </c>
      <c r="D130" s="11" t="s">
        <v>729</v>
      </c>
      <c r="E130" s="11" t="s">
        <v>749</v>
      </c>
      <c r="F130" s="12" t="s">
        <v>750</v>
      </c>
      <c r="G130" s="3" t="s">
        <v>751</v>
      </c>
      <c r="H130" s="12" t="s">
        <v>752</v>
      </c>
      <c r="I130" s="11" t="s">
        <v>743</v>
      </c>
      <c r="J130" s="11" t="s">
        <v>744</v>
      </c>
      <c r="K130" s="12" t="s">
        <v>52</v>
      </c>
      <c r="L130" s="6" t="str">
        <f t="shared" ref="L130:L193" si="15">"Programa: "&amp;B130</f>
        <v>Programa: Gestão das Unidades de Atendimento ao Cidadão</v>
      </c>
      <c r="M130" s="6" t="str">
        <f t="shared" ref="M130:M193" si="16">"Ação: "&amp;E130&amp;" - "&amp;F130&amp;" - "&amp;D130</f>
        <v>Ação: 4119 - Atendimento do Serviço de Identificação Civil - DETRAN-RJ</v>
      </c>
      <c r="N130" s="6" t="str">
        <f t="shared" ref="N130:N193" si="17">H130&amp;" ("&amp;K130&amp;")"</f>
        <v>Atendimento das reclamações - Serviço de Identificação Civil (Percentual)</v>
      </c>
      <c r="O130" s="13" t="s">
        <v>79</v>
      </c>
      <c r="P130" s="7" t="s">
        <v>54</v>
      </c>
      <c r="Q130" s="76">
        <v>0.91</v>
      </c>
      <c r="R130" s="74">
        <v>0.95</v>
      </c>
      <c r="S130" s="73">
        <v>0.99</v>
      </c>
      <c r="T130" s="73">
        <v>1</v>
      </c>
      <c r="U130" s="70">
        <v>0.6</v>
      </c>
      <c r="V130" s="70">
        <v>0.68</v>
      </c>
      <c r="W130" s="3" t="s">
        <v>55</v>
      </c>
      <c r="X130" s="3" t="s">
        <v>55</v>
      </c>
      <c r="Y130" s="3" t="s">
        <v>55</v>
      </c>
      <c r="Z130" s="5" t="s">
        <v>55</v>
      </c>
      <c r="AA130" s="23" t="s">
        <v>55</v>
      </c>
      <c r="AB130" s="23" t="s">
        <v>55</v>
      </c>
      <c r="AC130" s="23" t="s">
        <v>55</v>
      </c>
      <c r="AD130" s="2" t="s">
        <v>55</v>
      </c>
      <c r="AE130" s="126">
        <v>0.95</v>
      </c>
      <c r="AF130" s="127">
        <v>0.95</v>
      </c>
      <c r="AG130" s="75">
        <v>0.95</v>
      </c>
      <c r="AH130" s="7" t="s">
        <v>79</v>
      </c>
      <c r="AI130" s="10" t="s">
        <v>55</v>
      </c>
      <c r="AJ130" s="7" t="s">
        <v>55</v>
      </c>
    </row>
    <row r="131" spans="1:36" ht="12.75" customHeight="1" x14ac:dyDescent="0.25">
      <c r="A131" s="11" t="s">
        <v>726</v>
      </c>
      <c r="B131" s="11" t="s">
        <v>727</v>
      </c>
      <c r="C131" s="11" t="s">
        <v>728</v>
      </c>
      <c r="D131" s="11" t="s">
        <v>729</v>
      </c>
      <c r="E131" s="11" t="s">
        <v>753</v>
      </c>
      <c r="F131" s="12" t="s">
        <v>754</v>
      </c>
      <c r="G131" s="3" t="s">
        <v>755</v>
      </c>
      <c r="H131" s="12" t="s">
        <v>756</v>
      </c>
      <c r="I131" s="11" t="s">
        <v>743</v>
      </c>
      <c r="J131" s="11" t="s">
        <v>744</v>
      </c>
      <c r="K131" s="12" t="s">
        <v>52</v>
      </c>
      <c r="L131" s="6" t="str">
        <f t="shared" si="15"/>
        <v>Programa: Segurança no Trânsito</v>
      </c>
      <c r="M131" s="6" t="str">
        <f t="shared" si="16"/>
        <v>Ação: 4120 - Atendimento do Serviço de Habilitação de Motoristas - DETRAN-RJ</v>
      </c>
      <c r="N131" s="6" t="str">
        <f t="shared" si="17"/>
        <v>Atendimento das reclamações - Serviço de Habilitação de Motorista (Percentual)</v>
      </c>
      <c r="O131" s="13" t="s">
        <v>79</v>
      </c>
      <c r="P131" s="7" t="s">
        <v>54</v>
      </c>
      <c r="Q131" s="76">
        <v>0.67</v>
      </c>
      <c r="R131" s="74">
        <v>0.8</v>
      </c>
      <c r="S131" s="73">
        <v>0.53</v>
      </c>
      <c r="T131" s="73">
        <v>0.66</v>
      </c>
      <c r="U131" s="70">
        <v>0.43</v>
      </c>
      <c r="V131" s="70">
        <v>0.4</v>
      </c>
      <c r="W131" s="11" t="s">
        <v>55</v>
      </c>
      <c r="X131" s="11" t="s">
        <v>55</v>
      </c>
      <c r="Y131" s="11" t="s">
        <v>55</v>
      </c>
      <c r="Z131" s="13" t="s">
        <v>55</v>
      </c>
      <c r="AA131" s="23" t="s">
        <v>55</v>
      </c>
      <c r="AB131" s="23" t="s">
        <v>55</v>
      </c>
      <c r="AC131" s="23" t="s">
        <v>55</v>
      </c>
      <c r="AD131" s="2" t="s">
        <v>55</v>
      </c>
      <c r="AE131" s="76">
        <v>0.8</v>
      </c>
      <c r="AF131" s="74">
        <v>0.8</v>
      </c>
      <c r="AG131" s="75">
        <v>0.8</v>
      </c>
      <c r="AH131" s="7" t="s">
        <v>79</v>
      </c>
      <c r="AI131" s="10" t="s">
        <v>55</v>
      </c>
      <c r="AJ131" s="7" t="s">
        <v>55</v>
      </c>
    </row>
    <row r="132" spans="1:36" ht="12.75" customHeight="1" x14ac:dyDescent="0.25">
      <c r="A132" s="11" t="s">
        <v>726</v>
      </c>
      <c r="B132" s="11" t="s">
        <v>727</v>
      </c>
      <c r="C132" s="11" t="s">
        <v>728</v>
      </c>
      <c r="D132" s="11" t="s">
        <v>729</v>
      </c>
      <c r="E132" s="11" t="s">
        <v>757</v>
      </c>
      <c r="F132" s="12" t="s">
        <v>758</v>
      </c>
      <c r="G132" s="3" t="s">
        <v>759</v>
      </c>
      <c r="H132" s="12" t="s">
        <v>760</v>
      </c>
      <c r="I132" s="11" t="s">
        <v>743</v>
      </c>
      <c r="J132" s="11" t="s">
        <v>744</v>
      </c>
      <c r="K132" s="12" t="s">
        <v>52</v>
      </c>
      <c r="L132" s="6" t="str">
        <f t="shared" si="15"/>
        <v>Programa: Segurança no Trânsito</v>
      </c>
      <c r="M132" s="6" t="str">
        <f t="shared" si="16"/>
        <v>Ação: 4442 - Fiscalização no Trânsito - DETRAN-RJ</v>
      </c>
      <c r="N132" s="6" t="str">
        <f t="shared" si="17"/>
        <v>Atendimento das reclamações - Fiscalização no Trânsito (Percentual)</v>
      </c>
      <c r="O132" s="13" t="s">
        <v>79</v>
      </c>
      <c r="P132" s="7" t="s">
        <v>54</v>
      </c>
      <c r="Q132" s="68" t="s">
        <v>55</v>
      </c>
      <c r="R132" s="74">
        <v>1</v>
      </c>
      <c r="S132" s="73">
        <v>0.49</v>
      </c>
      <c r="T132" s="73">
        <v>0.87</v>
      </c>
      <c r="U132" s="70">
        <v>1</v>
      </c>
      <c r="V132" s="70">
        <v>0.79</v>
      </c>
      <c r="W132" s="11" t="s">
        <v>55</v>
      </c>
      <c r="X132" s="11" t="s">
        <v>55</v>
      </c>
      <c r="Y132" s="11" t="s">
        <v>55</v>
      </c>
      <c r="Z132" s="13" t="s">
        <v>55</v>
      </c>
      <c r="AA132" s="23" t="s">
        <v>55</v>
      </c>
      <c r="AB132" s="23" t="s">
        <v>55</v>
      </c>
      <c r="AC132" s="23" t="s">
        <v>55</v>
      </c>
      <c r="AD132" s="2" t="s">
        <v>55</v>
      </c>
      <c r="AE132" s="76">
        <v>1</v>
      </c>
      <c r="AF132" s="74">
        <v>1</v>
      </c>
      <c r="AG132" s="75">
        <v>1</v>
      </c>
      <c r="AH132" s="7" t="s">
        <v>79</v>
      </c>
      <c r="AI132" s="10" t="s">
        <v>55</v>
      </c>
      <c r="AJ132" s="7" t="s">
        <v>55</v>
      </c>
    </row>
    <row r="133" spans="1:36" ht="14.25" customHeight="1" x14ac:dyDescent="0.25">
      <c r="A133" s="11" t="s">
        <v>363</v>
      </c>
      <c r="B133" s="11" t="s">
        <v>364</v>
      </c>
      <c r="C133" s="11" t="s">
        <v>728</v>
      </c>
      <c r="D133" s="11" t="s">
        <v>729</v>
      </c>
      <c r="E133" s="11" t="s">
        <v>761</v>
      </c>
      <c r="F133" s="12" t="s">
        <v>762</v>
      </c>
      <c r="G133" s="3" t="s">
        <v>763</v>
      </c>
      <c r="H133" s="12" t="s">
        <v>764</v>
      </c>
      <c r="I133" s="11" t="s">
        <v>765</v>
      </c>
      <c r="J133" s="11" t="s">
        <v>766</v>
      </c>
      <c r="K133" s="12" t="s">
        <v>52</v>
      </c>
      <c r="L133" s="6" t="str">
        <f t="shared" si="15"/>
        <v>Programa: Modernização Tecnológica</v>
      </c>
      <c r="M133" s="6" t="str">
        <f t="shared" si="16"/>
        <v>Ação: 5620 - Modernização Tecnológica e Reestruturação do DETRAN - DETRAN-RJ</v>
      </c>
      <c r="N133" s="6" t="str">
        <f t="shared" si="17"/>
        <v>Índice de satisfação dos usuários internos de TIC (Percentual)</v>
      </c>
      <c r="O133" s="13" t="s">
        <v>53</v>
      </c>
      <c r="P133" s="7" t="s">
        <v>54</v>
      </c>
      <c r="Q133" s="68" t="s">
        <v>55</v>
      </c>
      <c r="R133" s="74">
        <v>0.6</v>
      </c>
      <c r="S133" s="2"/>
      <c r="T133" s="2"/>
      <c r="U133" s="2"/>
      <c r="V133" s="2"/>
      <c r="W133" s="2"/>
      <c r="X133" s="74" t="s">
        <v>55</v>
      </c>
      <c r="Y133" s="2"/>
      <c r="Z133" s="2"/>
      <c r="AA133" s="2"/>
      <c r="AB133" s="2"/>
      <c r="AC133" s="2"/>
      <c r="AD133" s="2" t="s">
        <v>55</v>
      </c>
      <c r="AE133" s="76">
        <v>0.6</v>
      </c>
      <c r="AF133" s="74">
        <v>0.6</v>
      </c>
      <c r="AG133" s="75">
        <v>0.6</v>
      </c>
      <c r="AH133" s="7" t="s">
        <v>53</v>
      </c>
      <c r="AI133" s="10" t="s">
        <v>55</v>
      </c>
      <c r="AJ133" s="7" t="s">
        <v>55</v>
      </c>
    </row>
    <row r="134" spans="1:36" ht="12.75" customHeight="1" x14ac:dyDescent="0.25">
      <c r="A134" s="11" t="s">
        <v>575</v>
      </c>
      <c r="B134" s="11" t="s">
        <v>576</v>
      </c>
      <c r="C134" s="11" t="s">
        <v>767</v>
      </c>
      <c r="D134" s="11" t="s">
        <v>768</v>
      </c>
      <c r="E134" s="11" t="s">
        <v>769</v>
      </c>
      <c r="F134" s="12" t="s">
        <v>770</v>
      </c>
      <c r="G134" s="3" t="s">
        <v>771</v>
      </c>
      <c r="H134" s="12" t="s">
        <v>772</v>
      </c>
      <c r="I134" s="11" t="s">
        <v>773</v>
      </c>
      <c r="J134" s="11" t="s">
        <v>774</v>
      </c>
      <c r="K134" s="12" t="s">
        <v>52</v>
      </c>
      <c r="L134" s="6" t="str">
        <f t="shared" si="15"/>
        <v>Programa: Mobilidade Regional</v>
      </c>
      <c r="M134" s="6" t="str">
        <f t="shared" si="16"/>
        <v>Ação: 2916 - Gestão e Fiscalização do Transporte Rodoviário Intermunicipal  - DETRO-RJ</v>
      </c>
      <c r="N134" s="6" t="str">
        <f t="shared" si="17"/>
        <v>Capacitação de vistoriadores (Percentual)</v>
      </c>
      <c r="O134" s="13" t="s">
        <v>53</v>
      </c>
      <c r="P134" s="7" t="s">
        <v>54</v>
      </c>
      <c r="Q134" s="76">
        <v>1</v>
      </c>
      <c r="R134" s="74">
        <v>1</v>
      </c>
      <c r="S134" s="2"/>
      <c r="T134" s="2"/>
      <c r="U134" s="2"/>
      <c r="V134" s="2"/>
      <c r="W134" s="2"/>
      <c r="X134" s="70">
        <v>0</v>
      </c>
      <c r="Y134" s="2"/>
      <c r="Z134" s="2"/>
      <c r="AA134" s="2"/>
      <c r="AB134" s="2"/>
      <c r="AC134" s="2"/>
      <c r="AD134" s="67">
        <v>0</v>
      </c>
      <c r="AE134" s="74">
        <v>1</v>
      </c>
      <c r="AF134" s="74">
        <v>1</v>
      </c>
      <c r="AG134" s="75">
        <v>1</v>
      </c>
      <c r="AH134" s="7" t="s">
        <v>53</v>
      </c>
      <c r="AI134" s="10">
        <f>IF(P134="Crescimento",MAX(S134:AD134)/R134, 2-(MIN(S134:AD134)/R134))</f>
        <v>0</v>
      </c>
      <c r="AJ134" s="7" t="str">
        <f t="shared" si="14"/>
        <v>Abaixo do Esperado</v>
      </c>
    </row>
    <row r="135" spans="1:36" ht="12.75" customHeight="1" x14ac:dyDescent="0.25">
      <c r="A135" s="11" t="s">
        <v>575</v>
      </c>
      <c r="B135" s="11" t="s">
        <v>576</v>
      </c>
      <c r="C135" s="11" t="s">
        <v>767</v>
      </c>
      <c r="D135" s="11" t="s">
        <v>768</v>
      </c>
      <c r="E135" s="11" t="s">
        <v>769</v>
      </c>
      <c r="F135" s="12" t="s">
        <v>770</v>
      </c>
      <c r="G135" s="3" t="s">
        <v>775</v>
      </c>
      <c r="H135" s="12" t="s">
        <v>776</v>
      </c>
      <c r="I135" s="11" t="s">
        <v>777</v>
      </c>
      <c r="J135" s="11" t="s">
        <v>778</v>
      </c>
      <c r="K135" s="12" t="s">
        <v>45</v>
      </c>
      <c r="L135" s="6" t="str">
        <f t="shared" si="15"/>
        <v>Programa: Mobilidade Regional</v>
      </c>
      <c r="M135" s="6" t="str">
        <f t="shared" si="16"/>
        <v>Ação: 2916 - Gestão e Fiscalização do Transporte Rodoviário Intermunicipal  - DETRO-RJ</v>
      </c>
      <c r="N135" s="6" t="str">
        <f t="shared" si="17"/>
        <v>Carros irregulares retirados de circulação (Unidade)</v>
      </c>
      <c r="O135" s="13" t="s">
        <v>408</v>
      </c>
      <c r="P135" s="7" t="s">
        <v>54</v>
      </c>
      <c r="Q135" s="68" t="s">
        <v>55</v>
      </c>
      <c r="R135" s="69" t="s">
        <v>55</v>
      </c>
      <c r="S135" s="2"/>
      <c r="T135" s="2"/>
      <c r="U135" s="11">
        <v>678</v>
      </c>
      <c r="V135" s="2"/>
      <c r="W135" s="2"/>
      <c r="X135" s="11">
        <v>592</v>
      </c>
      <c r="Y135" s="2"/>
      <c r="Z135" s="2"/>
      <c r="AA135" s="13" t="s">
        <v>55</v>
      </c>
      <c r="AB135" s="2"/>
      <c r="AC135" s="2"/>
      <c r="AD135" s="2">
        <v>439</v>
      </c>
      <c r="AE135" s="69" t="s">
        <v>55</v>
      </c>
      <c r="AF135" s="69" t="s">
        <v>55</v>
      </c>
      <c r="AG135" s="72" t="s">
        <v>55</v>
      </c>
      <c r="AH135" s="7" t="s">
        <v>408</v>
      </c>
      <c r="AI135" s="7" t="s">
        <v>161</v>
      </c>
      <c r="AJ135" s="7" t="s">
        <v>161</v>
      </c>
    </row>
    <row r="136" spans="1:36" ht="12.75" customHeight="1" x14ac:dyDescent="0.25">
      <c r="A136" s="11" t="s">
        <v>575</v>
      </c>
      <c r="B136" s="11" t="s">
        <v>576</v>
      </c>
      <c r="C136" s="11" t="s">
        <v>767</v>
      </c>
      <c r="D136" s="11" t="s">
        <v>768</v>
      </c>
      <c r="E136" s="11" t="s">
        <v>769</v>
      </c>
      <c r="F136" s="12" t="s">
        <v>770</v>
      </c>
      <c r="G136" s="3" t="s">
        <v>779</v>
      </c>
      <c r="H136" s="12" t="s">
        <v>780</v>
      </c>
      <c r="I136" s="11" t="s">
        <v>781</v>
      </c>
      <c r="J136" s="11" t="s">
        <v>782</v>
      </c>
      <c r="K136" s="12" t="s">
        <v>45</v>
      </c>
      <c r="L136" s="6" t="str">
        <f t="shared" si="15"/>
        <v>Programa: Mobilidade Regional</v>
      </c>
      <c r="M136" s="6" t="str">
        <f t="shared" si="16"/>
        <v>Ação: 2916 - Gestão e Fiscalização do Transporte Rodoviário Intermunicipal  - DETRO-RJ</v>
      </c>
      <c r="N136" s="6" t="str">
        <f t="shared" si="17"/>
        <v>Evolução do número de linhas de ônibus concedidas (Unidade)</v>
      </c>
      <c r="O136" s="13" t="s">
        <v>46</v>
      </c>
      <c r="P136" s="7" t="s">
        <v>54</v>
      </c>
      <c r="Q136" s="20">
        <v>1160</v>
      </c>
      <c r="R136" s="21" t="s">
        <v>783</v>
      </c>
      <c r="S136" s="2"/>
      <c r="T136" s="2"/>
      <c r="U136" s="2"/>
      <c r="V136" s="21">
        <v>1163</v>
      </c>
      <c r="W136" s="2"/>
      <c r="X136" s="2"/>
      <c r="Y136" s="2"/>
      <c r="Z136" s="22">
        <v>1162</v>
      </c>
      <c r="AA136" s="2"/>
      <c r="AB136" s="2"/>
      <c r="AC136" s="2"/>
      <c r="AD136" s="2">
        <v>1152</v>
      </c>
      <c r="AE136" s="21" t="s">
        <v>783</v>
      </c>
      <c r="AF136" s="21" t="s">
        <v>783</v>
      </c>
      <c r="AG136" s="22" t="s">
        <v>783</v>
      </c>
      <c r="AH136" s="7" t="s">
        <v>46</v>
      </c>
      <c r="AI136" s="10">
        <f>IF(P136="Crescimento",MAX(S136:AD136)/1276, 2-(MIN(S136:AD136)/1276))</f>
        <v>0.91144200626959249</v>
      </c>
      <c r="AJ136" s="7" t="str">
        <f t="shared" si="14"/>
        <v>Abaixo do Esperado</v>
      </c>
    </row>
    <row r="137" spans="1:36" ht="12.75" customHeight="1" x14ac:dyDescent="0.25">
      <c r="A137" s="11" t="s">
        <v>575</v>
      </c>
      <c r="B137" s="11" t="s">
        <v>576</v>
      </c>
      <c r="C137" s="11" t="s">
        <v>767</v>
      </c>
      <c r="D137" s="11" t="s">
        <v>768</v>
      </c>
      <c r="E137" s="11" t="s">
        <v>769</v>
      </c>
      <c r="F137" s="12" t="s">
        <v>770</v>
      </c>
      <c r="G137" s="3" t="s">
        <v>784</v>
      </c>
      <c r="H137" s="12" t="s">
        <v>785</v>
      </c>
      <c r="I137" s="11" t="s">
        <v>786</v>
      </c>
      <c r="J137" s="11" t="s">
        <v>787</v>
      </c>
      <c r="K137" s="12" t="s">
        <v>52</v>
      </c>
      <c r="L137" s="6" t="str">
        <f t="shared" si="15"/>
        <v>Programa: Mobilidade Regional</v>
      </c>
      <c r="M137" s="6" t="str">
        <f t="shared" si="16"/>
        <v>Ação: 2916 - Gestão e Fiscalização do Transporte Rodoviário Intermunicipal  - DETRO-RJ</v>
      </c>
      <c r="N137" s="6" t="str">
        <f t="shared" si="17"/>
        <v>Percentual de multas administrativas da alínea 4.3 (Percentual)</v>
      </c>
      <c r="O137" s="13" t="s">
        <v>126</v>
      </c>
      <c r="P137" s="7" t="s">
        <v>47</v>
      </c>
      <c r="Q137" s="68" t="s">
        <v>55</v>
      </c>
      <c r="R137" s="69" t="s">
        <v>55</v>
      </c>
      <c r="S137" s="2"/>
      <c r="T137" s="2"/>
      <c r="U137" s="2"/>
      <c r="V137" s="101">
        <v>0.44040000000000001</v>
      </c>
      <c r="W137" s="2"/>
      <c r="X137" s="2"/>
      <c r="Y137" s="2"/>
      <c r="Z137" s="80">
        <v>0</v>
      </c>
      <c r="AA137" s="2"/>
      <c r="AB137" s="2"/>
      <c r="AC137" s="2"/>
      <c r="AD137" s="67">
        <v>0</v>
      </c>
      <c r="AE137" s="69" t="s">
        <v>55</v>
      </c>
      <c r="AF137" s="69" t="s">
        <v>55</v>
      </c>
      <c r="AG137" s="72" t="s">
        <v>55</v>
      </c>
      <c r="AH137" s="7" t="s">
        <v>126</v>
      </c>
      <c r="AI137" s="7" t="s">
        <v>161</v>
      </c>
      <c r="AJ137" s="7" t="s">
        <v>161</v>
      </c>
    </row>
    <row r="138" spans="1:36" ht="12" customHeight="1" x14ac:dyDescent="0.25">
      <c r="A138" s="11" t="s">
        <v>575</v>
      </c>
      <c r="B138" s="11" t="s">
        <v>576</v>
      </c>
      <c r="C138" s="11" t="s">
        <v>767</v>
      </c>
      <c r="D138" s="11" t="s">
        <v>768</v>
      </c>
      <c r="E138" s="11" t="s">
        <v>769</v>
      </c>
      <c r="F138" s="12" t="s">
        <v>770</v>
      </c>
      <c r="G138" s="3" t="s">
        <v>788</v>
      </c>
      <c r="H138" s="12" t="s">
        <v>789</v>
      </c>
      <c r="I138" s="11" t="s">
        <v>790</v>
      </c>
      <c r="J138" s="11" t="s">
        <v>791</v>
      </c>
      <c r="K138" s="12" t="s">
        <v>45</v>
      </c>
      <c r="L138" s="6" t="str">
        <f t="shared" si="15"/>
        <v>Programa: Mobilidade Regional</v>
      </c>
      <c r="M138" s="6" t="str">
        <f t="shared" si="16"/>
        <v>Ação: 2916 - Gestão e Fiscalização do Transporte Rodoviário Intermunicipal  - DETRO-RJ</v>
      </c>
      <c r="N138" s="6" t="str">
        <f t="shared" si="17"/>
        <v>Multas de acessibilidade aplicadas (Unidade)</v>
      </c>
      <c r="O138" s="13" t="s">
        <v>408</v>
      </c>
      <c r="P138" s="7" t="s">
        <v>47</v>
      </c>
      <c r="Q138" s="20">
        <v>11400</v>
      </c>
      <c r="R138" s="21">
        <v>2280</v>
      </c>
      <c r="S138" s="2"/>
      <c r="T138" s="2"/>
      <c r="U138" s="11">
        <v>40</v>
      </c>
      <c r="V138" s="2"/>
      <c r="W138" s="2"/>
      <c r="X138" s="11">
        <v>16</v>
      </c>
      <c r="Y138" s="2"/>
      <c r="Z138" s="2"/>
      <c r="AA138" s="13" t="s">
        <v>55</v>
      </c>
      <c r="AB138" s="2"/>
      <c r="AC138" s="2"/>
      <c r="AD138" s="2">
        <v>42</v>
      </c>
      <c r="AE138" s="21">
        <v>2280</v>
      </c>
      <c r="AF138" s="21">
        <v>2280</v>
      </c>
      <c r="AG138" s="22">
        <v>2280</v>
      </c>
      <c r="AH138" s="7" t="s">
        <v>408</v>
      </c>
      <c r="AI138" s="10">
        <f>IF(P138="Crescimento",MAX(S138:AD138)/R138, 2-(MIN(S138:AD138)/R138))</f>
        <v>1.9929824561403509</v>
      </c>
      <c r="AJ138" s="7" t="str">
        <f t="shared" si="14"/>
        <v>Acima do Esperado</v>
      </c>
    </row>
    <row r="139" spans="1:36" ht="12.75" customHeight="1" x14ac:dyDescent="0.25">
      <c r="A139" s="11" t="s">
        <v>575</v>
      </c>
      <c r="B139" s="11" t="s">
        <v>576</v>
      </c>
      <c r="C139" s="11" t="s">
        <v>767</v>
      </c>
      <c r="D139" s="11" t="s">
        <v>768</v>
      </c>
      <c r="E139" s="11" t="s">
        <v>769</v>
      </c>
      <c r="F139" s="12" t="s">
        <v>770</v>
      </c>
      <c r="G139" s="3" t="s">
        <v>792</v>
      </c>
      <c r="H139" s="12" t="s">
        <v>793</v>
      </c>
      <c r="I139" s="11" t="s">
        <v>794</v>
      </c>
      <c r="J139" s="11" t="s">
        <v>795</v>
      </c>
      <c r="K139" s="12" t="s">
        <v>52</v>
      </c>
      <c r="L139" s="6" t="str">
        <f t="shared" si="15"/>
        <v>Programa: Mobilidade Regional</v>
      </c>
      <c r="M139" s="6" t="str">
        <f t="shared" si="16"/>
        <v>Ação: 2916 - Gestão e Fiscalização do Transporte Rodoviário Intermunicipal  - DETRO-RJ</v>
      </c>
      <c r="N139" s="6" t="str">
        <f t="shared" si="17"/>
        <v>Percentual da frota vistoriada (Percentual)</v>
      </c>
      <c r="O139" s="13" t="s">
        <v>126</v>
      </c>
      <c r="P139" s="7" t="s">
        <v>54</v>
      </c>
      <c r="Q139" s="76">
        <v>0.6</v>
      </c>
      <c r="R139" s="69" t="s">
        <v>562</v>
      </c>
      <c r="S139" s="2"/>
      <c r="T139" s="2"/>
      <c r="U139" s="2"/>
      <c r="V139" s="128">
        <v>0.24299999999999999</v>
      </c>
      <c r="W139" s="2"/>
      <c r="X139" s="2"/>
      <c r="Y139" s="2"/>
      <c r="Z139" s="80">
        <v>0.33</v>
      </c>
      <c r="AA139" s="2"/>
      <c r="AB139" s="2"/>
      <c r="AC139" s="2"/>
      <c r="AD139" s="116">
        <v>0.27250000000000002</v>
      </c>
      <c r="AE139" s="69" t="s">
        <v>562</v>
      </c>
      <c r="AF139" s="69" t="s">
        <v>562</v>
      </c>
      <c r="AG139" s="72" t="s">
        <v>562</v>
      </c>
      <c r="AH139" s="7" t="s">
        <v>126</v>
      </c>
      <c r="AI139" s="7">
        <f>IF(P139="Crescimento",MAX(S139:AD139)/0.8, 2-(MIN(S139:AD139)/0.8))</f>
        <v>0.41249999999999998</v>
      </c>
      <c r="AJ139" s="7" t="str">
        <f t="shared" si="14"/>
        <v>Abaixo do Esperado</v>
      </c>
    </row>
    <row r="140" spans="1:36" ht="12.75" customHeight="1" x14ac:dyDescent="0.25">
      <c r="A140" s="11" t="s">
        <v>796</v>
      </c>
      <c r="B140" s="11" t="s">
        <v>797</v>
      </c>
      <c r="C140" s="11" t="s">
        <v>798</v>
      </c>
      <c r="D140" s="11" t="s">
        <v>799</v>
      </c>
      <c r="E140" s="11">
        <v>4593</v>
      </c>
      <c r="F140" s="12" t="s">
        <v>800</v>
      </c>
      <c r="G140" s="3" t="s">
        <v>801</v>
      </c>
      <c r="H140" s="12" t="s">
        <v>802</v>
      </c>
      <c r="I140" s="11" t="s">
        <v>803</v>
      </c>
      <c r="J140" s="11" t="s">
        <v>804</v>
      </c>
      <c r="K140" s="12" t="s">
        <v>52</v>
      </c>
      <c r="L140" s="6" t="str">
        <f t="shared" si="15"/>
        <v>Programa: Gestão Integrada de Recursos Hídricos</v>
      </c>
      <c r="M140" s="6" t="str">
        <f t="shared" si="16"/>
        <v>Ação: 4593 - Gestão e Ampliação do Conhecimento de Águas Subterrâneas - DRM</v>
      </c>
      <c r="N140" s="6" t="str">
        <f t="shared" si="17"/>
        <v>Percentual de dados atualizados sobre águas subterrâneas (Percentual)</v>
      </c>
      <c r="O140" s="13" t="s">
        <v>46</v>
      </c>
      <c r="P140" s="7" t="s">
        <v>54</v>
      </c>
      <c r="Q140" s="76">
        <v>0</v>
      </c>
      <c r="R140" s="74">
        <v>1</v>
      </c>
      <c r="S140" s="2"/>
      <c r="T140" s="2"/>
      <c r="U140" s="2"/>
      <c r="V140" s="2"/>
      <c r="W140" s="2"/>
      <c r="X140" s="2"/>
      <c r="Y140" s="2"/>
      <c r="Z140" s="2"/>
      <c r="AA140" s="2"/>
      <c r="AB140" s="2"/>
      <c r="AC140" s="2"/>
      <c r="AD140" s="116">
        <v>6.0000000000000001E-3</v>
      </c>
      <c r="AE140" s="74">
        <v>1</v>
      </c>
      <c r="AF140" s="74">
        <v>1</v>
      </c>
      <c r="AG140" s="75">
        <v>1</v>
      </c>
      <c r="AH140" s="7" t="s">
        <v>46</v>
      </c>
      <c r="AI140" s="10">
        <f t="shared" ref="AI140:AI151" si="18">IF(P140="Crescimento",MAX(S140:AD140)/R140, 2-(MIN(S140:AD140)/R140))</f>
        <v>6.0000000000000001E-3</v>
      </c>
      <c r="AJ140" s="7" t="str">
        <f t="shared" si="14"/>
        <v>Abaixo do Esperado</v>
      </c>
    </row>
    <row r="141" spans="1:36" ht="12.75" customHeight="1" x14ac:dyDescent="0.25">
      <c r="A141" s="11" t="s">
        <v>36</v>
      </c>
      <c r="B141" s="18" t="s">
        <v>37</v>
      </c>
      <c r="C141" s="11" t="s">
        <v>798</v>
      </c>
      <c r="D141" s="11" t="s">
        <v>799</v>
      </c>
      <c r="E141" s="11" t="s">
        <v>805</v>
      </c>
      <c r="F141" s="12" t="s">
        <v>806</v>
      </c>
      <c r="G141" s="3" t="s">
        <v>807</v>
      </c>
      <c r="H141" s="19" t="s">
        <v>808</v>
      </c>
      <c r="I141" s="18" t="s">
        <v>809</v>
      </c>
      <c r="J141" s="18" t="s">
        <v>810</v>
      </c>
      <c r="K141" s="19" t="s">
        <v>45</v>
      </c>
      <c r="L141" s="6" t="str">
        <f t="shared" si="15"/>
        <v>Programa: Delegação e Regulação de Serviços Públicos</v>
      </c>
      <c r="M141" s="6" t="str">
        <f t="shared" si="16"/>
        <v>Ação: 2850 - Regularização da Atividade Mineral - DRM</v>
      </c>
      <c r="N141" s="6" t="str">
        <f t="shared" si="17"/>
        <v>Expansão das campanhas de fiscalização do setor mineral (Unidade)</v>
      </c>
      <c r="O141" s="23" t="s">
        <v>46</v>
      </c>
      <c r="P141" s="7" t="s">
        <v>54</v>
      </c>
      <c r="Q141" s="26">
        <v>250</v>
      </c>
      <c r="R141" s="27">
        <v>256.25</v>
      </c>
      <c r="S141" s="2"/>
      <c r="T141" s="2"/>
      <c r="U141" s="2"/>
      <c r="V141" s="2"/>
      <c r="W141" s="2"/>
      <c r="X141" s="2"/>
      <c r="Y141" s="2"/>
      <c r="Z141" s="2"/>
      <c r="AA141" s="2"/>
      <c r="AB141" s="2"/>
      <c r="AC141" s="2"/>
      <c r="AD141" s="2">
        <v>0</v>
      </c>
      <c r="AE141" s="27">
        <v>262.65625</v>
      </c>
      <c r="AF141" s="27">
        <v>269.22265625</v>
      </c>
      <c r="AG141" s="60">
        <v>275.95322265624998</v>
      </c>
      <c r="AH141" s="7" t="s">
        <v>46</v>
      </c>
      <c r="AI141" s="10">
        <f t="shared" si="18"/>
        <v>0</v>
      </c>
      <c r="AJ141" s="7" t="str">
        <f t="shared" si="14"/>
        <v>Abaixo do Esperado</v>
      </c>
    </row>
    <row r="142" spans="1:36" ht="15" customHeight="1" x14ac:dyDescent="0.25">
      <c r="A142" s="104" t="s">
        <v>591</v>
      </c>
      <c r="B142" s="7" t="s">
        <v>592</v>
      </c>
      <c r="C142" s="104" t="s">
        <v>798</v>
      </c>
      <c r="D142" s="11" t="s">
        <v>799</v>
      </c>
      <c r="E142" s="7" t="s">
        <v>811</v>
      </c>
      <c r="F142" s="6" t="s">
        <v>812</v>
      </c>
      <c r="G142" s="3" t="s">
        <v>813</v>
      </c>
      <c r="H142" s="6" t="s">
        <v>814</v>
      </c>
      <c r="I142" s="7" t="s">
        <v>815</v>
      </c>
      <c r="J142" s="7" t="s">
        <v>816</v>
      </c>
      <c r="K142" s="6" t="s">
        <v>45</v>
      </c>
      <c r="L142" s="6" t="str">
        <f t="shared" si="15"/>
        <v>Programa: Atração de Investimentos e Desenvolvimento Econômico</v>
      </c>
      <c r="M142" s="6" t="str">
        <f t="shared" si="16"/>
        <v>Ação: 2855 - Ampliação e Difusão do Conhecimento do Petróleo e do Meio Físico - DRM</v>
      </c>
      <c r="N142" s="6" t="str">
        <f t="shared" si="17"/>
        <v>Número de entidades capacitadas para difusão do conhecimento geológico (Unidade)</v>
      </c>
      <c r="O142" s="17" t="s">
        <v>408</v>
      </c>
      <c r="P142" s="7" t="s">
        <v>54</v>
      </c>
      <c r="Q142" s="14">
        <v>0</v>
      </c>
      <c r="R142" s="34">
        <v>12</v>
      </c>
      <c r="S142" s="2"/>
      <c r="T142" s="2"/>
      <c r="U142" s="7">
        <v>0</v>
      </c>
      <c r="V142" s="2"/>
      <c r="W142" s="2"/>
      <c r="X142" s="7">
        <v>0</v>
      </c>
      <c r="Y142" s="2"/>
      <c r="Z142" s="2"/>
      <c r="AA142" s="7">
        <v>0</v>
      </c>
      <c r="AB142" s="2"/>
      <c r="AC142" s="2"/>
      <c r="AD142" s="2">
        <v>0</v>
      </c>
      <c r="AE142" s="34">
        <v>12</v>
      </c>
      <c r="AF142" s="34">
        <v>12</v>
      </c>
      <c r="AG142" s="62">
        <v>12</v>
      </c>
      <c r="AH142" s="7" t="s">
        <v>408</v>
      </c>
      <c r="AI142" s="10">
        <f t="shared" si="18"/>
        <v>0</v>
      </c>
      <c r="AJ142" s="7" t="str">
        <f t="shared" si="14"/>
        <v>Abaixo do Esperado</v>
      </c>
    </row>
    <row r="143" spans="1:36" ht="14.25" customHeight="1" x14ac:dyDescent="0.25">
      <c r="A143" s="99" t="s">
        <v>817</v>
      </c>
      <c r="B143" s="129" t="s">
        <v>818</v>
      </c>
      <c r="C143" s="99" t="s">
        <v>798</v>
      </c>
      <c r="D143" s="11" t="s">
        <v>799</v>
      </c>
      <c r="E143" s="99" t="s">
        <v>819</v>
      </c>
      <c r="F143" s="100" t="s">
        <v>820</v>
      </c>
      <c r="G143" s="3" t="s">
        <v>821</v>
      </c>
      <c r="H143" s="4" t="s">
        <v>822</v>
      </c>
      <c r="I143" s="3" t="s">
        <v>823</v>
      </c>
      <c r="J143" s="3" t="s">
        <v>824</v>
      </c>
      <c r="K143" s="4" t="s">
        <v>45</v>
      </c>
      <c r="L143" s="6" t="str">
        <f t="shared" si="15"/>
        <v>Programa: Prevenção e Resposta ao Risco e Recuperação de Áreas Atingidas por Catástrofes</v>
      </c>
      <c r="M143" s="6" t="str">
        <f t="shared" si="16"/>
        <v>Ação: 4638 - Prevenção de Desastres Geológicos e Gestão de Risco Geológico  - DRM</v>
      </c>
      <c r="N143" s="6" t="str">
        <f t="shared" si="17"/>
        <v>Capacitação dos municípios sobre risco geológico  (Unidade)</v>
      </c>
      <c r="O143" s="5" t="s">
        <v>46</v>
      </c>
      <c r="P143" s="7" t="s">
        <v>54</v>
      </c>
      <c r="Q143" s="14">
        <v>0</v>
      </c>
      <c r="R143" s="34">
        <v>91</v>
      </c>
      <c r="S143" s="2"/>
      <c r="T143" s="2"/>
      <c r="U143" s="2"/>
      <c r="V143" s="2"/>
      <c r="W143" s="2"/>
      <c r="X143" s="2"/>
      <c r="Y143" s="2"/>
      <c r="Z143" s="2"/>
      <c r="AA143" s="2"/>
      <c r="AB143" s="2"/>
      <c r="AC143" s="2"/>
      <c r="AD143" s="2">
        <v>0</v>
      </c>
      <c r="AE143" s="34">
        <v>91</v>
      </c>
      <c r="AF143" s="34">
        <v>91</v>
      </c>
      <c r="AG143" s="62">
        <v>91</v>
      </c>
      <c r="AH143" s="7" t="s">
        <v>46</v>
      </c>
      <c r="AI143" s="10">
        <f t="shared" si="18"/>
        <v>0</v>
      </c>
      <c r="AJ143" s="7" t="str">
        <f t="shared" si="14"/>
        <v>Abaixo do Esperado</v>
      </c>
    </row>
    <row r="144" spans="1:36" ht="12.75" customHeight="1" x14ac:dyDescent="0.25">
      <c r="A144" s="99" t="s">
        <v>591</v>
      </c>
      <c r="B144" s="99" t="s">
        <v>592</v>
      </c>
      <c r="C144" s="99" t="s">
        <v>798</v>
      </c>
      <c r="D144" s="11" t="s">
        <v>799</v>
      </c>
      <c r="E144" s="99" t="s">
        <v>825</v>
      </c>
      <c r="F144" s="100" t="s">
        <v>826</v>
      </c>
      <c r="G144" s="3" t="s">
        <v>827</v>
      </c>
      <c r="H144" s="12" t="s">
        <v>828</v>
      </c>
      <c r="I144" s="11" t="s">
        <v>829</v>
      </c>
      <c r="J144" s="11" t="s">
        <v>830</v>
      </c>
      <c r="K144" s="12" t="s">
        <v>45</v>
      </c>
      <c r="L144" s="6" t="str">
        <f t="shared" si="15"/>
        <v>Programa: Atração de Investimentos e Desenvolvimento Econômico</v>
      </c>
      <c r="M144" s="6" t="str">
        <f t="shared" si="16"/>
        <v>Ação: 4639 - Atração de Novas Empresas do Setor Mineral - DRM</v>
      </c>
      <c r="N144" s="6" t="str">
        <f t="shared" si="17"/>
        <v>Abertura de processos de novos empreendimentos do setor mineral (Unidade)</v>
      </c>
      <c r="O144" s="13" t="s">
        <v>46</v>
      </c>
      <c r="P144" s="7" t="s">
        <v>54</v>
      </c>
      <c r="Q144" s="14">
        <v>25</v>
      </c>
      <c r="R144" s="34">
        <v>25</v>
      </c>
      <c r="S144" s="2"/>
      <c r="T144" s="2"/>
      <c r="U144" s="2"/>
      <c r="V144" s="2"/>
      <c r="W144" s="2"/>
      <c r="X144" s="2"/>
      <c r="Y144" s="2"/>
      <c r="Z144" s="2"/>
      <c r="AA144" s="2"/>
      <c r="AB144" s="2"/>
      <c r="AC144" s="2"/>
      <c r="AD144" s="2">
        <v>27</v>
      </c>
      <c r="AE144" s="34">
        <v>25</v>
      </c>
      <c r="AF144" s="34">
        <v>25</v>
      </c>
      <c r="AG144" s="62">
        <v>25</v>
      </c>
      <c r="AH144" s="7" t="s">
        <v>46</v>
      </c>
      <c r="AI144" s="10">
        <f t="shared" si="18"/>
        <v>1.08</v>
      </c>
      <c r="AJ144" s="7" t="str">
        <f t="shared" si="14"/>
        <v>Acima do Esperado</v>
      </c>
    </row>
    <row r="145" spans="1:36" ht="12.75" customHeight="1" x14ac:dyDescent="0.25">
      <c r="A145" s="11" t="s">
        <v>363</v>
      </c>
      <c r="B145" s="11" t="s">
        <v>364</v>
      </c>
      <c r="C145" s="11" t="s">
        <v>798</v>
      </c>
      <c r="D145" s="11" t="s">
        <v>799</v>
      </c>
      <c r="E145" s="11" t="s">
        <v>831</v>
      </c>
      <c r="F145" s="12" t="s">
        <v>832</v>
      </c>
      <c r="G145" s="3" t="s">
        <v>833</v>
      </c>
      <c r="H145" s="12" t="s">
        <v>834</v>
      </c>
      <c r="I145" s="11" t="s">
        <v>835</v>
      </c>
      <c r="J145" s="11" t="s">
        <v>836</v>
      </c>
      <c r="K145" s="12" t="s">
        <v>52</v>
      </c>
      <c r="L145" s="6" t="str">
        <f t="shared" si="15"/>
        <v>Programa: Modernização Tecnológica</v>
      </c>
      <c r="M145" s="6" t="str">
        <f t="shared" si="16"/>
        <v>Ação: 5398 - Modernização e Reestruturação do DRM-RJ - DRM</v>
      </c>
      <c r="N145" s="6" t="str">
        <f t="shared" si="17"/>
        <v>Transformação digital DRM (Percentual)</v>
      </c>
      <c r="O145" s="13" t="s">
        <v>46</v>
      </c>
      <c r="P145" s="7" t="s">
        <v>54</v>
      </c>
      <c r="Q145" s="76">
        <v>0</v>
      </c>
      <c r="R145" s="74">
        <v>0.25</v>
      </c>
      <c r="S145" s="2"/>
      <c r="T145" s="2"/>
      <c r="U145" s="2"/>
      <c r="V145" s="2"/>
      <c r="W145" s="2"/>
      <c r="X145" s="2"/>
      <c r="Y145" s="2"/>
      <c r="Z145" s="2"/>
      <c r="AA145" s="2"/>
      <c r="AB145" s="2"/>
      <c r="AC145" s="2"/>
      <c r="AD145" s="116">
        <v>8.3999999999999995E-3</v>
      </c>
      <c r="AE145" s="74">
        <v>1</v>
      </c>
      <c r="AF145" s="69" t="s">
        <v>55</v>
      </c>
      <c r="AG145" s="72" t="s">
        <v>55</v>
      </c>
      <c r="AH145" s="7" t="s">
        <v>46</v>
      </c>
      <c r="AI145" s="10">
        <f t="shared" si="18"/>
        <v>3.3599999999999998E-2</v>
      </c>
      <c r="AJ145" s="7" t="str">
        <f t="shared" si="14"/>
        <v>Abaixo do Esperado</v>
      </c>
    </row>
    <row r="146" spans="1:36" ht="12" customHeight="1" x14ac:dyDescent="0.25">
      <c r="A146" s="11" t="s">
        <v>837</v>
      </c>
      <c r="B146" s="11" t="s">
        <v>838</v>
      </c>
      <c r="C146" s="11" t="s">
        <v>839</v>
      </c>
      <c r="D146" s="11" t="s">
        <v>840</v>
      </c>
      <c r="E146" s="11" t="s">
        <v>841</v>
      </c>
      <c r="F146" s="12" t="s">
        <v>842</v>
      </c>
      <c r="G146" s="3" t="s">
        <v>843</v>
      </c>
      <c r="H146" s="12" t="s">
        <v>844</v>
      </c>
      <c r="I146" s="11" t="s">
        <v>845</v>
      </c>
      <c r="J146" s="11" t="s">
        <v>846</v>
      </c>
      <c r="K146" s="12" t="s">
        <v>847</v>
      </c>
      <c r="L146" s="6" t="str">
        <f t="shared" si="15"/>
        <v>Programa: Desenvolvimento Agropecuário, Pesqueiro e Aquícola Sustentável</v>
      </c>
      <c r="M146" s="6" t="str">
        <f t="shared" si="16"/>
        <v>Ação: 2036 - Manutenção e Recuperação de Estradas Vicinais - EMATER</v>
      </c>
      <c r="N146" s="6" t="str">
        <f t="shared" si="17"/>
        <v>Estradas vicinais recuperadas/mantidas em relação ao quantitativo de produtores rurais existentes no ERJ (Km/produtor)</v>
      </c>
      <c r="O146" s="13" t="s">
        <v>53</v>
      </c>
      <c r="P146" s="7" t="s">
        <v>54</v>
      </c>
      <c r="Q146" s="68">
        <v>0.03</v>
      </c>
      <c r="R146" s="69">
        <v>0.04</v>
      </c>
      <c r="S146" s="2"/>
      <c r="T146" s="2"/>
      <c r="U146" s="2"/>
      <c r="V146" s="2"/>
      <c r="W146" s="2"/>
      <c r="X146" s="69" t="s">
        <v>55</v>
      </c>
      <c r="Y146" s="2"/>
      <c r="Z146" s="2"/>
      <c r="AA146" s="2"/>
      <c r="AB146" s="2"/>
      <c r="AC146" s="2"/>
      <c r="AD146" s="2">
        <v>0.02</v>
      </c>
      <c r="AE146" s="69">
        <v>0.06</v>
      </c>
      <c r="AF146" s="69">
        <v>0.08</v>
      </c>
      <c r="AG146" s="72">
        <v>0.1</v>
      </c>
      <c r="AH146" s="7" t="s">
        <v>53</v>
      </c>
      <c r="AI146" s="10">
        <f t="shared" si="18"/>
        <v>0.5</v>
      </c>
      <c r="AJ146" s="7" t="str">
        <f t="shared" si="14"/>
        <v>Abaixo do Esperado</v>
      </c>
    </row>
    <row r="147" spans="1:36" ht="12.75" customHeight="1" x14ac:dyDescent="0.25">
      <c r="A147" s="11" t="s">
        <v>837</v>
      </c>
      <c r="B147" s="11" t="s">
        <v>838</v>
      </c>
      <c r="C147" s="11" t="s">
        <v>839</v>
      </c>
      <c r="D147" s="11" t="s">
        <v>840</v>
      </c>
      <c r="E147" s="11" t="s">
        <v>848</v>
      </c>
      <c r="F147" s="12" t="s">
        <v>849</v>
      </c>
      <c r="G147" s="3" t="s">
        <v>850</v>
      </c>
      <c r="H147" s="12" t="s">
        <v>851</v>
      </c>
      <c r="I147" s="11" t="s">
        <v>852</v>
      </c>
      <c r="J147" s="11" t="s">
        <v>853</v>
      </c>
      <c r="K147" s="12" t="s">
        <v>45</v>
      </c>
      <c r="L147" s="6" t="str">
        <f t="shared" si="15"/>
        <v>Programa: Desenvolvimento Agropecuário, Pesqueiro e Aquícola Sustentável</v>
      </c>
      <c r="M147" s="6" t="str">
        <f t="shared" si="16"/>
        <v>Ação: 2175 - Atividades de Assistência Técnica e Extensão Rural - EMATER-RIO - EMATER</v>
      </c>
      <c r="N147" s="6" t="str">
        <f t="shared" si="17"/>
        <v>Número de produtores rurais, pescadores artesanais e organizações rurais assistidos  (Unidade)</v>
      </c>
      <c r="O147" s="13" t="s">
        <v>126</v>
      </c>
      <c r="P147" s="7" t="s">
        <v>54</v>
      </c>
      <c r="Q147" s="43">
        <v>44299</v>
      </c>
      <c r="R147" s="11">
        <v>35000</v>
      </c>
      <c r="S147" s="2"/>
      <c r="T147" s="2"/>
      <c r="U147" s="2"/>
      <c r="V147" s="11" t="s">
        <v>55</v>
      </c>
      <c r="W147" s="2"/>
      <c r="X147" s="2"/>
      <c r="Y147" s="2"/>
      <c r="Z147" s="13">
        <v>23213</v>
      </c>
      <c r="AA147" s="2"/>
      <c r="AB147" s="2"/>
      <c r="AC147" s="2"/>
      <c r="AD147" s="2">
        <v>26777</v>
      </c>
      <c r="AE147" s="21">
        <v>35000</v>
      </c>
      <c r="AF147" s="21">
        <v>35000</v>
      </c>
      <c r="AG147" s="22">
        <v>35000</v>
      </c>
      <c r="AH147" s="7" t="s">
        <v>126</v>
      </c>
      <c r="AI147" s="10">
        <f t="shared" si="18"/>
        <v>0.76505714285714288</v>
      </c>
      <c r="AJ147" s="7" t="str">
        <f t="shared" si="14"/>
        <v>Abaixo do Esperado</v>
      </c>
    </row>
    <row r="148" spans="1:36" ht="12.75" customHeight="1" x14ac:dyDescent="0.25">
      <c r="A148" s="11" t="s">
        <v>837</v>
      </c>
      <c r="B148" s="11" t="s">
        <v>838</v>
      </c>
      <c r="C148" s="11" t="s">
        <v>839</v>
      </c>
      <c r="D148" s="11" t="s">
        <v>840</v>
      </c>
      <c r="E148" s="7" t="s">
        <v>848</v>
      </c>
      <c r="F148" s="6" t="s">
        <v>849</v>
      </c>
      <c r="G148" s="3" t="s">
        <v>854</v>
      </c>
      <c r="H148" s="12" t="s">
        <v>855</v>
      </c>
      <c r="I148" s="11" t="s">
        <v>856</v>
      </c>
      <c r="J148" s="11" t="s">
        <v>857</v>
      </c>
      <c r="K148" s="12" t="s">
        <v>52</v>
      </c>
      <c r="L148" s="6" t="str">
        <f t="shared" si="15"/>
        <v>Programa: Desenvolvimento Agropecuário, Pesqueiro e Aquícola Sustentável</v>
      </c>
      <c r="M148" s="6" t="str">
        <f t="shared" si="16"/>
        <v>Ação: 2175 - Atividades de Assistência Técnica e Extensão Rural - EMATER-RIO - EMATER</v>
      </c>
      <c r="N148" s="6" t="str">
        <f t="shared" si="17"/>
        <v>Percentual de agricultores familiares (AF) assistidos pela EMATER-RIO em relação ao público total assistido (Percentual)</v>
      </c>
      <c r="O148" s="13" t="s">
        <v>126</v>
      </c>
      <c r="P148" s="7" t="s">
        <v>54</v>
      </c>
      <c r="Q148" s="76">
        <v>0.73</v>
      </c>
      <c r="R148" s="74">
        <v>0.8</v>
      </c>
      <c r="S148" s="2"/>
      <c r="T148" s="2"/>
      <c r="U148" s="2"/>
      <c r="V148" s="73">
        <v>0.77</v>
      </c>
      <c r="W148" s="2"/>
      <c r="X148" s="2"/>
      <c r="Y148" s="2"/>
      <c r="Z148" s="111">
        <v>0.69399999999999995</v>
      </c>
      <c r="AA148" s="2"/>
      <c r="AB148" s="2"/>
      <c r="AC148" s="2"/>
      <c r="AD148" s="67">
        <v>0.7</v>
      </c>
      <c r="AE148" s="74">
        <v>0.82</v>
      </c>
      <c r="AF148" s="74">
        <v>0.83</v>
      </c>
      <c r="AG148" s="75">
        <v>0.85</v>
      </c>
      <c r="AH148" s="7" t="s">
        <v>126</v>
      </c>
      <c r="AI148" s="10">
        <f t="shared" si="18"/>
        <v>0.96250000000000002</v>
      </c>
      <c r="AJ148" s="7" t="str">
        <f t="shared" si="14"/>
        <v>Abaixo do Esperado</v>
      </c>
    </row>
    <row r="149" spans="1:36" ht="12.75" customHeight="1" x14ac:dyDescent="0.25">
      <c r="A149" s="11" t="s">
        <v>837</v>
      </c>
      <c r="B149" s="11" t="s">
        <v>838</v>
      </c>
      <c r="C149" s="11" t="s">
        <v>839</v>
      </c>
      <c r="D149" s="11" t="s">
        <v>840</v>
      </c>
      <c r="E149" s="11" t="s">
        <v>848</v>
      </c>
      <c r="F149" s="12" t="s">
        <v>849</v>
      </c>
      <c r="G149" s="3" t="s">
        <v>858</v>
      </c>
      <c r="H149" s="12" t="s">
        <v>859</v>
      </c>
      <c r="I149" s="11" t="s">
        <v>860</v>
      </c>
      <c r="J149" s="11" t="s">
        <v>861</v>
      </c>
      <c r="K149" s="12" t="s">
        <v>52</v>
      </c>
      <c r="L149" s="6" t="str">
        <f t="shared" si="15"/>
        <v>Programa: Desenvolvimento Agropecuário, Pesqueiro e Aquícola Sustentável</v>
      </c>
      <c r="M149" s="6" t="str">
        <f t="shared" si="16"/>
        <v>Ação: 2175 - Atividades de Assistência Técnica e Extensão Rural - EMATER-RIO - EMATER</v>
      </c>
      <c r="N149" s="6" t="str">
        <f t="shared" si="17"/>
        <v>Percentual de jovens rurais (JR) assistidos pela EMATER-RIO em relação ao público total assistido (Percentual)</v>
      </c>
      <c r="O149" s="13" t="s">
        <v>126</v>
      </c>
      <c r="P149" s="7" t="s">
        <v>54</v>
      </c>
      <c r="Q149" s="76">
        <v>0.05</v>
      </c>
      <c r="R149" s="74">
        <v>0.05</v>
      </c>
      <c r="S149" s="2"/>
      <c r="T149" s="2"/>
      <c r="U149" s="2"/>
      <c r="V149" s="73">
        <v>0.05</v>
      </c>
      <c r="W149" s="2"/>
      <c r="X149" s="2"/>
      <c r="Y149" s="2"/>
      <c r="Z149" s="111">
        <v>0.05</v>
      </c>
      <c r="AA149" s="2"/>
      <c r="AB149" s="2"/>
      <c r="AC149" s="2"/>
      <c r="AD149" s="67">
        <v>0.05</v>
      </c>
      <c r="AE149" s="74">
        <v>0.06</v>
      </c>
      <c r="AF149" s="74">
        <v>0.08</v>
      </c>
      <c r="AG149" s="75">
        <v>0.1</v>
      </c>
      <c r="AH149" s="7" t="s">
        <v>126</v>
      </c>
      <c r="AI149" s="10">
        <f t="shared" si="18"/>
        <v>1</v>
      </c>
      <c r="AJ149" s="7" t="str">
        <f t="shared" si="14"/>
        <v>Dentro do Esperado</v>
      </c>
    </row>
    <row r="150" spans="1:36" ht="12.75" customHeight="1" x14ac:dyDescent="0.25">
      <c r="A150" s="11" t="s">
        <v>837</v>
      </c>
      <c r="B150" s="11" t="s">
        <v>838</v>
      </c>
      <c r="C150" s="11" t="s">
        <v>839</v>
      </c>
      <c r="D150" s="11" t="s">
        <v>840</v>
      </c>
      <c r="E150" s="11" t="s">
        <v>848</v>
      </c>
      <c r="F150" s="12" t="s">
        <v>849</v>
      </c>
      <c r="G150" s="3" t="s">
        <v>862</v>
      </c>
      <c r="H150" s="12" t="s">
        <v>863</v>
      </c>
      <c r="I150" s="11" t="s">
        <v>864</v>
      </c>
      <c r="J150" s="11" t="s">
        <v>865</v>
      </c>
      <c r="K150" s="12" t="s">
        <v>52</v>
      </c>
      <c r="L150" s="6" t="str">
        <f t="shared" si="15"/>
        <v>Programa: Desenvolvimento Agropecuário, Pesqueiro e Aquícola Sustentável</v>
      </c>
      <c r="M150" s="6" t="str">
        <f t="shared" si="16"/>
        <v>Ação: 2175 - Atividades de Assistência Técnica e Extensão Rural - EMATER-RIO - EMATER</v>
      </c>
      <c r="N150" s="6" t="str">
        <f t="shared" si="17"/>
        <v>Percentual de mulheres rurais assistidas pela EMATER-RIO em relação ao público total assistido (Percentual)</v>
      </c>
      <c r="O150" s="13" t="s">
        <v>126</v>
      </c>
      <c r="P150" s="7" t="s">
        <v>54</v>
      </c>
      <c r="Q150" s="76">
        <v>0.17</v>
      </c>
      <c r="R150" s="74">
        <v>0.2</v>
      </c>
      <c r="S150" s="2"/>
      <c r="T150" s="2"/>
      <c r="U150" s="2"/>
      <c r="V150" s="73">
        <v>0.21</v>
      </c>
      <c r="W150" s="2"/>
      <c r="X150" s="2"/>
      <c r="Y150" s="2"/>
      <c r="Z150" s="111">
        <v>0.19700000000000001</v>
      </c>
      <c r="AA150" s="2"/>
      <c r="AB150" s="2"/>
      <c r="AC150" s="2"/>
      <c r="AD150" s="67">
        <v>0.22</v>
      </c>
      <c r="AE150" s="74">
        <v>0.22</v>
      </c>
      <c r="AF150" s="74">
        <v>0.24</v>
      </c>
      <c r="AG150" s="75">
        <v>0.3</v>
      </c>
      <c r="AH150" s="7" t="s">
        <v>126</v>
      </c>
      <c r="AI150" s="10">
        <f t="shared" si="18"/>
        <v>1.0999999999999999</v>
      </c>
      <c r="AJ150" s="7" t="str">
        <f t="shared" si="14"/>
        <v>Acima do Esperado</v>
      </c>
    </row>
    <row r="151" spans="1:36" ht="12.75" customHeight="1" x14ac:dyDescent="0.25">
      <c r="A151" s="11" t="s">
        <v>837</v>
      </c>
      <c r="B151" s="11" t="s">
        <v>838</v>
      </c>
      <c r="C151" s="11" t="s">
        <v>839</v>
      </c>
      <c r="D151" s="11" t="s">
        <v>840</v>
      </c>
      <c r="E151" s="11" t="s">
        <v>848</v>
      </c>
      <c r="F151" s="12" t="s">
        <v>849</v>
      </c>
      <c r="G151" s="3" t="s">
        <v>866</v>
      </c>
      <c r="H151" s="12" t="s">
        <v>867</v>
      </c>
      <c r="I151" s="11" t="s">
        <v>868</v>
      </c>
      <c r="J151" s="11" t="s">
        <v>869</v>
      </c>
      <c r="K151" s="12" t="s">
        <v>52</v>
      </c>
      <c r="L151" s="6" t="str">
        <f t="shared" si="15"/>
        <v>Programa: Desenvolvimento Agropecuário, Pesqueiro e Aquícola Sustentável</v>
      </c>
      <c r="M151" s="6" t="str">
        <f t="shared" si="16"/>
        <v>Ação: 2175 - Atividades de Assistência Técnica e Extensão Rural - EMATER-RIO - EMATER</v>
      </c>
      <c r="N151" s="6" t="str">
        <f t="shared" si="17"/>
        <v>Produtores rurais portadores de documentos de qualificação emitidos pela EMATER-RIO em relação ao total de produtores rurais assistidos (Percentual)</v>
      </c>
      <c r="O151" s="75" t="s">
        <v>126</v>
      </c>
      <c r="P151" s="7" t="s">
        <v>54</v>
      </c>
      <c r="Q151" s="76">
        <v>0.63</v>
      </c>
      <c r="R151" s="74">
        <v>0.5</v>
      </c>
      <c r="S151" s="2"/>
      <c r="T151" s="2"/>
      <c r="U151" s="2"/>
      <c r="V151" s="73">
        <v>0.45</v>
      </c>
      <c r="W151" s="2"/>
      <c r="X151" s="2"/>
      <c r="Y151" s="2"/>
      <c r="Z151" s="111">
        <v>0.34399999999999997</v>
      </c>
      <c r="AA151" s="2"/>
      <c r="AB151" s="2"/>
      <c r="AC151" s="2"/>
      <c r="AD151" s="67">
        <v>0.38</v>
      </c>
      <c r="AE151" s="74">
        <v>0.6</v>
      </c>
      <c r="AF151" s="74">
        <v>0.7</v>
      </c>
      <c r="AG151" s="75">
        <v>0.8</v>
      </c>
      <c r="AH151" s="7" t="s">
        <v>126</v>
      </c>
      <c r="AI151" s="10">
        <f t="shared" si="18"/>
        <v>0.9</v>
      </c>
      <c r="AJ151" s="7" t="str">
        <f t="shared" si="14"/>
        <v>Abaixo do Esperado</v>
      </c>
    </row>
    <row r="152" spans="1:36" ht="12.75" customHeight="1" x14ac:dyDescent="0.25">
      <c r="A152" s="18" t="s">
        <v>116</v>
      </c>
      <c r="B152" s="18" t="s">
        <v>117</v>
      </c>
      <c r="C152" s="18" t="s">
        <v>870</v>
      </c>
      <c r="D152" s="18" t="s">
        <v>871</v>
      </c>
      <c r="E152" s="18" t="s">
        <v>872</v>
      </c>
      <c r="F152" s="19" t="s">
        <v>873</v>
      </c>
      <c r="G152" s="3" t="s">
        <v>874</v>
      </c>
      <c r="H152" s="19" t="s">
        <v>875</v>
      </c>
      <c r="I152" s="18" t="s">
        <v>876</v>
      </c>
      <c r="J152" s="18" t="s">
        <v>877</v>
      </c>
      <c r="K152" s="19" t="s">
        <v>45</v>
      </c>
      <c r="L152" s="6" t="str">
        <f t="shared" si="15"/>
        <v>Programa: Segurança Alimentar e Nutricional</v>
      </c>
      <c r="M152" s="6" t="str">
        <f t="shared" si="16"/>
        <v>Ação: 2253 - Nutrição Escolar - FAETEC</v>
      </c>
      <c r="N152" s="6" t="str">
        <f t="shared" si="17"/>
        <v>Fornecimento de refeições e lanches  nas unidades da FAETEC (Unidade)</v>
      </c>
      <c r="O152" s="23" t="s">
        <v>46</v>
      </c>
      <c r="P152" s="7" t="s">
        <v>54</v>
      </c>
      <c r="Q152" s="26">
        <v>5018580</v>
      </c>
      <c r="R152" s="27">
        <v>7629048</v>
      </c>
      <c r="S152" s="2"/>
      <c r="T152" s="2"/>
      <c r="U152" s="2"/>
      <c r="V152" s="2"/>
      <c r="W152" s="2"/>
      <c r="X152" s="2"/>
      <c r="Y152" s="2"/>
      <c r="Z152" s="2"/>
      <c r="AA152" s="2"/>
      <c r="AB152" s="2"/>
      <c r="AC152" s="2"/>
      <c r="AD152" s="2" t="s">
        <v>55</v>
      </c>
      <c r="AE152" s="26">
        <v>7629048</v>
      </c>
      <c r="AF152" s="27">
        <v>7629048</v>
      </c>
      <c r="AG152" s="60">
        <v>7629048</v>
      </c>
      <c r="AH152" s="7" t="s">
        <v>46</v>
      </c>
      <c r="AI152" s="10" t="s">
        <v>55</v>
      </c>
      <c r="AJ152" s="7" t="s">
        <v>55</v>
      </c>
    </row>
    <row r="153" spans="1:36" ht="15" customHeight="1" x14ac:dyDescent="0.25">
      <c r="A153" s="7" t="s">
        <v>162</v>
      </c>
      <c r="B153" s="14" t="s">
        <v>163</v>
      </c>
      <c r="C153" s="7" t="s">
        <v>870</v>
      </c>
      <c r="D153" s="7" t="s">
        <v>871</v>
      </c>
      <c r="E153" s="7" t="s">
        <v>878</v>
      </c>
      <c r="F153" s="6" t="s">
        <v>879</v>
      </c>
      <c r="G153" s="3" t="s">
        <v>880</v>
      </c>
      <c r="H153" s="6" t="s">
        <v>881</v>
      </c>
      <c r="I153" s="7" t="s">
        <v>882</v>
      </c>
      <c r="J153" s="7" t="s">
        <v>883</v>
      </c>
      <c r="K153" s="6" t="s">
        <v>52</v>
      </c>
      <c r="L153" s="6" t="str">
        <f t="shared" si="15"/>
        <v>Programa: Ensino Superior</v>
      </c>
      <c r="M153" s="6" t="str">
        <f t="shared" si="16"/>
        <v>Ação: 4531 - Incentivo à Permanência e Conclusão do Ensino Superior - FAETEC</v>
      </c>
      <c r="N153" s="6" t="str">
        <f t="shared" si="17"/>
        <v>Taxa de reprovação e abandono no Ensino Superior (Percentual)</v>
      </c>
      <c r="O153" s="17" t="s">
        <v>46</v>
      </c>
      <c r="P153" s="7" t="s">
        <v>47</v>
      </c>
      <c r="Q153" s="94">
        <v>0.5</v>
      </c>
      <c r="R153" s="15">
        <v>0.45</v>
      </c>
      <c r="S153" s="2"/>
      <c r="T153" s="2"/>
      <c r="U153" s="2"/>
      <c r="V153" s="2"/>
      <c r="W153" s="2"/>
      <c r="X153" s="2"/>
      <c r="Y153" s="2"/>
      <c r="Z153" s="2"/>
      <c r="AA153" s="2"/>
      <c r="AB153" s="2"/>
      <c r="AC153" s="2"/>
      <c r="AD153" s="2" t="s">
        <v>55</v>
      </c>
      <c r="AE153" s="94">
        <v>0.35</v>
      </c>
      <c r="AF153" s="15">
        <v>0.28000000000000003</v>
      </c>
      <c r="AG153" s="16">
        <v>0.2</v>
      </c>
      <c r="AH153" s="7" t="s">
        <v>46</v>
      </c>
      <c r="AI153" s="10" t="s">
        <v>55</v>
      </c>
      <c r="AJ153" s="7" t="s">
        <v>55</v>
      </c>
    </row>
    <row r="154" spans="1:36" ht="12.75" customHeight="1" x14ac:dyDescent="0.25">
      <c r="A154" s="7" t="s">
        <v>162</v>
      </c>
      <c r="B154" s="25" t="s">
        <v>163</v>
      </c>
      <c r="C154" s="3" t="s">
        <v>870</v>
      </c>
      <c r="D154" s="3" t="s">
        <v>871</v>
      </c>
      <c r="E154" s="3" t="s">
        <v>878</v>
      </c>
      <c r="F154" s="4" t="s">
        <v>879</v>
      </c>
      <c r="G154" s="3" t="s">
        <v>884</v>
      </c>
      <c r="H154" s="4" t="s">
        <v>885</v>
      </c>
      <c r="I154" s="3" t="s">
        <v>886</v>
      </c>
      <c r="J154" s="3" t="s">
        <v>887</v>
      </c>
      <c r="K154" s="4" t="s">
        <v>45</v>
      </c>
      <c r="L154" s="6" t="str">
        <f t="shared" si="15"/>
        <v>Programa: Ensino Superior</v>
      </c>
      <c r="M154" s="6" t="str">
        <f t="shared" si="16"/>
        <v>Ação: 4531 - Incentivo à Permanência e Conclusão do Ensino Superior - FAETEC</v>
      </c>
      <c r="N154" s="6" t="str">
        <f t="shared" si="17"/>
        <v>Número de alunos (Unidade)</v>
      </c>
      <c r="O154" s="5" t="s">
        <v>53</v>
      </c>
      <c r="P154" s="7" t="s">
        <v>54</v>
      </c>
      <c r="Q154" s="37">
        <v>78000</v>
      </c>
      <c r="R154" s="130">
        <v>78000</v>
      </c>
      <c r="S154" s="2"/>
      <c r="T154" s="2"/>
      <c r="U154" s="2"/>
      <c r="V154" s="2"/>
      <c r="W154" s="2"/>
      <c r="X154" s="131">
        <v>17710</v>
      </c>
      <c r="Y154" s="2"/>
      <c r="Z154" s="2"/>
      <c r="AA154" s="2"/>
      <c r="AB154" s="2"/>
      <c r="AC154" s="2"/>
      <c r="AD154" s="2" t="s">
        <v>55</v>
      </c>
      <c r="AE154" s="37">
        <v>85000</v>
      </c>
      <c r="AF154" s="130">
        <v>90000</v>
      </c>
      <c r="AG154" s="132">
        <v>95000</v>
      </c>
      <c r="AH154" s="7" t="s">
        <v>53</v>
      </c>
      <c r="AI154" s="10" t="s">
        <v>55</v>
      </c>
      <c r="AJ154" s="7" t="s">
        <v>55</v>
      </c>
    </row>
    <row r="155" spans="1:36" ht="12.75" customHeight="1" x14ac:dyDescent="0.25">
      <c r="A155" s="7" t="s">
        <v>162</v>
      </c>
      <c r="B155" s="43" t="s">
        <v>163</v>
      </c>
      <c r="C155" s="11" t="s">
        <v>870</v>
      </c>
      <c r="D155" s="11" t="s">
        <v>871</v>
      </c>
      <c r="E155" s="11" t="s">
        <v>878</v>
      </c>
      <c r="F155" s="12" t="s">
        <v>879</v>
      </c>
      <c r="G155" s="3" t="s">
        <v>888</v>
      </c>
      <c r="H155" s="12" t="s">
        <v>889</v>
      </c>
      <c r="I155" s="11" t="s">
        <v>890</v>
      </c>
      <c r="J155" s="11" t="s">
        <v>891</v>
      </c>
      <c r="K155" s="12" t="s">
        <v>45</v>
      </c>
      <c r="L155" s="6" t="str">
        <f t="shared" si="15"/>
        <v>Programa: Ensino Superior</v>
      </c>
      <c r="M155" s="6" t="str">
        <f t="shared" si="16"/>
        <v>Ação: 4531 - Incentivo à Permanência e Conclusão do Ensino Superior - FAETEC</v>
      </c>
      <c r="N155" s="6" t="str">
        <f t="shared" si="17"/>
        <v>Número de cursos oferecidos (Unidade)</v>
      </c>
      <c r="O155" s="13" t="s">
        <v>53</v>
      </c>
      <c r="P155" s="7" t="s">
        <v>54</v>
      </c>
      <c r="Q155" s="51">
        <v>224</v>
      </c>
      <c r="R155" s="48">
        <v>224</v>
      </c>
      <c r="S155" s="2"/>
      <c r="T155" s="2"/>
      <c r="U155" s="2"/>
      <c r="V155" s="2"/>
      <c r="W155" s="2"/>
      <c r="X155" s="131">
        <v>209</v>
      </c>
      <c r="Y155" s="2"/>
      <c r="Z155" s="2"/>
      <c r="AA155" s="2"/>
      <c r="AB155" s="2"/>
      <c r="AC155" s="2"/>
      <c r="AD155" s="2" t="s">
        <v>55</v>
      </c>
      <c r="AE155" s="51">
        <v>229</v>
      </c>
      <c r="AF155" s="48">
        <v>234</v>
      </c>
      <c r="AG155" s="49">
        <v>239</v>
      </c>
      <c r="AH155" s="7" t="s">
        <v>53</v>
      </c>
      <c r="AI155" s="10" t="s">
        <v>55</v>
      </c>
      <c r="AJ155" s="7" t="s">
        <v>55</v>
      </c>
    </row>
    <row r="156" spans="1:36" ht="12.75" customHeight="1" x14ac:dyDescent="0.25">
      <c r="A156" s="7" t="s">
        <v>162</v>
      </c>
      <c r="B156" s="11" t="s">
        <v>163</v>
      </c>
      <c r="C156" s="11" t="s">
        <v>870</v>
      </c>
      <c r="D156" s="11" t="s">
        <v>871</v>
      </c>
      <c r="E156" s="11" t="s">
        <v>878</v>
      </c>
      <c r="F156" s="12" t="s">
        <v>879</v>
      </c>
      <c r="G156" s="3" t="s">
        <v>892</v>
      </c>
      <c r="H156" s="12" t="s">
        <v>893</v>
      </c>
      <c r="I156" s="11" t="s">
        <v>894</v>
      </c>
      <c r="J156" s="11" t="s">
        <v>895</v>
      </c>
      <c r="K156" s="12" t="s">
        <v>45</v>
      </c>
      <c r="L156" s="6" t="str">
        <f t="shared" si="15"/>
        <v>Programa: Ensino Superior</v>
      </c>
      <c r="M156" s="6" t="str">
        <f t="shared" si="16"/>
        <v>Ação: 4531 - Incentivo à Permanência e Conclusão do Ensino Superior - FAETEC</v>
      </c>
      <c r="N156" s="6" t="str">
        <f t="shared" si="17"/>
        <v>Número de bolsas concedidas (Unidade)</v>
      </c>
      <c r="O156" s="13" t="s">
        <v>53</v>
      </c>
      <c r="P156" s="7" t="s">
        <v>54</v>
      </c>
      <c r="Q156" s="51">
        <v>543</v>
      </c>
      <c r="R156" s="48">
        <v>543</v>
      </c>
      <c r="S156" s="2"/>
      <c r="T156" s="2"/>
      <c r="U156" s="2"/>
      <c r="V156" s="2"/>
      <c r="W156" s="2"/>
      <c r="X156" s="48">
        <v>662</v>
      </c>
      <c r="Y156" s="2"/>
      <c r="Z156" s="2"/>
      <c r="AA156" s="2"/>
      <c r="AB156" s="2"/>
      <c r="AC156" s="2"/>
      <c r="AD156" s="2" t="s">
        <v>55</v>
      </c>
      <c r="AE156" s="51">
        <v>600</v>
      </c>
      <c r="AF156" s="48">
        <v>660</v>
      </c>
      <c r="AG156" s="49">
        <v>720</v>
      </c>
      <c r="AH156" s="7" t="s">
        <v>53</v>
      </c>
      <c r="AI156" s="10" t="s">
        <v>55</v>
      </c>
      <c r="AJ156" s="7" t="s">
        <v>55</v>
      </c>
    </row>
    <row r="157" spans="1:36" ht="12.75" customHeight="1" x14ac:dyDescent="0.25">
      <c r="A157" s="7" t="s">
        <v>896</v>
      </c>
      <c r="B157" s="11" t="s">
        <v>897</v>
      </c>
      <c r="C157" s="11" t="s">
        <v>870</v>
      </c>
      <c r="D157" s="11" t="s">
        <v>871</v>
      </c>
      <c r="E157" s="11" t="s">
        <v>898</v>
      </c>
      <c r="F157" s="12" t="s">
        <v>899</v>
      </c>
      <c r="G157" s="3" t="s">
        <v>900</v>
      </c>
      <c r="H157" s="12" t="s">
        <v>901</v>
      </c>
      <c r="I157" s="11" t="s">
        <v>902</v>
      </c>
      <c r="J157" s="11" t="s">
        <v>891</v>
      </c>
      <c r="K157" s="12" t="s">
        <v>45</v>
      </c>
      <c r="L157" s="6" t="str">
        <f t="shared" si="15"/>
        <v>Programa: Geração de Emprego e Renda e Formação para o Mercado de Trabalho</v>
      </c>
      <c r="M157" s="6" t="str">
        <f t="shared" si="16"/>
        <v>Ação: 4532 - Desenvolvimento do Ensino Profissional - FAETEC</v>
      </c>
      <c r="N157" s="6" t="str">
        <f t="shared" si="17"/>
        <v>Número de cursos profissionalizantes oferecidos pela FAETEC (Unidade)</v>
      </c>
      <c r="O157" s="13" t="s">
        <v>46</v>
      </c>
      <c r="P157" s="7" t="s">
        <v>54</v>
      </c>
      <c r="Q157" s="43" t="s">
        <v>55</v>
      </c>
      <c r="R157" s="11" t="s">
        <v>55</v>
      </c>
      <c r="S157" s="2"/>
      <c r="T157" s="2"/>
      <c r="U157" s="2"/>
      <c r="V157" s="2"/>
      <c r="W157" s="2"/>
      <c r="X157" s="2"/>
      <c r="Y157" s="2"/>
      <c r="Z157" s="2"/>
      <c r="AA157" s="2"/>
      <c r="AB157" s="2"/>
      <c r="AC157" s="2"/>
      <c r="AD157" s="2" t="s">
        <v>55</v>
      </c>
      <c r="AE157" s="43" t="s">
        <v>55</v>
      </c>
      <c r="AF157" s="11" t="s">
        <v>55</v>
      </c>
      <c r="AG157" s="13" t="s">
        <v>55</v>
      </c>
      <c r="AH157" s="7" t="s">
        <v>46</v>
      </c>
      <c r="AI157" s="7" t="s">
        <v>55</v>
      </c>
      <c r="AJ157" s="7" t="s">
        <v>55</v>
      </c>
    </row>
    <row r="158" spans="1:36" ht="12.75" customHeight="1" x14ac:dyDescent="0.25">
      <c r="A158" s="11" t="s">
        <v>896</v>
      </c>
      <c r="B158" s="11" t="s">
        <v>897</v>
      </c>
      <c r="C158" s="11" t="s">
        <v>870</v>
      </c>
      <c r="D158" s="11" t="s">
        <v>871</v>
      </c>
      <c r="E158" s="11" t="s">
        <v>898</v>
      </c>
      <c r="F158" s="12" t="s">
        <v>899</v>
      </c>
      <c r="G158" s="3" t="s">
        <v>884</v>
      </c>
      <c r="H158" s="12" t="s">
        <v>885</v>
      </c>
      <c r="I158" s="11" t="s">
        <v>886</v>
      </c>
      <c r="J158" s="18" t="s">
        <v>887</v>
      </c>
      <c r="K158" s="19" t="s">
        <v>45</v>
      </c>
      <c r="L158" s="6" t="str">
        <f t="shared" si="15"/>
        <v>Programa: Geração de Emprego e Renda e Formação para o Mercado de Trabalho</v>
      </c>
      <c r="M158" s="6" t="str">
        <f t="shared" si="16"/>
        <v>Ação: 4532 - Desenvolvimento do Ensino Profissional - FAETEC</v>
      </c>
      <c r="N158" s="6" t="str">
        <f t="shared" si="17"/>
        <v>Número de alunos (Unidade)</v>
      </c>
      <c r="O158" s="23" t="s">
        <v>53</v>
      </c>
      <c r="P158" s="7" t="s">
        <v>54</v>
      </c>
      <c r="Q158" s="46">
        <v>78000</v>
      </c>
      <c r="R158" s="47">
        <v>78000</v>
      </c>
      <c r="S158" s="2"/>
      <c r="T158" s="2"/>
      <c r="U158" s="2"/>
      <c r="V158" s="2"/>
      <c r="W158" s="2"/>
      <c r="X158" s="131">
        <v>17710</v>
      </c>
      <c r="Y158" s="2"/>
      <c r="Z158" s="2"/>
      <c r="AA158" s="2"/>
      <c r="AB158" s="2"/>
      <c r="AC158" s="2"/>
      <c r="AD158" s="2" t="s">
        <v>55</v>
      </c>
      <c r="AE158" s="46">
        <v>85000</v>
      </c>
      <c r="AF158" s="47">
        <v>90000</v>
      </c>
      <c r="AG158" s="49">
        <v>95000</v>
      </c>
      <c r="AH158" s="7" t="s">
        <v>53</v>
      </c>
      <c r="AI158" s="10" t="s">
        <v>55</v>
      </c>
      <c r="AJ158" s="7" t="s">
        <v>55</v>
      </c>
    </row>
    <row r="159" spans="1:36" ht="12.75" customHeight="1" x14ac:dyDescent="0.25">
      <c r="A159" s="11" t="s">
        <v>896</v>
      </c>
      <c r="B159" s="11" t="s">
        <v>897</v>
      </c>
      <c r="C159" s="11" t="s">
        <v>870</v>
      </c>
      <c r="D159" s="11" t="s">
        <v>871</v>
      </c>
      <c r="E159" s="11" t="s">
        <v>898</v>
      </c>
      <c r="F159" s="12" t="s">
        <v>899</v>
      </c>
      <c r="G159" s="3" t="s">
        <v>888</v>
      </c>
      <c r="H159" s="12" t="s">
        <v>889</v>
      </c>
      <c r="I159" s="13" t="s">
        <v>890</v>
      </c>
      <c r="J159" s="7" t="s">
        <v>891</v>
      </c>
      <c r="K159" s="6" t="s">
        <v>45</v>
      </c>
      <c r="L159" s="6" t="str">
        <f t="shared" si="15"/>
        <v>Programa: Geração de Emprego e Renda e Formação para o Mercado de Trabalho</v>
      </c>
      <c r="M159" s="6" t="str">
        <f t="shared" si="16"/>
        <v>Ação: 4532 - Desenvolvimento do Ensino Profissional - FAETEC</v>
      </c>
      <c r="N159" s="6" t="str">
        <f t="shared" si="17"/>
        <v>Número de cursos oferecidos (Unidade)</v>
      </c>
      <c r="O159" s="17" t="s">
        <v>53</v>
      </c>
      <c r="P159" s="7" t="s">
        <v>54</v>
      </c>
      <c r="Q159" s="53">
        <v>224</v>
      </c>
      <c r="R159" s="50">
        <v>224</v>
      </c>
      <c r="S159" s="2"/>
      <c r="T159" s="2"/>
      <c r="U159" s="2"/>
      <c r="V159" s="2"/>
      <c r="W159" s="2"/>
      <c r="X159" s="131">
        <v>209</v>
      </c>
      <c r="Y159" s="2"/>
      <c r="Z159" s="2"/>
      <c r="AA159" s="2"/>
      <c r="AB159" s="2"/>
      <c r="AC159" s="2"/>
      <c r="AD159" s="2" t="s">
        <v>55</v>
      </c>
      <c r="AE159" s="53">
        <v>229</v>
      </c>
      <c r="AF159" s="50">
        <v>234</v>
      </c>
      <c r="AG159" s="135">
        <v>239</v>
      </c>
      <c r="AH159" s="7" t="s">
        <v>53</v>
      </c>
      <c r="AI159" s="10" t="s">
        <v>55</v>
      </c>
      <c r="AJ159" s="7" t="s">
        <v>55</v>
      </c>
    </row>
    <row r="160" spans="1:36" ht="12.75" customHeight="1" x14ac:dyDescent="0.25">
      <c r="A160" s="11" t="s">
        <v>896</v>
      </c>
      <c r="B160" s="11" t="s">
        <v>897</v>
      </c>
      <c r="C160" s="11" t="s">
        <v>870</v>
      </c>
      <c r="D160" s="11" t="s">
        <v>871</v>
      </c>
      <c r="E160" s="11" t="s">
        <v>898</v>
      </c>
      <c r="F160" s="12" t="s">
        <v>899</v>
      </c>
      <c r="G160" s="3" t="s">
        <v>903</v>
      </c>
      <c r="H160" s="12" t="s">
        <v>904</v>
      </c>
      <c r="I160" s="11" t="s">
        <v>905</v>
      </c>
      <c r="J160" s="3" t="s">
        <v>895</v>
      </c>
      <c r="K160" s="4" t="s">
        <v>45</v>
      </c>
      <c r="L160" s="6" t="str">
        <f t="shared" si="15"/>
        <v>Programa: Geração de Emprego e Renda e Formação para o Mercado de Trabalho</v>
      </c>
      <c r="M160" s="6" t="str">
        <f t="shared" si="16"/>
        <v>Ação: 4532 - Desenvolvimento do Ensino Profissional - FAETEC</v>
      </c>
      <c r="N160" s="6" t="str">
        <f t="shared" si="17"/>
        <v>Número de cursos de qualificação  (Unidade)</v>
      </c>
      <c r="O160" s="5" t="s">
        <v>53</v>
      </c>
      <c r="P160" s="7" t="s">
        <v>54</v>
      </c>
      <c r="Q160" s="37">
        <v>172</v>
      </c>
      <c r="R160" s="130">
        <v>172</v>
      </c>
      <c r="S160" s="2"/>
      <c r="T160" s="2"/>
      <c r="U160" s="2"/>
      <c r="V160" s="2"/>
      <c r="W160" s="2"/>
      <c r="X160" s="130">
        <v>169</v>
      </c>
      <c r="Y160" s="2"/>
      <c r="Z160" s="2"/>
      <c r="AA160" s="2"/>
      <c r="AB160" s="2"/>
      <c r="AC160" s="2"/>
      <c r="AD160" s="2" t="s">
        <v>55</v>
      </c>
      <c r="AE160" s="37">
        <v>175</v>
      </c>
      <c r="AF160" s="130">
        <v>175</v>
      </c>
      <c r="AG160" s="49">
        <v>178</v>
      </c>
      <c r="AH160" s="7" t="s">
        <v>53</v>
      </c>
      <c r="AI160" s="10" t="s">
        <v>55</v>
      </c>
      <c r="AJ160" s="7" t="s">
        <v>55</v>
      </c>
    </row>
    <row r="161" spans="1:36" ht="12.75" customHeight="1" x14ac:dyDescent="0.25">
      <c r="A161" s="11" t="s">
        <v>178</v>
      </c>
      <c r="B161" s="11" t="s">
        <v>179</v>
      </c>
      <c r="C161" s="11" t="s">
        <v>870</v>
      </c>
      <c r="D161" s="11" t="s">
        <v>871</v>
      </c>
      <c r="E161" s="11" t="s">
        <v>906</v>
      </c>
      <c r="F161" s="12" t="s">
        <v>907</v>
      </c>
      <c r="G161" s="3" t="s">
        <v>908</v>
      </c>
      <c r="H161" s="12" t="s">
        <v>909</v>
      </c>
      <c r="I161" s="11" t="s">
        <v>910</v>
      </c>
      <c r="J161" s="11" t="s">
        <v>883</v>
      </c>
      <c r="K161" s="12" t="s">
        <v>52</v>
      </c>
      <c r="L161" s="6" t="str">
        <f t="shared" si="15"/>
        <v>Programa: Educação Básica</v>
      </c>
      <c r="M161" s="6" t="str">
        <f t="shared" si="16"/>
        <v>Ação: 4534 - Incentivo à Permanência e Conclusão Escolar do Ensino Médio/Técnico - FAETEC</v>
      </c>
      <c r="N161" s="6" t="str">
        <f t="shared" si="17"/>
        <v>Taxa de reprovação e abandono no Ensino Médio (Percentual)</v>
      </c>
      <c r="O161" s="13" t="s">
        <v>46</v>
      </c>
      <c r="P161" s="7" t="s">
        <v>47</v>
      </c>
      <c r="Q161" s="136">
        <v>0.20499999999999999</v>
      </c>
      <c r="R161" s="74" t="s">
        <v>55</v>
      </c>
      <c r="S161" s="2"/>
      <c r="T161" s="2"/>
      <c r="U161" s="2"/>
      <c r="V161" s="2"/>
      <c r="W161" s="2"/>
      <c r="X161" s="2"/>
      <c r="Y161" s="2"/>
      <c r="Z161" s="2"/>
      <c r="AA161" s="2"/>
      <c r="AB161" s="2"/>
      <c r="AC161" s="2"/>
      <c r="AD161" s="2" t="s">
        <v>55</v>
      </c>
      <c r="AE161" s="76" t="s">
        <v>55</v>
      </c>
      <c r="AF161" s="74" t="s">
        <v>55</v>
      </c>
      <c r="AG161" s="75">
        <v>0.1</v>
      </c>
      <c r="AH161" s="7" t="s">
        <v>46</v>
      </c>
      <c r="AI161" s="7" t="s">
        <v>55</v>
      </c>
      <c r="AJ161" s="7" t="s">
        <v>55</v>
      </c>
    </row>
    <row r="162" spans="1:36" ht="12.75" customHeight="1" x14ac:dyDescent="0.25">
      <c r="A162" s="11" t="s">
        <v>178</v>
      </c>
      <c r="B162" s="11" t="s">
        <v>179</v>
      </c>
      <c r="C162" s="11" t="s">
        <v>870</v>
      </c>
      <c r="D162" s="11" t="s">
        <v>871</v>
      </c>
      <c r="E162" s="11" t="s">
        <v>906</v>
      </c>
      <c r="F162" s="12" t="s">
        <v>907</v>
      </c>
      <c r="G162" s="3" t="s">
        <v>884</v>
      </c>
      <c r="H162" s="12" t="s">
        <v>885</v>
      </c>
      <c r="I162" s="11" t="s">
        <v>886</v>
      </c>
      <c r="J162" s="11" t="s">
        <v>887</v>
      </c>
      <c r="K162" s="12" t="s">
        <v>45</v>
      </c>
      <c r="L162" s="6" t="str">
        <f t="shared" si="15"/>
        <v>Programa: Educação Básica</v>
      </c>
      <c r="M162" s="6" t="str">
        <f t="shared" si="16"/>
        <v>Ação: 4534 - Incentivo à Permanência e Conclusão Escolar do Ensino Médio/Técnico - FAETEC</v>
      </c>
      <c r="N162" s="6" t="str">
        <f t="shared" si="17"/>
        <v>Número de alunos (Unidade)</v>
      </c>
      <c r="O162" s="13" t="s">
        <v>53</v>
      </c>
      <c r="P162" s="7" t="s">
        <v>54</v>
      </c>
      <c r="Q162" s="51">
        <v>78000</v>
      </c>
      <c r="R162" s="48">
        <v>78000</v>
      </c>
      <c r="S162" s="2"/>
      <c r="T162" s="2"/>
      <c r="U162" s="2"/>
      <c r="V162" s="2"/>
      <c r="W162" s="2"/>
      <c r="X162" s="131">
        <v>17710</v>
      </c>
      <c r="Y162" s="2"/>
      <c r="Z162" s="2"/>
      <c r="AA162" s="2"/>
      <c r="AB162" s="2"/>
      <c r="AC162" s="2"/>
      <c r="AD162" s="137" t="s">
        <v>55</v>
      </c>
      <c r="AE162" s="51">
        <v>85000</v>
      </c>
      <c r="AF162" s="48">
        <v>90000</v>
      </c>
      <c r="AG162" s="49">
        <v>95000</v>
      </c>
      <c r="AH162" s="7" t="s">
        <v>53</v>
      </c>
      <c r="AI162" s="10" t="s">
        <v>55</v>
      </c>
      <c r="AJ162" s="7" t="s">
        <v>55</v>
      </c>
    </row>
    <row r="163" spans="1:36" ht="12.75" customHeight="1" x14ac:dyDescent="0.25">
      <c r="A163" s="11" t="s">
        <v>178</v>
      </c>
      <c r="B163" s="18" t="s">
        <v>179</v>
      </c>
      <c r="C163" s="18" t="s">
        <v>870</v>
      </c>
      <c r="D163" s="18" t="s">
        <v>871</v>
      </c>
      <c r="E163" s="18" t="s">
        <v>906</v>
      </c>
      <c r="F163" s="19" t="s">
        <v>907</v>
      </c>
      <c r="G163" s="3" t="s">
        <v>888</v>
      </c>
      <c r="H163" s="19" t="s">
        <v>889</v>
      </c>
      <c r="I163" s="18" t="s">
        <v>890</v>
      </c>
      <c r="J163" s="18" t="s">
        <v>891</v>
      </c>
      <c r="K163" s="19" t="s">
        <v>45</v>
      </c>
      <c r="L163" s="6" t="str">
        <f t="shared" si="15"/>
        <v>Programa: Educação Básica</v>
      </c>
      <c r="M163" s="6" t="str">
        <f t="shared" si="16"/>
        <v>Ação: 4534 - Incentivo à Permanência e Conclusão Escolar do Ensino Médio/Técnico - FAETEC</v>
      </c>
      <c r="N163" s="6" t="str">
        <f t="shared" si="17"/>
        <v>Número de cursos oferecidos (Unidade)</v>
      </c>
      <c r="O163" s="23" t="s">
        <v>53</v>
      </c>
      <c r="P163" s="7" t="s">
        <v>54</v>
      </c>
      <c r="Q163" s="46">
        <v>224</v>
      </c>
      <c r="R163" s="47">
        <v>224</v>
      </c>
      <c r="S163" s="2"/>
      <c r="T163" s="2"/>
      <c r="U163" s="2"/>
      <c r="V163" s="2"/>
      <c r="W163" s="2"/>
      <c r="X163" s="47">
        <v>209</v>
      </c>
      <c r="Y163" s="2"/>
      <c r="Z163" s="2"/>
      <c r="AA163" s="2"/>
      <c r="AB163" s="2"/>
      <c r="AC163" s="2"/>
      <c r="AD163" s="2" t="s">
        <v>55</v>
      </c>
      <c r="AE163" s="46">
        <v>229</v>
      </c>
      <c r="AF163" s="47">
        <v>234</v>
      </c>
      <c r="AG163" s="133">
        <v>239</v>
      </c>
      <c r="AH163" s="7" t="s">
        <v>53</v>
      </c>
      <c r="AI163" s="10" t="s">
        <v>55</v>
      </c>
      <c r="AJ163" s="7" t="s">
        <v>55</v>
      </c>
    </row>
    <row r="164" spans="1:36" ht="12.75" customHeight="1" x14ac:dyDescent="0.25">
      <c r="A164" s="11" t="s">
        <v>178</v>
      </c>
      <c r="B164" s="7" t="s">
        <v>179</v>
      </c>
      <c r="C164" s="7" t="s">
        <v>870</v>
      </c>
      <c r="D164" s="7" t="s">
        <v>871</v>
      </c>
      <c r="E164" s="7" t="s">
        <v>906</v>
      </c>
      <c r="F164" s="6" t="s">
        <v>907</v>
      </c>
      <c r="G164" s="3" t="s">
        <v>911</v>
      </c>
      <c r="H164" s="6" t="s">
        <v>912</v>
      </c>
      <c r="I164" s="7" t="s">
        <v>913</v>
      </c>
      <c r="J164" s="7" t="s">
        <v>914</v>
      </c>
      <c r="K164" s="6" t="s">
        <v>45</v>
      </c>
      <c r="L164" s="6" t="str">
        <f t="shared" si="15"/>
        <v>Programa: Educação Básica</v>
      </c>
      <c r="M164" s="6" t="str">
        <f t="shared" si="16"/>
        <v>Ação: 4534 - Incentivo à Permanência e Conclusão Escolar do Ensino Médio/Técnico - FAETEC</v>
      </c>
      <c r="N164" s="6" t="str">
        <f t="shared" si="17"/>
        <v>Número de projetos de extensão (Unidade)</v>
      </c>
      <c r="O164" s="17" t="s">
        <v>53</v>
      </c>
      <c r="P164" s="7" t="s">
        <v>54</v>
      </c>
      <c r="Q164" s="53">
        <v>2</v>
      </c>
      <c r="R164" s="50">
        <v>2</v>
      </c>
      <c r="S164" s="2"/>
      <c r="T164" s="2"/>
      <c r="U164" s="2"/>
      <c r="V164" s="2"/>
      <c r="W164" s="2"/>
      <c r="X164" s="138">
        <v>0</v>
      </c>
      <c r="Y164" s="2"/>
      <c r="Z164" s="2"/>
      <c r="AA164" s="2"/>
      <c r="AB164" s="2"/>
      <c r="AC164" s="2"/>
      <c r="AD164" s="2" t="s">
        <v>55</v>
      </c>
      <c r="AE164" s="53">
        <v>6</v>
      </c>
      <c r="AF164" s="50">
        <v>12</v>
      </c>
      <c r="AG164" s="134">
        <v>18</v>
      </c>
      <c r="AH164" s="7" t="s">
        <v>53</v>
      </c>
      <c r="AI164" s="10" t="s">
        <v>55</v>
      </c>
      <c r="AJ164" s="7" t="s">
        <v>55</v>
      </c>
    </row>
    <row r="165" spans="1:36" s="139" customFormat="1" ht="12.75" customHeight="1" x14ac:dyDescent="0.25">
      <c r="A165" s="7" t="s">
        <v>178</v>
      </c>
      <c r="B165" s="7" t="s">
        <v>179</v>
      </c>
      <c r="C165" s="7" t="s">
        <v>870</v>
      </c>
      <c r="D165" s="7" t="s">
        <v>871</v>
      </c>
      <c r="E165" s="7" t="s">
        <v>915</v>
      </c>
      <c r="F165" s="6" t="s">
        <v>916</v>
      </c>
      <c r="G165" s="3" t="s">
        <v>917</v>
      </c>
      <c r="H165" s="6" t="s">
        <v>918</v>
      </c>
      <c r="I165" s="7" t="s">
        <v>919</v>
      </c>
      <c r="J165" s="7" t="s">
        <v>920</v>
      </c>
      <c r="K165" s="6" t="s">
        <v>52</v>
      </c>
      <c r="L165" s="6" t="str">
        <f t="shared" si="15"/>
        <v>Programa: Educação Básica</v>
      </c>
      <c r="M165" s="6" t="str">
        <f t="shared" si="16"/>
        <v>Ação: 4535 - Intercâmbio e Internacionalização da Educação Básica/Técnica - FAETEC</v>
      </c>
      <c r="N165" s="6" t="str">
        <f t="shared" si="17"/>
        <v>Expansão do número de docentes, gestores e discentes da FAETEC assistidos em intercâmbios internacionais (Percentual)</v>
      </c>
      <c r="O165" s="17" t="s">
        <v>46</v>
      </c>
      <c r="P165" s="7" t="s">
        <v>54</v>
      </c>
      <c r="Q165" s="14" t="s">
        <v>55</v>
      </c>
      <c r="R165" s="7" t="s">
        <v>55</v>
      </c>
      <c r="S165" s="2"/>
      <c r="T165" s="2"/>
      <c r="U165" s="2"/>
      <c r="V165" s="2"/>
      <c r="W165" s="2"/>
      <c r="X165" s="2"/>
      <c r="Y165" s="2"/>
      <c r="Z165" s="2"/>
      <c r="AA165" s="2"/>
      <c r="AB165" s="2"/>
      <c r="AC165" s="2"/>
      <c r="AD165" s="2" t="s">
        <v>55</v>
      </c>
      <c r="AE165" s="14" t="s">
        <v>55</v>
      </c>
      <c r="AF165" s="7" t="s">
        <v>55</v>
      </c>
      <c r="AG165" s="17" t="s">
        <v>55</v>
      </c>
      <c r="AH165" s="7" t="s">
        <v>46</v>
      </c>
      <c r="AI165" s="7" t="s">
        <v>55</v>
      </c>
      <c r="AJ165" s="7" t="s">
        <v>55</v>
      </c>
    </row>
    <row r="166" spans="1:36" ht="12.75" customHeight="1" x14ac:dyDescent="0.25">
      <c r="A166" s="7" t="s">
        <v>178</v>
      </c>
      <c r="B166" s="7" t="s">
        <v>179</v>
      </c>
      <c r="C166" s="7" t="s">
        <v>870</v>
      </c>
      <c r="D166" s="7" t="s">
        <v>871</v>
      </c>
      <c r="E166" s="7" t="s">
        <v>921</v>
      </c>
      <c r="F166" s="6" t="s">
        <v>922</v>
      </c>
      <c r="G166" s="3" t="s">
        <v>923</v>
      </c>
      <c r="H166" s="6" t="s">
        <v>924</v>
      </c>
      <c r="I166" s="7" t="s">
        <v>925</v>
      </c>
      <c r="J166" s="7" t="s">
        <v>926</v>
      </c>
      <c r="K166" s="6" t="s">
        <v>52</v>
      </c>
      <c r="L166" s="6" t="str">
        <f t="shared" si="15"/>
        <v>Programa: Educação Básica</v>
      </c>
      <c r="M166" s="6" t="str">
        <f t="shared" si="16"/>
        <v>Ação: 4536 - Monitoramento do Desempenho Acadêmico da Educação Básica/Técnica - FAETEC</v>
      </c>
      <c r="N166" s="6" t="str">
        <f t="shared" si="17"/>
        <v>Avaliação padronizada de desempenho dos alunos da FAETEC por instituição externa (Percentual)</v>
      </c>
      <c r="O166" s="17" t="s">
        <v>46</v>
      </c>
      <c r="P166" s="7" t="s">
        <v>54</v>
      </c>
      <c r="Q166" s="14" t="s">
        <v>55</v>
      </c>
      <c r="R166" s="7" t="s">
        <v>55</v>
      </c>
      <c r="S166" s="2"/>
      <c r="T166" s="2"/>
      <c r="U166" s="2"/>
      <c r="V166" s="2"/>
      <c r="W166" s="2"/>
      <c r="X166" s="2"/>
      <c r="Y166" s="2"/>
      <c r="Z166" s="2"/>
      <c r="AA166" s="2"/>
      <c r="AB166" s="2"/>
      <c r="AC166" s="2"/>
      <c r="AD166" s="2" t="s">
        <v>55</v>
      </c>
      <c r="AE166" s="14" t="s">
        <v>55</v>
      </c>
      <c r="AF166" s="7" t="s">
        <v>55</v>
      </c>
      <c r="AG166" s="17" t="s">
        <v>55</v>
      </c>
      <c r="AH166" s="7" t="s">
        <v>46</v>
      </c>
      <c r="AI166" s="7" t="s">
        <v>55</v>
      </c>
      <c r="AJ166" s="7" t="s">
        <v>55</v>
      </c>
    </row>
    <row r="167" spans="1:36" s="139" customFormat="1" ht="12.75" customHeight="1" x14ac:dyDescent="0.25">
      <c r="A167" s="7" t="s">
        <v>178</v>
      </c>
      <c r="B167" s="7" t="s">
        <v>179</v>
      </c>
      <c r="C167" s="7" t="s">
        <v>870</v>
      </c>
      <c r="D167" s="7" t="s">
        <v>871</v>
      </c>
      <c r="E167" s="7" t="s">
        <v>927</v>
      </c>
      <c r="F167" s="6" t="s">
        <v>928</v>
      </c>
      <c r="G167" s="3" t="s">
        <v>929</v>
      </c>
      <c r="H167" s="6" t="s">
        <v>930</v>
      </c>
      <c r="I167" s="7" t="s">
        <v>931</v>
      </c>
      <c r="J167" s="7" t="s">
        <v>932</v>
      </c>
      <c r="K167" s="6" t="s">
        <v>45</v>
      </c>
      <c r="L167" s="6" t="str">
        <f t="shared" si="15"/>
        <v>Programa: Educação Básica</v>
      </c>
      <c r="M167" s="6" t="str">
        <f t="shared" si="16"/>
        <v>Ação: 4537 - Realização de Atividades de Integração Curricular da Educação Básica/Técnica - FAETEC</v>
      </c>
      <c r="N167" s="6" t="str">
        <f t="shared" si="17"/>
        <v>Número de participantes em atividades de integração da FAETEC (Unidade)</v>
      </c>
      <c r="O167" s="17" t="s">
        <v>46</v>
      </c>
      <c r="P167" s="7" t="s">
        <v>54</v>
      </c>
      <c r="Q167" s="14" t="s">
        <v>55</v>
      </c>
      <c r="R167" s="7" t="s">
        <v>55</v>
      </c>
      <c r="S167" s="2"/>
      <c r="T167" s="2"/>
      <c r="U167" s="2"/>
      <c r="V167" s="2"/>
      <c r="W167" s="2"/>
      <c r="X167" s="2"/>
      <c r="Y167" s="2"/>
      <c r="Z167" s="2"/>
      <c r="AA167" s="2"/>
      <c r="AB167" s="2"/>
      <c r="AC167" s="2"/>
      <c r="AD167" s="2" t="s">
        <v>55</v>
      </c>
      <c r="AE167" s="14" t="s">
        <v>55</v>
      </c>
      <c r="AF167" s="7" t="s">
        <v>55</v>
      </c>
      <c r="AG167" s="17" t="s">
        <v>55</v>
      </c>
      <c r="AH167" s="7" t="s">
        <v>46</v>
      </c>
      <c r="AI167" s="7" t="s">
        <v>55</v>
      </c>
      <c r="AJ167" s="7" t="s">
        <v>55</v>
      </c>
    </row>
    <row r="168" spans="1:36" s="139" customFormat="1" ht="12.75" customHeight="1" x14ac:dyDescent="0.25">
      <c r="A168" s="7" t="s">
        <v>178</v>
      </c>
      <c r="B168" s="7" t="s">
        <v>179</v>
      </c>
      <c r="C168" s="7" t="s">
        <v>870</v>
      </c>
      <c r="D168" s="7" t="s">
        <v>871</v>
      </c>
      <c r="E168" s="7" t="s">
        <v>933</v>
      </c>
      <c r="F168" s="6" t="s">
        <v>934</v>
      </c>
      <c r="G168" s="3" t="s">
        <v>935</v>
      </c>
      <c r="H168" s="6" t="s">
        <v>936</v>
      </c>
      <c r="I168" s="7" t="s">
        <v>937</v>
      </c>
      <c r="J168" s="7" t="s">
        <v>938</v>
      </c>
      <c r="K168" s="6" t="s">
        <v>52</v>
      </c>
      <c r="L168" s="6" t="str">
        <f t="shared" si="15"/>
        <v>Programa: Educação Básica</v>
      </c>
      <c r="M168" s="6" t="str">
        <f t="shared" si="16"/>
        <v>Ação: 4538 - Aprimoramento e Efetividade do Ensino Público na Educação Básica/Técnica - FAETEC</v>
      </c>
      <c r="N168" s="6" t="str">
        <f t="shared" si="17"/>
        <v>Taxa de renovação e implantação das matrizes curriculares dos cursos de educação básica e técnica (Percentual)</v>
      </c>
      <c r="O168" s="17" t="s">
        <v>53</v>
      </c>
      <c r="P168" s="7" t="s">
        <v>54</v>
      </c>
      <c r="Q168" s="94">
        <v>0</v>
      </c>
      <c r="R168" s="15">
        <v>1</v>
      </c>
      <c r="S168" s="2"/>
      <c r="T168" s="2"/>
      <c r="U168" s="2"/>
      <c r="V168" s="2"/>
      <c r="W168" s="2"/>
      <c r="X168" s="15">
        <v>0</v>
      </c>
      <c r="Y168" s="2"/>
      <c r="Z168" s="2"/>
      <c r="AA168" s="2"/>
      <c r="AB168" s="2"/>
      <c r="AC168" s="2"/>
      <c r="AD168" s="2" t="s">
        <v>55</v>
      </c>
      <c r="AE168" s="94">
        <v>1</v>
      </c>
      <c r="AF168" s="15">
        <v>1</v>
      </c>
      <c r="AG168" s="16">
        <v>1</v>
      </c>
      <c r="AH168" s="7" t="s">
        <v>53</v>
      </c>
      <c r="AI168" s="10" t="s">
        <v>55</v>
      </c>
      <c r="AJ168" s="7" t="s">
        <v>55</v>
      </c>
    </row>
    <row r="169" spans="1:36" ht="12.75" customHeight="1" x14ac:dyDescent="0.25">
      <c r="A169" s="7" t="s">
        <v>178</v>
      </c>
      <c r="B169" s="7" t="s">
        <v>179</v>
      </c>
      <c r="C169" s="7" t="s">
        <v>870</v>
      </c>
      <c r="D169" s="7" t="s">
        <v>871</v>
      </c>
      <c r="E169" s="7" t="s">
        <v>933</v>
      </c>
      <c r="F169" s="6" t="s">
        <v>934</v>
      </c>
      <c r="G169" s="3" t="s">
        <v>939</v>
      </c>
      <c r="H169" s="6" t="s">
        <v>940</v>
      </c>
      <c r="I169" s="7" t="s">
        <v>941</v>
      </c>
      <c r="J169" s="7" t="s">
        <v>942</v>
      </c>
      <c r="K169" s="6" t="s">
        <v>45</v>
      </c>
      <c r="L169" s="6" t="str">
        <f t="shared" si="15"/>
        <v>Programa: Educação Básica</v>
      </c>
      <c r="M169" s="6" t="str">
        <f t="shared" si="16"/>
        <v>Ação: 4538 - Aprimoramento e Efetividade do Ensino Público na Educação Básica/Técnica - FAETEC</v>
      </c>
      <c r="N169" s="6" t="str">
        <f t="shared" si="17"/>
        <v>Número de cursos técnicos (Unidade)</v>
      </c>
      <c r="O169" s="17" t="s">
        <v>53</v>
      </c>
      <c r="P169" s="7" t="s">
        <v>54</v>
      </c>
      <c r="Q169" s="53">
        <v>44</v>
      </c>
      <c r="R169" s="50">
        <v>44</v>
      </c>
      <c r="S169" s="2"/>
      <c r="T169" s="2"/>
      <c r="U169" s="2"/>
      <c r="V169" s="2"/>
      <c r="W169" s="2"/>
      <c r="X169" s="50">
        <v>40</v>
      </c>
      <c r="Y169" s="2"/>
      <c r="Z169" s="2"/>
      <c r="AA169" s="2"/>
      <c r="AB169" s="2"/>
      <c r="AC169" s="2"/>
      <c r="AD169" s="2" t="s">
        <v>55</v>
      </c>
      <c r="AE169" s="53">
        <v>46</v>
      </c>
      <c r="AF169" s="50">
        <v>48</v>
      </c>
      <c r="AG169" s="134">
        <v>50</v>
      </c>
      <c r="AH169" s="7" t="s">
        <v>53</v>
      </c>
      <c r="AI169" s="10" t="s">
        <v>55</v>
      </c>
      <c r="AJ169" s="7" t="s">
        <v>55</v>
      </c>
    </row>
    <row r="170" spans="1:36" ht="12.75" customHeight="1" x14ac:dyDescent="0.25">
      <c r="A170" s="11" t="s">
        <v>896</v>
      </c>
      <c r="B170" s="7" t="s">
        <v>897</v>
      </c>
      <c r="C170" s="7" t="s">
        <v>870</v>
      </c>
      <c r="D170" s="7" t="s">
        <v>871</v>
      </c>
      <c r="E170" s="7" t="s">
        <v>943</v>
      </c>
      <c r="F170" s="6" t="s">
        <v>944</v>
      </c>
      <c r="G170" s="3" t="s">
        <v>945</v>
      </c>
      <c r="H170" s="6" t="s">
        <v>946</v>
      </c>
      <c r="I170" s="7" t="s">
        <v>947</v>
      </c>
      <c r="J170" s="7" t="s">
        <v>948</v>
      </c>
      <c r="K170" s="6" t="s">
        <v>52</v>
      </c>
      <c r="L170" s="6" t="str">
        <f t="shared" si="15"/>
        <v>Programa: Geração de Emprego e Renda e Formação para o Mercado de Trabalho</v>
      </c>
      <c r="M170" s="6" t="str">
        <f t="shared" si="16"/>
        <v>Ação: 4545 - Educação Inclusiva na Rede FAETEC - FAETEC</v>
      </c>
      <c r="N170" s="6" t="str">
        <f t="shared" si="17"/>
        <v>Taxa de crescimento do número de alunos com deficiência matriculados na FAETEC (Percentual)</v>
      </c>
      <c r="O170" s="17" t="s">
        <v>46</v>
      </c>
      <c r="P170" s="7" t="s">
        <v>54</v>
      </c>
      <c r="Q170" s="14" t="s">
        <v>55</v>
      </c>
      <c r="R170" s="7" t="s">
        <v>55</v>
      </c>
      <c r="S170" s="2"/>
      <c r="T170" s="2"/>
      <c r="U170" s="2"/>
      <c r="V170" s="2"/>
      <c r="W170" s="2"/>
      <c r="X170" s="2"/>
      <c r="Y170" s="2"/>
      <c r="Z170" s="2"/>
      <c r="AA170" s="2"/>
      <c r="AB170" s="2"/>
      <c r="AC170" s="2"/>
      <c r="AD170" s="2" t="s">
        <v>55</v>
      </c>
      <c r="AE170" s="14" t="s">
        <v>55</v>
      </c>
      <c r="AF170" s="7" t="s">
        <v>55</v>
      </c>
      <c r="AG170" s="17" t="s">
        <v>55</v>
      </c>
      <c r="AH170" s="7" t="s">
        <v>46</v>
      </c>
      <c r="AI170" s="7" t="s">
        <v>55</v>
      </c>
      <c r="AJ170" s="7" t="s">
        <v>55</v>
      </c>
    </row>
    <row r="171" spans="1:36" ht="12.75" customHeight="1" x14ac:dyDescent="0.25">
      <c r="A171" s="11" t="s">
        <v>194</v>
      </c>
      <c r="B171" s="7" t="s">
        <v>195</v>
      </c>
      <c r="C171" s="7" t="s">
        <v>870</v>
      </c>
      <c r="D171" s="7" t="s">
        <v>871</v>
      </c>
      <c r="E171" s="7" t="s">
        <v>949</v>
      </c>
      <c r="F171" s="6" t="s">
        <v>950</v>
      </c>
      <c r="G171" s="3" t="s">
        <v>951</v>
      </c>
      <c r="H171" s="6" t="s">
        <v>952</v>
      </c>
      <c r="I171" s="7" t="s">
        <v>953</v>
      </c>
      <c r="J171" s="7" t="s">
        <v>954</v>
      </c>
      <c r="K171" s="6" t="s">
        <v>45</v>
      </c>
      <c r="L171" s="6" t="str">
        <f t="shared" si="15"/>
        <v>Programa: Gestão de Pessoas no Setor Público</v>
      </c>
      <c r="M171" s="6" t="str">
        <f t="shared" si="16"/>
        <v>Ação: 4546 - Formação Continuada do Servidor Público - FAETEC</v>
      </c>
      <c r="N171" s="6" t="str">
        <f t="shared" si="17"/>
        <v>Número de servidores necessários para reposição do quadro efetivo e permanente (Unidade)</v>
      </c>
      <c r="O171" s="17" t="s">
        <v>46</v>
      </c>
      <c r="P171" s="7" t="s">
        <v>54</v>
      </c>
      <c r="Q171" s="14" t="s">
        <v>55</v>
      </c>
      <c r="R171" s="34">
        <v>290</v>
      </c>
      <c r="S171" s="2"/>
      <c r="T171" s="2"/>
      <c r="U171" s="2"/>
      <c r="V171" s="2"/>
      <c r="W171" s="2"/>
      <c r="X171" s="2"/>
      <c r="Y171" s="2"/>
      <c r="Z171" s="2"/>
      <c r="AA171" s="2"/>
      <c r="AB171" s="2"/>
      <c r="AC171" s="2"/>
      <c r="AD171" s="2" t="s">
        <v>55</v>
      </c>
      <c r="AE171" s="61">
        <v>290</v>
      </c>
      <c r="AF171" s="34">
        <v>290</v>
      </c>
      <c r="AG171" s="62">
        <v>290</v>
      </c>
      <c r="AH171" s="7" t="s">
        <v>46</v>
      </c>
      <c r="AI171" s="10" t="s">
        <v>55</v>
      </c>
      <c r="AJ171" s="7" t="s">
        <v>55</v>
      </c>
    </row>
    <row r="172" spans="1:36" ht="12" customHeight="1" x14ac:dyDescent="0.25">
      <c r="A172" s="7" t="s">
        <v>194</v>
      </c>
      <c r="B172" s="7" t="s">
        <v>195</v>
      </c>
      <c r="C172" s="7" t="s">
        <v>870</v>
      </c>
      <c r="D172" s="7" t="s">
        <v>871</v>
      </c>
      <c r="E172" s="7" t="s">
        <v>949</v>
      </c>
      <c r="F172" s="6" t="s">
        <v>950</v>
      </c>
      <c r="G172" s="3" t="s">
        <v>955</v>
      </c>
      <c r="H172" s="6" t="s">
        <v>956</v>
      </c>
      <c r="I172" s="7" t="s">
        <v>957</v>
      </c>
      <c r="J172" s="7" t="s">
        <v>958</v>
      </c>
      <c r="K172" s="6" t="s">
        <v>959</v>
      </c>
      <c r="L172" s="6" t="str">
        <f t="shared" si="15"/>
        <v>Programa: Gestão de Pessoas no Setor Público</v>
      </c>
      <c r="M172" s="6" t="str">
        <f t="shared" si="16"/>
        <v>Ação: 4546 - Formação Continuada do Servidor Público - FAETEC</v>
      </c>
      <c r="N172" s="6" t="str">
        <f t="shared" si="17"/>
        <v>Percentual de servidores do quadro efetivo permanente capacitados (Pessoa/Unidade)</v>
      </c>
      <c r="O172" s="17" t="s">
        <v>46</v>
      </c>
      <c r="P172" s="7" t="s">
        <v>54</v>
      </c>
      <c r="Q172" s="14" t="s">
        <v>55</v>
      </c>
      <c r="R172" s="15">
        <v>0.2</v>
      </c>
      <c r="S172" s="2"/>
      <c r="T172" s="2"/>
      <c r="U172" s="2"/>
      <c r="V172" s="2"/>
      <c r="W172" s="2"/>
      <c r="X172" s="2"/>
      <c r="Y172" s="2"/>
      <c r="Z172" s="2"/>
      <c r="AA172" s="2"/>
      <c r="AB172" s="2"/>
      <c r="AC172" s="2"/>
      <c r="AD172" s="2" t="s">
        <v>55</v>
      </c>
      <c r="AE172" s="94">
        <v>0.2</v>
      </c>
      <c r="AF172" s="15">
        <v>0.2</v>
      </c>
      <c r="AG172" s="16">
        <v>0.2</v>
      </c>
      <c r="AH172" s="7" t="s">
        <v>46</v>
      </c>
      <c r="AI172" s="10" t="s">
        <v>55</v>
      </c>
      <c r="AJ172" s="7" t="s">
        <v>55</v>
      </c>
    </row>
    <row r="173" spans="1:36" s="140" customFormat="1" ht="12.75" customHeight="1" x14ac:dyDescent="0.25">
      <c r="A173" s="7" t="s">
        <v>960</v>
      </c>
      <c r="B173" s="7" t="s">
        <v>961</v>
      </c>
      <c r="C173" s="7" t="s">
        <v>870</v>
      </c>
      <c r="D173" s="7" t="s">
        <v>871</v>
      </c>
      <c r="E173" s="7" t="s">
        <v>962</v>
      </c>
      <c r="F173" s="6" t="s">
        <v>963</v>
      </c>
      <c r="G173" s="3" t="s">
        <v>964</v>
      </c>
      <c r="H173" s="6" t="s">
        <v>965</v>
      </c>
      <c r="I173" s="7" t="s">
        <v>966</v>
      </c>
      <c r="J173" s="7" t="s">
        <v>967</v>
      </c>
      <c r="K173" s="6" t="s">
        <v>45</v>
      </c>
      <c r="L173" s="6" t="str">
        <f t="shared" si="15"/>
        <v>Programa: Infraestrutura das Unidades Educacionais</v>
      </c>
      <c r="M173" s="6" t="str">
        <f t="shared" si="16"/>
        <v>Ação: 8307 - Manutenção de Unidades Educacionais e Tecnológicas FAETEC - FAETEC</v>
      </c>
      <c r="N173" s="6" t="str">
        <f t="shared" si="17"/>
        <v>Número de unidades educacionais (Unidade)</v>
      </c>
      <c r="O173" s="17" t="s">
        <v>53</v>
      </c>
      <c r="P173" s="7" t="s">
        <v>54</v>
      </c>
      <c r="Q173" s="61">
        <v>147</v>
      </c>
      <c r="R173" s="34">
        <v>147</v>
      </c>
      <c r="S173" s="2"/>
      <c r="T173" s="2"/>
      <c r="U173" s="2"/>
      <c r="V173" s="2"/>
      <c r="W173" s="2"/>
      <c r="X173" s="34">
        <v>118</v>
      </c>
      <c r="Y173" s="2"/>
      <c r="Z173" s="2"/>
      <c r="AA173" s="2"/>
      <c r="AB173" s="2"/>
      <c r="AC173" s="2"/>
      <c r="AD173" s="2" t="s">
        <v>55</v>
      </c>
      <c r="AE173" s="61">
        <v>149</v>
      </c>
      <c r="AF173" s="34">
        <v>151</v>
      </c>
      <c r="AG173" s="62">
        <v>153</v>
      </c>
      <c r="AH173" s="7" t="s">
        <v>53</v>
      </c>
      <c r="AI173" s="10" t="s">
        <v>55</v>
      </c>
      <c r="AJ173" s="7" t="s">
        <v>55</v>
      </c>
    </row>
    <row r="174" spans="1:36" customFormat="1" ht="12.75" customHeight="1" x14ac:dyDescent="0.25">
      <c r="A174" s="7" t="s">
        <v>960</v>
      </c>
      <c r="B174" s="7" t="s">
        <v>961</v>
      </c>
      <c r="C174" s="7" t="s">
        <v>870</v>
      </c>
      <c r="D174" s="7" t="s">
        <v>871</v>
      </c>
      <c r="E174" s="7" t="s">
        <v>962</v>
      </c>
      <c r="F174" s="6" t="s">
        <v>963</v>
      </c>
      <c r="G174" s="3" t="s">
        <v>968</v>
      </c>
      <c r="H174" s="6" t="s">
        <v>969</v>
      </c>
      <c r="I174" s="7" t="s">
        <v>970</v>
      </c>
      <c r="J174" s="7" t="s">
        <v>971</v>
      </c>
      <c r="K174" s="6" t="s">
        <v>45</v>
      </c>
      <c r="L174" s="6" t="str">
        <f t="shared" si="15"/>
        <v>Programa: Infraestrutura das Unidades Educacionais</v>
      </c>
      <c r="M174" s="6" t="str">
        <f t="shared" si="16"/>
        <v>Ação: 8307 - Manutenção de Unidades Educacionais e Tecnológicas FAETEC - FAETEC</v>
      </c>
      <c r="N174" s="6" t="str">
        <f t="shared" si="17"/>
        <v>Número de municípios atendidos (Unidade)</v>
      </c>
      <c r="O174" s="17" t="s">
        <v>53</v>
      </c>
      <c r="P174" s="7" t="s">
        <v>54</v>
      </c>
      <c r="Q174" s="61">
        <v>55</v>
      </c>
      <c r="R174" s="34">
        <v>55</v>
      </c>
      <c r="S174" s="2"/>
      <c r="T174" s="2"/>
      <c r="U174" s="2"/>
      <c r="V174" s="2"/>
      <c r="W174" s="2"/>
      <c r="X174" s="34">
        <v>54</v>
      </c>
      <c r="Y174" s="2"/>
      <c r="Z174" s="2"/>
      <c r="AA174" s="2"/>
      <c r="AB174" s="2"/>
      <c r="AC174" s="2"/>
      <c r="AD174" s="2" t="s">
        <v>55</v>
      </c>
      <c r="AE174" s="61">
        <v>58</v>
      </c>
      <c r="AF174" s="34">
        <v>60</v>
      </c>
      <c r="AG174" s="62">
        <v>62</v>
      </c>
      <c r="AH174" s="7" t="s">
        <v>53</v>
      </c>
      <c r="AI174" s="10" t="s">
        <v>55</v>
      </c>
      <c r="AJ174" s="7" t="s">
        <v>55</v>
      </c>
    </row>
    <row r="175" spans="1:36" customFormat="1" ht="13.5" customHeight="1" x14ac:dyDescent="0.25">
      <c r="A175" s="7" t="s">
        <v>186</v>
      </c>
      <c r="B175" s="7" t="s">
        <v>187</v>
      </c>
      <c r="C175" s="7" t="s">
        <v>972</v>
      </c>
      <c r="D175" s="7" t="s">
        <v>973</v>
      </c>
      <c r="E175" s="7">
        <v>3014</v>
      </c>
      <c r="F175" s="6" t="s">
        <v>974</v>
      </c>
      <c r="G175" s="3" t="s">
        <v>975</v>
      </c>
      <c r="H175" s="6" t="s">
        <v>976</v>
      </c>
      <c r="I175" s="7" t="s">
        <v>977</v>
      </c>
      <c r="J175" s="7" t="s">
        <v>978</v>
      </c>
      <c r="K175" s="6" t="s">
        <v>45</v>
      </c>
      <c r="L175" s="6" t="str">
        <f t="shared" si="15"/>
        <v>Programa: Desenvolvimento Científico, Tecnológico e Inovativo</v>
      </c>
      <c r="M175" s="6" t="str">
        <f t="shared" si="16"/>
        <v>Ação: 3014 - Fomento à Inovação Tecnológica - FAPERJ</v>
      </c>
      <c r="N175" s="6" t="str">
        <f t="shared" si="17"/>
        <v>Número de pesquisas por área em que a FAPERJ tem atuação por meio do apoio aos seus pesquisadores (Unidade)</v>
      </c>
      <c r="O175" s="17" t="s">
        <v>46</v>
      </c>
      <c r="P175" s="7" t="s">
        <v>54</v>
      </c>
      <c r="Q175" s="14">
        <v>10</v>
      </c>
      <c r="R175" s="7">
        <v>10</v>
      </c>
      <c r="S175" s="2"/>
      <c r="T175" s="2"/>
      <c r="U175" s="2"/>
      <c r="V175" s="2"/>
      <c r="W175" s="2"/>
      <c r="X175" s="2"/>
      <c r="Y175" s="2"/>
      <c r="Z175" s="2"/>
      <c r="AA175" s="2"/>
      <c r="AB175" s="2"/>
      <c r="AC175" s="2"/>
      <c r="AD175" s="2">
        <v>143</v>
      </c>
      <c r="AE175" s="14">
        <v>10</v>
      </c>
      <c r="AF175" s="7">
        <v>10</v>
      </c>
      <c r="AG175" s="17">
        <v>10</v>
      </c>
      <c r="AH175" s="7" t="s">
        <v>46</v>
      </c>
      <c r="AI175" s="10">
        <f t="shared" ref="AI175:AI182" si="19">IF(P175="Crescimento",MAX(S175:AD175)/R175, 2-(MIN(S175:AD175)/R175))</f>
        <v>14.3</v>
      </c>
      <c r="AJ175" s="7" t="str">
        <f t="shared" si="14"/>
        <v>Acima do Esperado</v>
      </c>
    </row>
    <row r="176" spans="1:36" customFormat="1" ht="12.75" customHeight="1" x14ac:dyDescent="0.25">
      <c r="A176" s="7" t="s">
        <v>186</v>
      </c>
      <c r="B176" s="7" t="s">
        <v>187</v>
      </c>
      <c r="C176" s="7" t="s">
        <v>972</v>
      </c>
      <c r="D176" s="7" t="s">
        <v>973</v>
      </c>
      <c r="E176" s="7" t="s">
        <v>979</v>
      </c>
      <c r="F176" s="6" t="s">
        <v>980</v>
      </c>
      <c r="G176" s="3" t="s">
        <v>981</v>
      </c>
      <c r="H176" s="6" t="s">
        <v>982</v>
      </c>
      <c r="I176" s="7" t="s">
        <v>983</v>
      </c>
      <c r="J176" s="7" t="s">
        <v>984</v>
      </c>
      <c r="K176" s="6" t="s">
        <v>985</v>
      </c>
      <c r="L176" s="6" t="str">
        <f t="shared" si="15"/>
        <v>Programa: Desenvolvimento Científico, Tecnológico e Inovativo</v>
      </c>
      <c r="M176" s="6" t="str">
        <f t="shared" si="16"/>
        <v>Ação: 2153 - Fomento para Estudos e Pesquisas da UERJ - FAPERJ</v>
      </c>
      <c r="N176" s="6" t="str">
        <f t="shared" si="17"/>
        <v>Bolsas concedidas - UERJ ( Bolsas concedidas)</v>
      </c>
      <c r="O176" s="17" t="s">
        <v>46</v>
      </c>
      <c r="P176" s="7" t="s">
        <v>54</v>
      </c>
      <c r="Q176" s="14">
        <v>8784</v>
      </c>
      <c r="R176" s="7">
        <v>8784</v>
      </c>
      <c r="S176" s="2"/>
      <c r="T176" s="2"/>
      <c r="U176" s="2"/>
      <c r="V176" s="2"/>
      <c r="W176" s="2"/>
      <c r="X176" s="2"/>
      <c r="Y176" s="2"/>
      <c r="Z176" s="2"/>
      <c r="AA176" s="2"/>
      <c r="AB176" s="2"/>
      <c r="AC176" s="2"/>
      <c r="AD176" s="2">
        <v>8795</v>
      </c>
      <c r="AE176" s="7">
        <v>9000</v>
      </c>
      <c r="AF176" s="7">
        <v>9100</v>
      </c>
      <c r="AG176" s="17">
        <v>9200</v>
      </c>
      <c r="AH176" s="7" t="s">
        <v>46</v>
      </c>
      <c r="AI176" s="10">
        <f t="shared" si="19"/>
        <v>1.0012522768670309</v>
      </c>
      <c r="AJ176" s="7" t="str">
        <f t="shared" si="14"/>
        <v>Acima do Esperado</v>
      </c>
    </row>
    <row r="177" spans="1:36" customFormat="1" ht="12.75" customHeight="1" x14ac:dyDescent="0.25">
      <c r="A177" s="3" t="s">
        <v>186</v>
      </c>
      <c r="B177" s="3" t="s">
        <v>187</v>
      </c>
      <c r="C177" s="3" t="s">
        <v>972</v>
      </c>
      <c r="D177" s="3" t="s">
        <v>973</v>
      </c>
      <c r="E177" s="3" t="s">
        <v>986</v>
      </c>
      <c r="F177" s="4" t="s">
        <v>987</v>
      </c>
      <c r="G177" s="3" t="s">
        <v>988</v>
      </c>
      <c r="H177" s="4" t="s">
        <v>989</v>
      </c>
      <c r="I177" s="3" t="s">
        <v>990</v>
      </c>
      <c r="J177" s="3" t="s">
        <v>984</v>
      </c>
      <c r="K177" s="4" t="s">
        <v>985</v>
      </c>
      <c r="L177" s="6" t="str">
        <f t="shared" si="15"/>
        <v>Programa: Desenvolvimento Científico, Tecnológico e Inovativo</v>
      </c>
      <c r="M177" s="6" t="str">
        <f t="shared" si="16"/>
        <v>Ação: 2157 - Fomento para Estudos e Pesquisas da UENF - FAPERJ</v>
      </c>
      <c r="N177" s="6" t="str">
        <f t="shared" si="17"/>
        <v>Bolsas concedidas- UENF ( Bolsas concedidas)</v>
      </c>
      <c r="O177" s="5" t="s">
        <v>46</v>
      </c>
      <c r="P177" s="7" t="s">
        <v>54</v>
      </c>
      <c r="Q177" s="8">
        <v>14772</v>
      </c>
      <c r="R177" s="2">
        <v>14772</v>
      </c>
      <c r="S177" s="2"/>
      <c r="T177" s="2"/>
      <c r="U177" s="2"/>
      <c r="V177" s="2"/>
      <c r="W177" s="2"/>
      <c r="X177" s="2"/>
      <c r="Y177" s="2"/>
      <c r="Z177" s="2"/>
      <c r="AA177" s="2"/>
      <c r="AB177" s="2"/>
      <c r="AC177" s="2"/>
      <c r="AD177" s="2">
        <v>15863</v>
      </c>
      <c r="AE177" s="2">
        <v>14900</v>
      </c>
      <c r="AF177" s="2">
        <v>15000</v>
      </c>
      <c r="AG177" s="9">
        <v>15100</v>
      </c>
      <c r="AH177" s="7" t="s">
        <v>46</v>
      </c>
      <c r="AI177" s="10">
        <f t="shared" si="19"/>
        <v>1.0738559436772273</v>
      </c>
      <c r="AJ177" s="7" t="str">
        <f t="shared" si="14"/>
        <v>Acima do Esperado</v>
      </c>
    </row>
    <row r="178" spans="1:36" customFormat="1" ht="12.75" customHeight="1" x14ac:dyDescent="0.25">
      <c r="A178" s="11" t="s">
        <v>186</v>
      </c>
      <c r="B178" s="11" t="s">
        <v>187</v>
      </c>
      <c r="C178" s="11" t="s">
        <v>972</v>
      </c>
      <c r="D178" s="11" t="s">
        <v>973</v>
      </c>
      <c r="E178" s="11" t="s">
        <v>991</v>
      </c>
      <c r="F178" s="12" t="s">
        <v>992</v>
      </c>
      <c r="G178" s="3" t="s">
        <v>993</v>
      </c>
      <c r="H178" s="12" t="s">
        <v>994</v>
      </c>
      <c r="I178" s="11" t="s">
        <v>995</v>
      </c>
      <c r="J178" s="11" t="s">
        <v>984</v>
      </c>
      <c r="K178" s="12" t="s">
        <v>985</v>
      </c>
      <c r="L178" s="6" t="str">
        <f t="shared" si="15"/>
        <v>Programa: Desenvolvimento Científico, Tecnológico e Inovativo</v>
      </c>
      <c r="M178" s="6" t="str">
        <f t="shared" si="16"/>
        <v>Ação: 2223 - Fomento para Estudos e Pesquisas da UEZO - FAPERJ</v>
      </c>
      <c r="N178" s="6" t="str">
        <f t="shared" si="17"/>
        <v>Bolsas concedidas - UEZO ( Bolsas concedidas)</v>
      </c>
      <c r="O178" s="13" t="s">
        <v>46</v>
      </c>
      <c r="P178" s="7" t="s">
        <v>54</v>
      </c>
      <c r="Q178" s="14">
        <v>100</v>
      </c>
      <c r="R178" s="7">
        <v>100</v>
      </c>
      <c r="S178" s="2"/>
      <c r="T178" s="2"/>
      <c r="U178" s="2"/>
      <c r="V178" s="2"/>
      <c r="W178" s="2"/>
      <c r="X178" s="2"/>
      <c r="Y178" s="2"/>
      <c r="Z178" s="2"/>
      <c r="AA178" s="2"/>
      <c r="AB178" s="2"/>
      <c r="AC178" s="2"/>
      <c r="AD178" s="2">
        <v>0</v>
      </c>
      <c r="AE178" s="7">
        <v>150</v>
      </c>
      <c r="AF178" s="7">
        <v>200</v>
      </c>
      <c r="AG178" s="17">
        <v>250</v>
      </c>
      <c r="AH178" s="7" t="s">
        <v>46</v>
      </c>
      <c r="AI178" s="10">
        <f t="shared" si="19"/>
        <v>0</v>
      </c>
      <c r="AJ178" s="7" t="str">
        <f t="shared" si="14"/>
        <v>Abaixo do Esperado</v>
      </c>
    </row>
    <row r="179" spans="1:36" customFormat="1" ht="12.75" customHeight="1" x14ac:dyDescent="0.25">
      <c r="A179" s="11" t="s">
        <v>186</v>
      </c>
      <c r="B179" s="11" t="s">
        <v>187</v>
      </c>
      <c r="C179" s="11" t="s">
        <v>972</v>
      </c>
      <c r="D179" s="11" t="s">
        <v>973</v>
      </c>
      <c r="E179" s="11" t="s">
        <v>996</v>
      </c>
      <c r="F179" s="12" t="s">
        <v>997</v>
      </c>
      <c r="G179" s="3" t="s">
        <v>998</v>
      </c>
      <c r="H179" s="12" t="s">
        <v>999</v>
      </c>
      <c r="I179" s="11" t="s">
        <v>1000</v>
      </c>
      <c r="J179" s="11" t="s">
        <v>1001</v>
      </c>
      <c r="K179" s="12" t="s">
        <v>45</v>
      </c>
      <c r="L179" s="6" t="str">
        <f t="shared" si="15"/>
        <v>Programa: Desenvolvimento Científico, Tecnológico e Inovativo</v>
      </c>
      <c r="M179" s="6" t="str">
        <f t="shared" si="16"/>
        <v>Ação: 2232 - Desenvolvimento de Estudos e Pesquisas através da FAPERJ - FAPERJ</v>
      </c>
      <c r="N179" s="6" t="str">
        <f t="shared" si="17"/>
        <v>Anais de eventos impresso ou on line dos pesquisadores apoiados pela FAPERJ (Unidade)</v>
      </c>
      <c r="O179" s="13" t="s">
        <v>46</v>
      </c>
      <c r="P179" s="7" t="s">
        <v>54</v>
      </c>
      <c r="Q179" s="43">
        <v>10</v>
      </c>
      <c r="R179" s="11">
        <v>10</v>
      </c>
      <c r="S179" s="2"/>
      <c r="T179" s="2"/>
      <c r="U179" s="2"/>
      <c r="V179" s="2"/>
      <c r="W179" s="2"/>
      <c r="X179" s="2"/>
      <c r="Y179" s="2"/>
      <c r="Z179" s="2"/>
      <c r="AA179" s="2"/>
      <c r="AB179" s="2"/>
      <c r="AC179" s="2"/>
      <c r="AD179" s="2">
        <v>134</v>
      </c>
      <c r="AE179" s="43">
        <v>10</v>
      </c>
      <c r="AF179" s="11">
        <v>10</v>
      </c>
      <c r="AG179" s="13">
        <v>10</v>
      </c>
      <c r="AH179" s="7" t="s">
        <v>46</v>
      </c>
      <c r="AI179" s="10">
        <f t="shared" si="19"/>
        <v>13.4</v>
      </c>
      <c r="AJ179" s="7" t="str">
        <f t="shared" si="14"/>
        <v>Acima do Esperado</v>
      </c>
    </row>
    <row r="180" spans="1:36" ht="12.75" customHeight="1" x14ac:dyDescent="0.25">
      <c r="A180" s="11" t="s">
        <v>186</v>
      </c>
      <c r="B180" s="11" t="s">
        <v>187</v>
      </c>
      <c r="C180" s="11" t="s">
        <v>972</v>
      </c>
      <c r="D180" s="11" t="s">
        <v>973</v>
      </c>
      <c r="E180" s="11" t="s">
        <v>996</v>
      </c>
      <c r="F180" s="12" t="s">
        <v>997</v>
      </c>
      <c r="G180" s="3" t="s">
        <v>975</v>
      </c>
      <c r="H180" s="12" t="s">
        <v>976</v>
      </c>
      <c r="I180" s="11" t="s">
        <v>977</v>
      </c>
      <c r="J180" s="11" t="s">
        <v>978</v>
      </c>
      <c r="K180" s="12" t="s">
        <v>45</v>
      </c>
      <c r="L180" s="6" t="str">
        <f t="shared" si="15"/>
        <v>Programa: Desenvolvimento Científico, Tecnológico e Inovativo</v>
      </c>
      <c r="M180" s="6" t="str">
        <f t="shared" si="16"/>
        <v>Ação: 2232 - Desenvolvimento de Estudos e Pesquisas através da FAPERJ - FAPERJ</v>
      </c>
      <c r="N180" s="6" t="str">
        <f t="shared" si="17"/>
        <v>Número de pesquisas por área em que a FAPERJ tem atuação por meio do apoio aos seus pesquisadores (Unidade)</v>
      </c>
      <c r="O180" s="13" t="s">
        <v>46</v>
      </c>
      <c r="P180" s="7" t="s">
        <v>54</v>
      </c>
      <c r="Q180" s="43">
        <v>10</v>
      </c>
      <c r="R180" s="11">
        <v>10</v>
      </c>
      <c r="S180" s="2"/>
      <c r="T180" s="2"/>
      <c r="U180" s="2"/>
      <c r="V180" s="2"/>
      <c r="W180" s="2"/>
      <c r="X180" s="2"/>
      <c r="Y180" s="2"/>
      <c r="Z180" s="2"/>
      <c r="AA180" s="2"/>
      <c r="AB180" s="2"/>
      <c r="AC180" s="2"/>
      <c r="AD180" s="2">
        <v>143</v>
      </c>
      <c r="AE180" s="43">
        <v>10</v>
      </c>
      <c r="AF180" s="11">
        <v>10</v>
      </c>
      <c r="AG180" s="13">
        <v>10</v>
      </c>
      <c r="AH180" s="7" t="s">
        <v>46</v>
      </c>
      <c r="AI180" s="10">
        <f t="shared" si="19"/>
        <v>14.3</v>
      </c>
      <c r="AJ180" s="7" t="str">
        <f t="shared" si="14"/>
        <v>Acima do Esperado</v>
      </c>
    </row>
    <row r="181" spans="1:36" ht="12.75" customHeight="1" x14ac:dyDescent="0.25">
      <c r="A181" s="11" t="s">
        <v>186</v>
      </c>
      <c r="B181" s="11" t="s">
        <v>187</v>
      </c>
      <c r="C181" s="11" t="s">
        <v>972</v>
      </c>
      <c r="D181" s="11" t="s">
        <v>973</v>
      </c>
      <c r="E181" s="11" t="s">
        <v>996</v>
      </c>
      <c r="F181" s="12" t="s">
        <v>997</v>
      </c>
      <c r="G181" s="3" t="s">
        <v>1002</v>
      </c>
      <c r="H181" s="12" t="s">
        <v>1003</v>
      </c>
      <c r="I181" s="11" t="s">
        <v>1004</v>
      </c>
      <c r="J181" s="11" t="s">
        <v>1005</v>
      </c>
      <c r="K181" s="12" t="s">
        <v>45</v>
      </c>
      <c r="L181" s="6" t="str">
        <f t="shared" si="15"/>
        <v>Programa: Desenvolvimento Científico, Tecnológico e Inovativo</v>
      </c>
      <c r="M181" s="6" t="str">
        <f t="shared" si="16"/>
        <v>Ação: 2232 - Desenvolvimento de Estudos e Pesquisas através da FAPERJ - FAPERJ</v>
      </c>
      <c r="N181" s="6" t="str">
        <f t="shared" si="17"/>
        <v>Artigos publicados em periódicos indexados por pesquisadores apoiados pela FAPERJ  (Unidade)</v>
      </c>
      <c r="O181" s="13" t="s">
        <v>46</v>
      </c>
      <c r="P181" s="7" t="s">
        <v>54</v>
      </c>
      <c r="Q181" s="43">
        <v>50</v>
      </c>
      <c r="R181" s="11">
        <v>50</v>
      </c>
      <c r="S181" s="2"/>
      <c r="T181" s="2"/>
      <c r="U181" s="2"/>
      <c r="V181" s="2"/>
      <c r="W181" s="2"/>
      <c r="X181" s="2"/>
      <c r="Y181" s="2"/>
      <c r="Z181" s="2"/>
      <c r="AA181" s="2"/>
      <c r="AB181" s="2"/>
      <c r="AC181" s="2"/>
      <c r="AD181" s="2">
        <v>2772</v>
      </c>
      <c r="AE181" s="43">
        <v>50</v>
      </c>
      <c r="AF181" s="11">
        <v>50</v>
      </c>
      <c r="AG181" s="13">
        <v>50</v>
      </c>
      <c r="AH181" s="7" t="s">
        <v>46</v>
      </c>
      <c r="AI181" s="10">
        <f t="shared" si="19"/>
        <v>55.44</v>
      </c>
      <c r="AJ181" s="7" t="str">
        <f t="shared" si="14"/>
        <v>Acima do Esperado</v>
      </c>
    </row>
    <row r="182" spans="1:36" ht="12.75" customHeight="1" x14ac:dyDescent="0.25">
      <c r="A182" s="11" t="s">
        <v>186</v>
      </c>
      <c r="B182" s="11" t="s">
        <v>187</v>
      </c>
      <c r="C182" s="11" t="s">
        <v>972</v>
      </c>
      <c r="D182" s="11" t="s">
        <v>973</v>
      </c>
      <c r="E182" s="11" t="s">
        <v>996</v>
      </c>
      <c r="F182" s="12" t="s">
        <v>997</v>
      </c>
      <c r="G182" s="3" t="s">
        <v>1006</v>
      </c>
      <c r="H182" s="12" t="s">
        <v>1007</v>
      </c>
      <c r="I182" s="11" t="s">
        <v>1008</v>
      </c>
      <c r="J182" s="11" t="s">
        <v>1009</v>
      </c>
      <c r="K182" s="12" t="s">
        <v>45</v>
      </c>
      <c r="L182" s="6" t="str">
        <f t="shared" si="15"/>
        <v>Programa: Desenvolvimento Científico, Tecnológico e Inovativo</v>
      </c>
      <c r="M182" s="6" t="str">
        <f t="shared" si="16"/>
        <v>Ação: 2232 - Desenvolvimento de Estudos e Pesquisas através da FAPERJ - FAPERJ</v>
      </c>
      <c r="N182" s="6" t="str">
        <f t="shared" si="17"/>
        <v>Capítulos de livros indexados com ISBN (International Standard Book Number) produzidos por pesquisadores apoiados pela FAPERJ  (Unidade)</v>
      </c>
      <c r="O182" s="13" t="s">
        <v>46</v>
      </c>
      <c r="P182" s="7" t="s">
        <v>54</v>
      </c>
      <c r="Q182" s="43">
        <v>15</v>
      </c>
      <c r="R182" s="11">
        <v>15</v>
      </c>
      <c r="S182" s="2"/>
      <c r="T182" s="2"/>
      <c r="U182" s="2"/>
      <c r="V182" s="2"/>
      <c r="W182" s="2"/>
      <c r="X182" s="2"/>
      <c r="Y182" s="2"/>
      <c r="Z182" s="2"/>
      <c r="AA182" s="2"/>
      <c r="AB182" s="2"/>
      <c r="AC182" s="2"/>
      <c r="AD182" s="2">
        <v>8</v>
      </c>
      <c r="AE182" s="43">
        <v>15</v>
      </c>
      <c r="AF182" s="11">
        <v>15</v>
      </c>
      <c r="AG182" s="13">
        <v>15</v>
      </c>
      <c r="AH182" s="7" t="s">
        <v>46</v>
      </c>
      <c r="AI182" s="10">
        <f t="shared" si="19"/>
        <v>0.53333333333333333</v>
      </c>
      <c r="AJ182" s="7" t="str">
        <f t="shared" si="14"/>
        <v>Abaixo do Esperado</v>
      </c>
    </row>
    <row r="183" spans="1:36" ht="12.75" customHeight="1" x14ac:dyDescent="0.25">
      <c r="A183" s="11" t="s">
        <v>186</v>
      </c>
      <c r="B183" s="11" t="s">
        <v>187</v>
      </c>
      <c r="C183" s="11" t="s">
        <v>972</v>
      </c>
      <c r="D183" s="11" t="s">
        <v>973</v>
      </c>
      <c r="E183" s="11" t="s">
        <v>996</v>
      </c>
      <c r="F183" s="12" t="s">
        <v>997</v>
      </c>
      <c r="G183" s="3" t="s">
        <v>1010</v>
      </c>
      <c r="H183" s="12" t="s">
        <v>1011</v>
      </c>
      <c r="I183" s="11" t="s">
        <v>1012</v>
      </c>
      <c r="J183" s="11" t="s">
        <v>1013</v>
      </c>
      <c r="K183" s="12" t="s">
        <v>45</v>
      </c>
      <c r="L183" s="6" t="str">
        <f t="shared" si="15"/>
        <v>Programa: Desenvolvimento Científico, Tecnológico e Inovativo</v>
      </c>
      <c r="M183" s="6" t="str">
        <f t="shared" si="16"/>
        <v>Ação: 2232 - Desenvolvimento de Estudos e Pesquisas através da FAPERJ - FAPERJ</v>
      </c>
      <c r="N183" s="6" t="str">
        <f t="shared" si="17"/>
        <v>Laboratórios envolvidos (Unidade)</v>
      </c>
      <c r="O183" s="13" t="s">
        <v>46</v>
      </c>
      <c r="P183" s="7" t="s">
        <v>54</v>
      </c>
      <c r="Q183" s="43">
        <v>20</v>
      </c>
      <c r="R183" s="11">
        <v>20</v>
      </c>
      <c r="S183" s="2"/>
      <c r="T183" s="2"/>
      <c r="U183" s="2"/>
      <c r="V183" s="2"/>
      <c r="W183" s="2"/>
      <c r="X183" s="2"/>
      <c r="Y183" s="2"/>
      <c r="Z183" s="2"/>
      <c r="AA183" s="2"/>
      <c r="AB183" s="2"/>
      <c r="AC183" s="2"/>
      <c r="AD183" s="2" t="s">
        <v>55</v>
      </c>
      <c r="AE183" s="43">
        <v>20</v>
      </c>
      <c r="AF183" s="11">
        <v>20</v>
      </c>
      <c r="AG183" s="13">
        <v>20</v>
      </c>
      <c r="AH183" s="7" t="s">
        <v>46</v>
      </c>
      <c r="AI183" s="10" t="s">
        <v>55</v>
      </c>
      <c r="AJ183" s="7" t="s">
        <v>55</v>
      </c>
    </row>
    <row r="184" spans="1:36" ht="12.75" customHeight="1" x14ac:dyDescent="0.25">
      <c r="A184" s="11" t="s">
        <v>186</v>
      </c>
      <c r="B184" s="11" t="s">
        <v>187</v>
      </c>
      <c r="C184" s="11" t="s">
        <v>972</v>
      </c>
      <c r="D184" s="11" t="s">
        <v>973</v>
      </c>
      <c r="E184" s="11" t="s">
        <v>996</v>
      </c>
      <c r="F184" s="12" t="s">
        <v>997</v>
      </c>
      <c r="G184" s="3" t="s">
        <v>1014</v>
      </c>
      <c r="H184" s="12" t="s">
        <v>1015</v>
      </c>
      <c r="I184" s="11" t="s">
        <v>1016</v>
      </c>
      <c r="J184" s="11" t="s">
        <v>1017</v>
      </c>
      <c r="K184" s="12" t="s">
        <v>45</v>
      </c>
      <c r="L184" s="6" t="str">
        <f t="shared" si="15"/>
        <v>Programa: Desenvolvimento Científico, Tecnológico e Inovativo</v>
      </c>
      <c r="M184" s="6" t="str">
        <f t="shared" si="16"/>
        <v>Ação: 2232 - Desenvolvimento de Estudos e Pesquisas através da FAPERJ - FAPERJ</v>
      </c>
      <c r="N184" s="6" t="str">
        <f t="shared" si="17"/>
        <v>Livros indexados com ISBN (International Standard Book Number)  publicados por pesquisadores apoiados pela FAPERJ  (Unidade)</v>
      </c>
      <c r="O184" s="13" t="s">
        <v>46</v>
      </c>
      <c r="P184" s="7" t="s">
        <v>54</v>
      </c>
      <c r="Q184" s="43">
        <v>20</v>
      </c>
      <c r="R184" s="11">
        <v>20</v>
      </c>
      <c r="S184" s="2"/>
      <c r="T184" s="2"/>
      <c r="U184" s="2"/>
      <c r="V184" s="2"/>
      <c r="W184" s="2"/>
      <c r="X184" s="2"/>
      <c r="Y184" s="2"/>
      <c r="Z184" s="2"/>
      <c r="AA184" s="2"/>
      <c r="AB184" s="2"/>
      <c r="AC184" s="2"/>
      <c r="AD184" s="2">
        <v>46</v>
      </c>
      <c r="AE184" s="43">
        <v>20</v>
      </c>
      <c r="AF184" s="11">
        <v>20</v>
      </c>
      <c r="AG184" s="13">
        <v>20</v>
      </c>
      <c r="AH184" s="7" t="s">
        <v>46</v>
      </c>
      <c r="AI184" s="10">
        <f>IF(P184="Crescimento",MAX(S184:AD184)/R184, 2-(MIN(S184:AD184)/R184))</f>
        <v>2.2999999999999998</v>
      </c>
      <c r="AJ184" s="7" t="str">
        <f t="shared" si="14"/>
        <v>Acima do Esperado</v>
      </c>
    </row>
    <row r="185" spans="1:36" ht="12.75" customHeight="1" x14ac:dyDescent="0.25">
      <c r="A185" s="11" t="s">
        <v>186</v>
      </c>
      <c r="B185" s="11" t="s">
        <v>187</v>
      </c>
      <c r="C185" s="11" t="s">
        <v>972</v>
      </c>
      <c r="D185" s="11" t="s">
        <v>973</v>
      </c>
      <c r="E185" s="11" t="s">
        <v>996</v>
      </c>
      <c r="F185" s="12" t="s">
        <v>997</v>
      </c>
      <c r="G185" s="3" t="s">
        <v>1018</v>
      </c>
      <c r="H185" s="12" t="s">
        <v>1019</v>
      </c>
      <c r="I185" s="11" t="s">
        <v>1020</v>
      </c>
      <c r="J185" s="11" t="s">
        <v>1021</v>
      </c>
      <c r="K185" s="12" t="s">
        <v>45</v>
      </c>
      <c r="L185" s="6" t="str">
        <f t="shared" si="15"/>
        <v>Programa: Desenvolvimento Científico, Tecnológico e Inovativo</v>
      </c>
      <c r="M185" s="6" t="str">
        <f t="shared" si="16"/>
        <v>Ação: 2232 - Desenvolvimento de Estudos e Pesquisas através da FAPERJ - FAPERJ</v>
      </c>
      <c r="N185" s="6" t="str">
        <f t="shared" si="17"/>
        <v>Mapas produzidos por pesquisadores apoiados pela FAPERJ  (Unidade)</v>
      </c>
      <c r="O185" s="13" t="s">
        <v>46</v>
      </c>
      <c r="P185" s="7" t="s">
        <v>54</v>
      </c>
      <c r="Q185" s="43">
        <v>2</v>
      </c>
      <c r="R185" s="11">
        <v>2</v>
      </c>
      <c r="S185" s="2"/>
      <c r="T185" s="2"/>
      <c r="U185" s="2"/>
      <c r="V185" s="2"/>
      <c r="W185" s="2"/>
      <c r="X185" s="2"/>
      <c r="Y185" s="2"/>
      <c r="Z185" s="2"/>
      <c r="AA185" s="2"/>
      <c r="AB185" s="2"/>
      <c r="AC185" s="2"/>
      <c r="AD185" s="2" t="s">
        <v>55</v>
      </c>
      <c r="AE185" s="43">
        <v>2</v>
      </c>
      <c r="AF185" s="11">
        <v>2</v>
      </c>
      <c r="AG185" s="13">
        <v>2</v>
      </c>
      <c r="AH185" s="7" t="s">
        <v>46</v>
      </c>
      <c r="AI185" s="10" t="s">
        <v>55</v>
      </c>
      <c r="AJ185" s="7" t="s">
        <v>55</v>
      </c>
    </row>
    <row r="186" spans="1:36" ht="12.75" customHeight="1" x14ac:dyDescent="0.25">
      <c r="A186" s="11" t="s">
        <v>186</v>
      </c>
      <c r="B186" s="11" t="s">
        <v>187</v>
      </c>
      <c r="C186" s="11" t="s">
        <v>972</v>
      </c>
      <c r="D186" s="11" t="s">
        <v>973</v>
      </c>
      <c r="E186" s="11" t="s">
        <v>996</v>
      </c>
      <c r="F186" s="12" t="s">
        <v>997</v>
      </c>
      <c r="G186" s="3" t="s">
        <v>1022</v>
      </c>
      <c r="H186" s="12" t="s">
        <v>1023</v>
      </c>
      <c r="I186" s="11" t="s">
        <v>1024</v>
      </c>
      <c r="J186" s="11" t="s">
        <v>1025</v>
      </c>
      <c r="K186" s="12" t="s">
        <v>45</v>
      </c>
      <c r="L186" s="6" t="str">
        <f t="shared" si="15"/>
        <v>Programa: Desenvolvimento Científico, Tecnológico e Inovativo</v>
      </c>
      <c r="M186" s="6" t="str">
        <f t="shared" si="16"/>
        <v>Ação: 2232 - Desenvolvimento de Estudos e Pesquisas através da FAPERJ - FAPERJ</v>
      </c>
      <c r="N186" s="6" t="str">
        <f t="shared" si="17"/>
        <v>Maquetes produzidos por pesquisadores apoiados pela FAPERJ  (Unidade)</v>
      </c>
      <c r="O186" s="13" t="s">
        <v>46</v>
      </c>
      <c r="P186" s="7" t="s">
        <v>54</v>
      </c>
      <c r="Q186" s="43">
        <v>2</v>
      </c>
      <c r="R186" s="11">
        <v>2</v>
      </c>
      <c r="S186" s="2"/>
      <c r="T186" s="2"/>
      <c r="U186" s="2"/>
      <c r="V186" s="2"/>
      <c r="W186" s="2"/>
      <c r="X186" s="2"/>
      <c r="Y186" s="2"/>
      <c r="Z186" s="2"/>
      <c r="AA186" s="2"/>
      <c r="AB186" s="2"/>
      <c r="AC186" s="2"/>
      <c r="AD186" s="2" t="s">
        <v>55</v>
      </c>
      <c r="AE186" s="43">
        <v>2</v>
      </c>
      <c r="AF186" s="11">
        <v>2</v>
      </c>
      <c r="AG186" s="13">
        <v>2</v>
      </c>
      <c r="AH186" s="7" t="s">
        <v>46</v>
      </c>
      <c r="AI186" s="10" t="s">
        <v>55</v>
      </c>
      <c r="AJ186" s="7" t="s">
        <v>55</v>
      </c>
    </row>
    <row r="187" spans="1:36" ht="12.75" customHeight="1" x14ac:dyDescent="0.25">
      <c r="A187" s="11" t="s">
        <v>186</v>
      </c>
      <c r="B187" s="11" t="s">
        <v>187</v>
      </c>
      <c r="C187" s="11" t="s">
        <v>972</v>
      </c>
      <c r="D187" s="11" t="s">
        <v>973</v>
      </c>
      <c r="E187" s="11" t="s">
        <v>996</v>
      </c>
      <c r="F187" s="12" t="s">
        <v>997</v>
      </c>
      <c r="G187" s="3" t="s">
        <v>1026</v>
      </c>
      <c r="H187" s="12" t="s">
        <v>1027</v>
      </c>
      <c r="I187" s="11" t="s">
        <v>1028</v>
      </c>
      <c r="J187" s="11" t="s">
        <v>1029</v>
      </c>
      <c r="K187" s="12" t="s">
        <v>45</v>
      </c>
      <c r="L187" s="6" t="str">
        <f t="shared" si="15"/>
        <v>Programa: Desenvolvimento Científico, Tecnológico e Inovativo</v>
      </c>
      <c r="M187" s="6" t="str">
        <f t="shared" si="16"/>
        <v>Ação: 2232 - Desenvolvimento de Estudos e Pesquisas através da FAPERJ - FAPERJ</v>
      </c>
      <c r="N187" s="6" t="str">
        <f t="shared" si="17"/>
        <v>Partituras produzidas por pesquisadores apoiados pela FAPERJ  (Unidade)</v>
      </c>
      <c r="O187" s="13" t="s">
        <v>46</v>
      </c>
      <c r="P187" s="7" t="s">
        <v>54</v>
      </c>
      <c r="Q187" s="43">
        <v>5</v>
      </c>
      <c r="R187" s="11">
        <v>5</v>
      </c>
      <c r="S187" s="2"/>
      <c r="T187" s="2"/>
      <c r="U187" s="2"/>
      <c r="V187" s="2"/>
      <c r="W187" s="2"/>
      <c r="X187" s="2"/>
      <c r="Y187" s="2"/>
      <c r="Z187" s="2"/>
      <c r="AA187" s="2"/>
      <c r="AB187" s="2"/>
      <c r="AC187" s="2"/>
      <c r="AD187" s="2" t="s">
        <v>55</v>
      </c>
      <c r="AE187" s="43">
        <v>5</v>
      </c>
      <c r="AF187" s="11">
        <v>5</v>
      </c>
      <c r="AG187" s="13">
        <v>5</v>
      </c>
      <c r="AH187" s="7" t="s">
        <v>46</v>
      </c>
      <c r="AI187" s="10" t="s">
        <v>55</v>
      </c>
      <c r="AJ187" s="7" t="s">
        <v>55</v>
      </c>
    </row>
    <row r="188" spans="1:36" ht="12.75" customHeight="1" x14ac:dyDescent="0.25">
      <c r="A188" s="11" t="s">
        <v>186</v>
      </c>
      <c r="B188" s="11" t="s">
        <v>187</v>
      </c>
      <c r="C188" s="11" t="s">
        <v>972</v>
      </c>
      <c r="D188" s="11" t="s">
        <v>973</v>
      </c>
      <c r="E188" s="11" t="s">
        <v>996</v>
      </c>
      <c r="F188" s="12" t="s">
        <v>997</v>
      </c>
      <c r="G188" s="3" t="s">
        <v>1030</v>
      </c>
      <c r="H188" s="12" t="s">
        <v>1031</v>
      </c>
      <c r="I188" s="11" t="s">
        <v>1032</v>
      </c>
      <c r="J188" s="11" t="s">
        <v>1033</v>
      </c>
      <c r="K188" s="12" t="s">
        <v>45</v>
      </c>
      <c r="L188" s="6" t="str">
        <f t="shared" si="15"/>
        <v>Programa: Desenvolvimento Científico, Tecnológico e Inovativo</v>
      </c>
      <c r="M188" s="6" t="str">
        <f t="shared" si="16"/>
        <v>Ação: 2232 - Desenvolvimento de Estudos e Pesquisas através da FAPERJ - FAPERJ</v>
      </c>
      <c r="N188" s="6" t="str">
        <f t="shared" si="17"/>
        <v>Patentes concedidas aos pesquisadores apoiados pela FAPERJ  (Unidade)</v>
      </c>
      <c r="O188" s="13" t="s">
        <v>46</v>
      </c>
      <c r="P188" s="7" t="s">
        <v>54</v>
      </c>
      <c r="Q188" s="43">
        <v>3</v>
      </c>
      <c r="R188" s="11">
        <v>3</v>
      </c>
      <c r="S188" s="2"/>
      <c r="T188" s="2"/>
      <c r="U188" s="2"/>
      <c r="V188" s="2"/>
      <c r="W188" s="2"/>
      <c r="X188" s="2"/>
      <c r="Y188" s="2"/>
      <c r="Z188" s="2"/>
      <c r="AA188" s="2"/>
      <c r="AB188" s="2"/>
      <c r="AC188" s="2"/>
      <c r="AD188" s="2">
        <v>0</v>
      </c>
      <c r="AE188" s="43">
        <v>3</v>
      </c>
      <c r="AF188" s="11">
        <v>3</v>
      </c>
      <c r="AG188" s="13">
        <v>3</v>
      </c>
      <c r="AH188" s="7" t="s">
        <v>46</v>
      </c>
      <c r="AI188" s="10">
        <f>IF(P188="Crescimento",MAX(S188:AD188)/R188, 2-(MIN(S188:AD188)/R188))</f>
        <v>0</v>
      </c>
      <c r="AJ188" s="7" t="str">
        <f t="shared" ref="AJ188:AJ230" si="20">IF(AI188="ASI","ASI",IF(AI188&lt;100%,"Abaixo do Esperado",IF(AI188=100%,"Dentro do Esperado",IF(AI188&gt;100%,"Acima do Esperado"))))</f>
        <v>Abaixo do Esperado</v>
      </c>
    </row>
    <row r="189" spans="1:36" ht="12.75" customHeight="1" x14ac:dyDescent="0.25">
      <c r="A189" s="11" t="s">
        <v>186</v>
      </c>
      <c r="B189" s="11" t="s">
        <v>187</v>
      </c>
      <c r="C189" s="11" t="s">
        <v>972</v>
      </c>
      <c r="D189" s="11" t="s">
        <v>973</v>
      </c>
      <c r="E189" s="11" t="s">
        <v>996</v>
      </c>
      <c r="F189" s="12" t="s">
        <v>997</v>
      </c>
      <c r="G189" s="3" t="s">
        <v>1034</v>
      </c>
      <c r="H189" s="12" t="s">
        <v>1035</v>
      </c>
      <c r="I189" s="11" t="s">
        <v>1036</v>
      </c>
      <c r="J189" s="11" t="s">
        <v>1037</v>
      </c>
      <c r="K189" s="12" t="s">
        <v>45</v>
      </c>
      <c r="L189" s="6" t="str">
        <f t="shared" si="15"/>
        <v>Programa: Desenvolvimento Científico, Tecnológico e Inovativo</v>
      </c>
      <c r="M189" s="6" t="str">
        <f t="shared" si="16"/>
        <v>Ação: 2232 - Desenvolvimento de Estudos e Pesquisas através da FAPERJ - FAPERJ</v>
      </c>
      <c r="N189" s="6" t="str">
        <f t="shared" si="17"/>
        <v>Patentes depositadas por pesquisadores apoiados pela FAPERJ  (Unidade)</v>
      </c>
      <c r="O189" s="13" t="s">
        <v>46</v>
      </c>
      <c r="P189" s="7" t="s">
        <v>54</v>
      </c>
      <c r="Q189" s="43">
        <v>3</v>
      </c>
      <c r="R189" s="11">
        <v>3</v>
      </c>
      <c r="S189" s="2"/>
      <c r="T189" s="2"/>
      <c r="U189" s="2"/>
      <c r="V189" s="2"/>
      <c r="W189" s="2"/>
      <c r="X189" s="2"/>
      <c r="Y189" s="2"/>
      <c r="Z189" s="2"/>
      <c r="AA189" s="2"/>
      <c r="AB189" s="2"/>
      <c r="AC189" s="2"/>
      <c r="AD189" s="2">
        <v>0</v>
      </c>
      <c r="AE189" s="43">
        <v>3</v>
      </c>
      <c r="AF189" s="11">
        <v>3</v>
      </c>
      <c r="AG189" s="13">
        <v>3</v>
      </c>
      <c r="AH189" s="7" t="s">
        <v>46</v>
      </c>
      <c r="AI189" s="10">
        <f>IF(P189="Crescimento",MAX(S189:AD189)/R189, 2-(MIN(S189:AD189)/R189))</f>
        <v>0</v>
      </c>
      <c r="AJ189" s="7" t="str">
        <f t="shared" si="20"/>
        <v>Abaixo do Esperado</v>
      </c>
    </row>
    <row r="190" spans="1:36" ht="12.75" customHeight="1" x14ac:dyDescent="0.25">
      <c r="A190" s="11" t="s">
        <v>186</v>
      </c>
      <c r="B190" s="11" t="s">
        <v>187</v>
      </c>
      <c r="C190" s="11" t="s">
        <v>972</v>
      </c>
      <c r="D190" s="11" t="s">
        <v>973</v>
      </c>
      <c r="E190" s="11" t="s">
        <v>996</v>
      </c>
      <c r="F190" s="12" t="s">
        <v>997</v>
      </c>
      <c r="G190" s="3" t="s">
        <v>1038</v>
      </c>
      <c r="H190" s="12" t="s">
        <v>1039</v>
      </c>
      <c r="I190" s="11" t="s">
        <v>1040</v>
      </c>
      <c r="J190" s="11" t="s">
        <v>1041</v>
      </c>
      <c r="K190" s="12" t="s">
        <v>45</v>
      </c>
      <c r="L190" s="6" t="str">
        <f t="shared" si="15"/>
        <v>Programa: Desenvolvimento Científico, Tecnológico e Inovativo</v>
      </c>
      <c r="M190" s="6" t="str">
        <f t="shared" si="16"/>
        <v>Ação: 2232 - Desenvolvimento de Estudos e Pesquisas através da FAPERJ - FAPERJ</v>
      </c>
      <c r="N190" s="6" t="str">
        <f t="shared" si="17"/>
        <v>Pesquisadores e empreendedores envolvidos apoiados pela FAPERJ  (Unidade)</v>
      </c>
      <c r="O190" s="13" t="s">
        <v>46</v>
      </c>
      <c r="P190" s="7" t="s">
        <v>54</v>
      </c>
      <c r="Q190" s="43">
        <v>50</v>
      </c>
      <c r="R190" s="11">
        <v>50</v>
      </c>
      <c r="S190" s="2"/>
      <c r="T190" s="2"/>
      <c r="U190" s="2"/>
      <c r="V190" s="2"/>
      <c r="W190" s="2"/>
      <c r="X190" s="2"/>
      <c r="Y190" s="2"/>
      <c r="Z190" s="2"/>
      <c r="AA190" s="2"/>
      <c r="AB190" s="2"/>
      <c r="AC190" s="2"/>
      <c r="AD190" s="2">
        <v>451</v>
      </c>
      <c r="AE190" s="43">
        <v>50</v>
      </c>
      <c r="AF190" s="11">
        <v>50</v>
      </c>
      <c r="AG190" s="13">
        <v>50</v>
      </c>
      <c r="AH190" s="7" t="s">
        <v>46</v>
      </c>
      <c r="AI190" s="10">
        <f>IF(P190="Crescimento",MAX(S190:AD190)/R190, 2-(MIN(S190:AD190)/R190))</f>
        <v>9.02</v>
      </c>
      <c r="AJ190" s="7" t="str">
        <f t="shared" si="20"/>
        <v>Acima do Esperado</v>
      </c>
    </row>
    <row r="191" spans="1:36" ht="12.75" customHeight="1" x14ac:dyDescent="0.25">
      <c r="A191" s="11" t="s">
        <v>186</v>
      </c>
      <c r="B191" s="11" t="s">
        <v>187</v>
      </c>
      <c r="C191" s="11" t="s">
        <v>972</v>
      </c>
      <c r="D191" s="11" t="s">
        <v>973</v>
      </c>
      <c r="E191" s="11" t="s">
        <v>996</v>
      </c>
      <c r="F191" s="12" t="s">
        <v>997</v>
      </c>
      <c r="G191" s="3" t="s">
        <v>1042</v>
      </c>
      <c r="H191" s="12" t="s">
        <v>1043</v>
      </c>
      <c r="I191" s="11" t="s">
        <v>1044</v>
      </c>
      <c r="J191" s="11" t="s">
        <v>1045</v>
      </c>
      <c r="K191" s="12" t="s">
        <v>45</v>
      </c>
      <c r="L191" s="6" t="str">
        <f t="shared" si="15"/>
        <v>Programa: Desenvolvimento Científico, Tecnológico e Inovativo</v>
      </c>
      <c r="M191" s="6" t="str">
        <f t="shared" si="16"/>
        <v>Ação: 2232 - Desenvolvimento de Estudos e Pesquisas através da FAPERJ - FAPERJ</v>
      </c>
      <c r="N191" s="6" t="str">
        <f t="shared" si="17"/>
        <v>Processos desenvolvidos por pesquisadores apoiados pela FAPERJ  (Unidade)</v>
      </c>
      <c r="O191" s="13" t="s">
        <v>46</v>
      </c>
      <c r="P191" s="7" t="s">
        <v>54</v>
      </c>
      <c r="Q191" s="43">
        <v>10</v>
      </c>
      <c r="R191" s="11">
        <v>10</v>
      </c>
      <c r="S191" s="2"/>
      <c r="T191" s="2"/>
      <c r="U191" s="2"/>
      <c r="V191" s="2"/>
      <c r="W191" s="2"/>
      <c r="X191" s="2"/>
      <c r="Y191" s="2"/>
      <c r="Z191" s="2"/>
      <c r="AA191" s="2"/>
      <c r="AB191" s="2"/>
      <c r="AC191" s="2"/>
      <c r="AD191" s="2">
        <v>0</v>
      </c>
      <c r="AE191" s="43">
        <v>10</v>
      </c>
      <c r="AF191" s="11">
        <v>10</v>
      </c>
      <c r="AG191" s="13">
        <v>10</v>
      </c>
      <c r="AH191" s="7" t="s">
        <v>46</v>
      </c>
      <c r="AI191" s="10">
        <f>IF(P191="Crescimento",MAX(S191:AD191)/R191, 2-(MIN(S191:AD191)/R191))</f>
        <v>0</v>
      </c>
      <c r="AJ191" s="7" t="str">
        <f t="shared" si="20"/>
        <v>Abaixo do Esperado</v>
      </c>
    </row>
    <row r="192" spans="1:36" ht="12.75" customHeight="1" x14ac:dyDescent="0.25">
      <c r="A192" s="11" t="s">
        <v>186</v>
      </c>
      <c r="B192" s="11" t="s">
        <v>187</v>
      </c>
      <c r="C192" s="11" t="s">
        <v>972</v>
      </c>
      <c r="D192" s="11" t="s">
        <v>973</v>
      </c>
      <c r="E192" s="11" t="s">
        <v>996</v>
      </c>
      <c r="F192" s="12" t="s">
        <v>997</v>
      </c>
      <c r="G192" s="3" t="s">
        <v>1046</v>
      </c>
      <c r="H192" s="12" t="s">
        <v>1047</v>
      </c>
      <c r="I192" s="11" t="s">
        <v>1048</v>
      </c>
      <c r="J192" s="11" t="s">
        <v>1049</v>
      </c>
      <c r="K192" s="12" t="s">
        <v>45</v>
      </c>
      <c r="L192" s="6" t="str">
        <f t="shared" si="15"/>
        <v>Programa: Desenvolvimento Científico, Tecnológico e Inovativo</v>
      </c>
      <c r="M192" s="6" t="str">
        <f t="shared" si="16"/>
        <v>Ação: 2232 - Desenvolvimento de Estudos e Pesquisas através da FAPERJ - FAPERJ</v>
      </c>
      <c r="N192" s="6" t="str">
        <f t="shared" si="17"/>
        <v>Programas de excelência em pós-graduação envolvidos em projetos apoiados pela FAPERJ  (Unidade)</v>
      </c>
      <c r="O192" s="13" t="s">
        <v>46</v>
      </c>
      <c r="P192" s="7" t="s">
        <v>54</v>
      </c>
      <c r="Q192" s="43">
        <v>50</v>
      </c>
      <c r="R192" s="11">
        <v>50</v>
      </c>
      <c r="S192" s="2"/>
      <c r="T192" s="2"/>
      <c r="U192" s="2"/>
      <c r="V192" s="2"/>
      <c r="W192" s="2"/>
      <c r="X192" s="2"/>
      <c r="Y192" s="2"/>
      <c r="Z192" s="2"/>
      <c r="AA192" s="2"/>
      <c r="AB192" s="2"/>
      <c r="AC192" s="2"/>
      <c r="AD192" s="2" t="s">
        <v>55</v>
      </c>
      <c r="AE192" s="43">
        <v>50</v>
      </c>
      <c r="AF192" s="11">
        <v>50</v>
      </c>
      <c r="AG192" s="13">
        <v>50</v>
      </c>
      <c r="AH192" s="7" t="s">
        <v>46</v>
      </c>
      <c r="AI192" s="10" t="s">
        <v>55</v>
      </c>
      <c r="AJ192" s="7" t="s">
        <v>55</v>
      </c>
    </row>
    <row r="193" spans="1:36" ht="12.75" customHeight="1" x14ac:dyDescent="0.25">
      <c r="A193" s="11" t="s">
        <v>186</v>
      </c>
      <c r="B193" s="11" t="s">
        <v>187</v>
      </c>
      <c r="C193" s="11" t="s">
        <v>972</v>
      </c>
      <c r="D193" s="11" t="s">
        <v>973</v>
      </c>
      <c r="E193" s="11" t="s">
        <v>996</v>
      </c>
      <c r="F193" s="12" t="s">
        <v>997</v>
      </c>
      <c r="G193" s="3" t="s">
        <v>1050</v>
      </c>
      <c r="H193" s="12" t="s">
        <v>1051</v>
      </c>
      <c r="I193" s="11" t="s">
        <v>1052</v>
      </c>
      <c r="J193" s="11" t="s">
        <v>1053</v>
      </c>
      <c r="K193" s="12" t="s">
        <v>45</v>
      </c>
      <c r="L193" s="6" t="str">
        <f t="shared" si="15"/>
        <v>Programa: Desenvolvimento Científico, Tecnológico e Inovativo</v>
      </c>
      <c r="M193" s="6" t="str">
        <f t="shared" si="16"/>
        <v>Ação: 2232 - Desenvolvimento de Estudos e Pesquisas através da FAPERJ - FAPERJ</v>
      </c>
      <c r="N193" s="6" t="str">
        <f t="shared" si="17"/>
        <v>Projetos apoiados pela FAPERJ  (Unidade)</v>
      </c>
      <c r="O193" s="13" t="s">
        <v>46</v>
      </c>
      <c r="P193" s="7" t="s">
        <v>54</v>
      </c>
      <c r="Q193" s="43">
        <v>100</v>
      </c>
      <c r="R193" s="11">
        <v>100</v>
      </c>
      <c r="S193" s="2"/>
      <c r="T193" s="2"/>
      <c r="U193" s="2"/>
      <c r="V193" s="2"/>
      <c r="W193" s="2"/>
      <c r="X193" s="2"/>
      <c r="Y193" s="2"/>
      <c r="Z193" s="2"/>
      <c r="AA193" s="2"/>
      <c r="AB193" s="2"/>
      <c r="AC193" s="2"/>
      <c r="AD193" s="2">
        <v>176</v>
      </c>
      <c r="AE193" s="43">
        <v>100</v>
      </c>
      <c r="AF193" s="11">
        <v>100</v>
      </c>
      <c r="AG193" s="13">
        <v>100</v>
      </c>
      <c r="AH193" s="7" t="s">
        <v>46</v>
      </c>
      <c r="AI193" s="10">
        <f t="shared" ref="AI193:AI215" si="21">IF(P193="Crescimento",MAX(S193:AD193)/R193, 2-(MIN(S193:AD193)/R193))</f>
        <v>1.76</v>
      </c>
      <c r="AJ193" s="7" t="str">
        <f t="shared" si="20"/>
        <v>Acima do Esperado</v>
      </c>
    </row>
    <row r="194" spans="1:36" ht="12.75" customHeight="1" x14ac:dyDescent="0.25">
      <c r="A194" s="11" t="s">
        <v>69</v>
      </c>
      <c r="B194" s="11" t="s">
        <v>70</v>
      </c>
      <c r="C194" s="11" t="s">
        <v>972</v>
      </c>
      <c r="D194" s="11" t="s">
        <v>973</v>
      </c>
      <c r="E194" s="11" t="s">
        <v>1054</v>
      </c>
      <c r="F194" s="12" t="s">
        <v>1055</v>
      </c>
      <c r="G194" s="3" t="s">
        <v>1056</v>
      </c>
      <c r="H194" s="12" t="s">
        <v>1057</v>
      </c>
      <c r="I194" s="11" t="s">
        <v>1058</v>
      </c>
      <c r="J194" s="11" t="s">
        <v>1059</v>
      </c>
      <c r="K194" s="12" t="s">
        <v>1060</v>
      </c>
      <c r="L194" s="6" t="str">
        <f t="shared" ref="L194:L257" si="22">"Programa: "&amp;B194</f>
        <v>Programa: Empreendedorismo e Apoio às Empresas</v>
      </c>
      <c r="M194" s="6" t="str">
        <f t="shared" ref="M194:M257" si="23">"Ação: "&amp;E194&amp;" - "&amp;F194&amp;" - "&amp;D194</f>
        <v>Ação: 2265 - Apoio ao Pesquisador na Empresa - FAPERJ</v>
      </c>
      <c r="N194" s="6" t="str">
        <f t="shared" ref="N194:N257" si="24">H194&amp;" ("&amp;K194&amp;")"</f>
        <v>Empresas  apoiadas (Empresas apoiadas)</v>
      </c>
      <c r="O194" s="13" t="s">
        <v>46</v>
      </c>
      <c r="P194" s="7" t="s">
        <v>54</v>
      </c>
      <c r="Q194" s="43">
        <v>0</v>
      </c>
      <c r="R194" s="11">
        <v>20</v>
      </c>
      <c r="S194" s="2"/>
      <c r="T194" s="2"/>
      <c r="U194" s="2"/>
      <c r="V194" s="2"/>
      <c r="W194" s="2"/>
      <c r="X194" s="2"/>
      <c r="Y194" s="2"/>
      <c r="Z194" s="2"/>
      <c r="AA194" s="2"/>
      <c r="AB194" s="2"/>
      <c r="AC194" s="2"/>
      <c r="AD194" s="2">
        <v>0</v>
      </c>
      <c r="AE194" s="11">
        <v>20</v>
      </c>
      <c r="AF194" s="11">
        <v>20</v>
      </c>
      <c r="AG194" s="13">
        <v>20</v>
      </c>
      <c r="AH194" s="7" t="s">
        <v>46</v>
      </c>
      <c r="AI194" s="10">
        <f t="shared" si="21"/>
        <v>0</v>
      </c>
      <c r="AJ194" s="7" t="str">
        <f t="shared" si="20"/>
        <v>Abaixo do Esperado</v>
      </c>
    </row>
    <row r="195" spans="1:36" ht="12.75" customHeight="1" x14ac:dyDescent="0.25">
      <c r="A195" s="11" t="s">
        <v>186</v>
      </c>
      <c r="B195" s="11" t="s">
        <v>187</v>
      </c>
      <c r="C195" s="11" t="s">
        <v>972</v>
      </c>
      <c r="D195" s="11" t="s">
        <v>973</v>
      </c>
      <c r="E195" s="11" t="s">
        <v>1061</v>
      </c>
      <c r="F195" s="12" t="s">
        <v>974</v>
      </c>
      <c r="G195" s="3" t="s">
        <v>1062</v>
      </c>
      <c r="H195" s="12" t="s">
        <v>1063</v>
      </c>
      <c r="I195" s="11" t="s">
        <v>1064</v>
      </c>
      <c r="J195" s="11" t="s">
        <v>1065</v>
      </c>
      <c r="K195" s="12" t="s">
        <v>1066</v>
      </c>
      <c r="L195" s="6" t="str">
        <f t="shared" si="22"/>
        <v>Programa: Desenvolvimento Científico, Tecnológico e Inovativo</v>
      </c>
      <c r="M195" s="6" t="str">
        <f t="shared" si="23"/>
        <v>Ação: 3014 - Fomento à Inovação Tecnológica - FAPERJ</v>
      </c>
      <c r="N195" s="6" t="str">
        <f t="shared" si="24"/>
        <v>Empresas criadas (Número de empresas criadas)</v>
      </c>
      <c r="O195" s="13" t="s">
        <v>46</v>
      </c>
      <c r="P195" s="7" t="s">
        <v>54</v>
      </c>
      <c r="Q195" s="43">
        <v>10</v>
      </c>
      <c r="R195" s="11">
        <v>10</v>
      </c>
      <c r="S195" s="2"/>
      <c r="T195" s="2"/>
      <c r="U195" s="2"/>
      <c r="V195" s="2"/>
      <c r="W195" s="2"/>
      <c r="X195" s="2"/>
      <c r="Y195" s="2"/>
      <c r="Z195" s="2"/>
      <c r="AA195" s="2"/>
      <c r="AB195" s="2"/>
      <c r="AC195" s="2"/>
      <c r="AD195" s="2">
        <v>23</v>
      </c>
      <c r="AE195" s="43">
        <v>10</v>
      </c>
      <c r="AF195" s="11">
        <v>10</v>
      </c>
      <c r="AG195" s="13">
        <v>10</v>
      </c>
      <c r="AH195" s="7" t="s">
        <v>46</v>
      </c>
      <c r="AI195" s="10">
        <f t="shared" si="21"/>
        <v>2.2999999999999998</v>
      </c>
      <c r="AJ195" s="7" t="str">
        <f t="shared" si="20"/>
        <v>Acima do Esperado</v>
      </c>
    </row>
    <row r="196" spans="1:36" ht="12.75" customHeight="1" x14ac:dyDescent="0.25">
      <c r="A196" s="11" t="s">
        <v>186</v>
      </c>
      <c r="B196" s="11" t="s">
        <v>187</v>
      </c>
      <c r="C196" s="11" t="s">
        <v>972</v>
      </c>
      <c r="D196" s="11" t="s">
        <v>973</v>
      </c>
      <c r="E196" s="11" t="s">
        <v>1061</v>
      </c>
      <c r="F196" s="12" t="s">
        <v>974</v>
      </c>
      <c r="G196" s="3" t="s">
        <v>1067</v>
      </c>
      <c r="H196" s="12" t="s">
        <v>1068</v>
      </c>
      <c r="I196" s="11" t="s">
        <v>1069</v>
      </c>
      <c r="J196" s="11" t="s">
        <v>1070</v>
      </c>
      <c r="K196" s="12" t="s">
        <v>45</v>
      </c>
      <c r="L196" s="6" t="str">
        <f t="shared" si="22"/>
        <v>Programa: Desenvolvimento Científico, Tecnológico e Inovativo</v>
      </c>
      <c r="M196" s="6" t="str">
        <f t="shared" si="23"/>
        <v>Ação: 3014 - Fomento à Inovação Tecnológica - FAPERJ</v>
      </c>
      <c r="N196" s="6" t="str">
        <f t="shared" si="24"/>
        <v>Cultivar protegida (Unidade)</v>
      </c>
      <c r="O196" s="13" t="s">
        <v>46</v>
      </c>
      <c r="P196" s="7" t="s">
        <v>54</v>
      </c>
      <c r="Q196" s="43">
        <v>40</v>
      </c>
      <c r="R196" s="11">
        <v>10</v>
      </c>
      <c r="S196" s="2"/>
      <c r="T196" s="2"/>
      <c r="U196" s="2"/>
      <c r="V196" s="2"/>
      <c r="W196" s="2"/>
      <c r="X196" s="2"/>
      <c r="Y196" s="2"/>
      <c r="Z196" s="2"/>
      <c r="AA196" s="2"/>
      <c r="AB196" s="2"/>
      <c r="AC196" s="2"/>
      <c r="AD196" s="2">
        <v>0</v>
      </c>
      <c r="AE196" s="43">
        <v>10</v>
      </c>
      <c r="AF196" s="11">
        <v>10</v>
      </c>
      <c r="AG196" s="13">
        <v>10</v>
      </c>
      <c r="AH196" s="7" t="s">
        <v>46</v>
      </c>
      <c r="AI196" s="10">
        <f t="shared" si="21"/>
        <v>0</v>
      </c>
      <c r="AJ196" s="7" t="str">
        <f t="shared" si="20"/>
        <v>Abaixo do Esperado</v>
      </c>
    </row>
    <row r="197" spans="1:36" ht="12.75" customHeight="1" x14ac:dyDescent="0.25">
      <c r="A197" s="11" t="s">
        <v>186</v>
      </c>
      <c r="B197" s="11" t="s">
        <v>187</v>
      </c>
      <c r="C197" s="11" t="s">
        <v>972</v>
      </c>
      <c r="D197" s="11" t="s">
        <v>973</v>
      </c>
      <c r="E197" s="11" t="s">
        <v>1061</v>
      </c>
      <c r="F197" s="12" t="s">
        <v>974</v>
      </c>
      <c r="G197" s="3" t="s">
        <v>1071</v>
      </c>
      <c r="H197" s="12" t="s">
        <v>1072</v>
      </c>
      <c r="I197" s="11" t="s">
        <v>1073</v>
      </c>
      <c r="J197" s="11" t="s">
        <v>1074</v>
      </c>
      <c r="K197" s="12" t="s">
        <v>45</v>
      </c>
      <c r="L197" s="6" t="str">
        <f t="shared" si="22"/>
        <v>Programa: Desenvolvimento Científico, Tecnológico e Inovativo</v>
      </c>
      <c r="M197" s="6" t="str">
        <f t="shared" si="23"/>
        <v>Ação: 3014 - Fomento à Inovação Tecnológica - FAPERJ</v>
      </c>
      <c r="N197" s="6" t="str">
        <f t="shared" si="24"/>
        <v>Cultivar registrada no Registro Nacional de Cultivares (RNC)  (Unidade)</v>
      </c>
      <c r="O197" s="13" t="s">
        <v>46</v>
      </c>
      <c r="P197" s="7" t="s">
        <v>54</v>
      </c>
      <c r="Q197" s="43">
        <v>10</v>
      </c>
      <c r="R197" s="11">
        <v>10</v>
      </c>
      <c r="S197" s="2"/>
      <c r="T197" s="2"/>
      <c r="U197" s="2"/>
      <c r="V197" s="2"/>
      <c r="W197" s="2"/>
      <c r="X197" s="2"/>
      <c r="Y197" s="2"/>
      <c r="Z197" s="2"/>
      <c r="AA197" s="2"/>
      <c r="AB197" s="2"/>
      <c r="AC197" s="2"/>
      <c r="AD197" s="2">
        <v>0</v>
      </c>
      <c r="AE197" s="43">
        <v>10</v>
      </c>
      <c r="AF197" s="11">
        <v>10</v>
      </c>
      <c r="AG197" s="13">
        <v>10</v>
      </c>
      <c r="AH197" s="7" t="s">
        <v>46</v>
      </c>
      <c r="AI197" s="10">
        <f t="shared" si="21"/>
        <v>0</v>
      </c>
      <c r="AJ197" s="7" t="str">
        <f t="shared" si="20"/>
        <v>Abaixo do Esperado</v>
      </c>
    </row>
    <row r="198" spans="1:36" ht="12.75" customHeight="1" x14ac:dyDescent="0.25">
      <c r="A198" s="11" t="s">
        <v>186</v>
      </c>
      <c r="B198" s="11" t="s">
        <v>187</v>
      </c>
      <c r="C198" s="11" t="s">
        <v>972</v>
      </c>
      <c r="D198" s="11" t="s">
        <v>973</v>
      </c>
      <c r="E198" s="11" t="s">
        <v>1061</v>
      </c>
      <c r="F198" s="12" t="s">
        <v>974</v>
      </c>
      <c r="G198" s="3" t="s">
        <v>1075</v>
      </c>
      <c r="H198" s="12" t="s">
        <v>1076</v>
      </c>
      <c r="I198" s="11" t="s">
        <v>1077</v>
      </c>
      <c r="J198" s="11" t="s">
        <v>1078</v>
      </c>
      <c r="K198" s="12" t="s">
        <v>45</v>
      </c>
      <c r="L198" s="6" t="str">
        <f t="shared" si="22"/>
        <v>Programa: Desenvolvimento Científico, Tecnológico e Inovativo</v>
      </c>
      <c r="M198" s="6" t="str">
        <f t="shared" si="23"/>
        <v>Ação: 3014 - Fomento à Inovação Tecnológica - FAPERJ</v>
      </c>
      <c r="N198" s="6" t="str">
        <f t="shared" si="24"/>
        <v>Número de softwares desenvolvidos por pesquisadores apoiados pela FAPERJ  (Unidade)</v>
      </c>
      <c r="O198" s="13" t="s">
        <v>46</v>
      </c>
      <c r="P198" s="7" t="s">
        <v>54</v>
      </c>
      <c r="Q198" s="43">
        <v>5</v>
      </c>
      <c r="R198" s="11">
        <v>5</v>
      </c>
      <c r="S198" s="2"/>
      <c r="T198" s="2"/>
      <c r="U198" s="2"/>
      <c r="V198" s="2"/>
      <c r="W198" s="2"/>
      <c r="X198" s="2"/>
      <c r="Y198" s="2"/>
      <c r="Z198" s="2"/>
      <c r="AA198" s="2"/>
      <c r="AB198" s="2"/>
      <c r="AC198" s="2"/>
      <c r="AD198" s="2">
        <v>0</v>
      </c>
      <c r="AE198" s="43">
        <v>5</v>
      </c>
      <c r="AF198" s="11">
        <v>5</v>
      </c>
      <c r="AG198" s="13">
        <v>5</v>
      </c>
      <c r="AH198" s="7" t="s">
        <v>46</v>
      </c>
      <c r="AI198" s="10">
        <f t="shared" si="21"/>
        <v>0</v>
      </c>
      <c r="AJ198" s="7" t="str">
        <f t="shared" si="20"/>
        <v>Abaixo do Esperado</v>
      </c>
    </row>
    <row r="199" spans="1:36" ht="12.75" customHeight="1" x14ac:dyDescent="0.25">
      <c r="A199" s="11" t="s">
        <v>186</v>
      </c>
      <c r="B199" s="11" t="s">
        <v>187</v>
      </c>
      <c r="C199" s="11" t="s">
        <v>972</v>
      </c>
      <c r="D199" s="11" t="s">
        <v>973</v>
      </c>
      <c r="E199" s="11" t="s">
        <v>1061</v>
      </c>
      <c r="F199" s="12" t="s">
        <v>974</v>
      </c>
      <c r="G199" s="3" t="s">
        <v>1079</v>
      </c>
      <c r="H199" s="12" t="s">
        <v>1080</v>
      </c>
      <c r="I199" s="11" t="s">
        <v>1081</v>
      </c>
      <c r="J199" s="11" t="s">
        <v>1082</v>
      </c>
      <c r="K199" s="12" t="s">
        <v>45</v>
      </c>
      <c r="L199" s="6" t="str">
        <f t="shared" si="22"/>
        <v>Programa: Desenvolvimento Científico, Tecnológico e Inovativo</v>
      </c>
      <c r="M199" s="6" t="str">
        <f t="shared" si="23"/>
        <v>Ação: 3014 - Fomento à Inovação Tecnológica - FAPERJ</v>
      </c>
      <c r="N199" s="6" t="str">
        <f t="shared" si="24"/>
        <v>Número de startups criadas por inventores independentes apoiados pela FAPERJ  (Unidade)</v>
      </c>
      <c r="O199" s="13" t="s">
        <v>46</v>
      </c>
      <c r="P199" s="7" t="s">
        <v>54</v>
      </c>
      <c r="Q199" s="43">
        <v>5</v>
      </c>
      <c r="R199" s="11">
        <v>5</v>
      </c>
      <c r="S199" s="2"/>
      <c r="T199" s="2"/>
      <c r="U199" s="2"/>
      <c r="V199" s="2"/>
      <c r="W199" s="2"/>
      <c r="X199" s="2"/>
      <c r="Y199" s="2"/>
      <c r="Z199" s="2"/>
      <c r="AA199" s="2"/>
      <c r="AB199" s="2"/>
      <c r="AC199" s="2"/>
      <c r="AD199" s="2">
        <v>23</v>
      </c>
      <c r="AE199" s="43">
        <v>5</v>
      </c>
      <c r="AF199" s="11">
        <v>5</v>
      </c>
      <c r="AG199" s="13">
        <v>5</v>
      </c>
      <c r="AH199" s="7" t="s">
        <v>46</v>
      </c>
      <c r="AI199" s="10">
        <f t="shared" si="21"/>
        <v>4.5999999999999996</v>
      </c>
      <c r="AJ199" s="7" t="str">
        <f t="shared" si="20"/>
        <v>Acima do Esperado</v>
      </c>
    </row>
    <row r="200" spans="1:36" ht="12.75" customHeight="1" x14ac:dyDescent="0.25">
      <c r="A200" s="11" t="s">
        <v>186</v>
      </c>
      <c r="B200" s="11" t="s">
        <v>187</v>
      </c>
      <c r="C200" s="11" t="s">
        <v>972</v>
      </c>
      <c r="D200" s="11" t="s">
        <v>973</v>
      </c>
      <c r="E200" s="11" t="s">
        <v>1061</v>
      </c>
      <c r="F200" s="12" t="s">
        <v>974</v>
      </c>
      <c r="G200" s="3" t="s">
        <v>1030</v>
      </c>
      <c r="H200" s="12" t="s">
        <v>1031</v>
      </c>
      <c r="I200" s="11" t="s">
        <v>1032</v>
      </c>
      <c r="J200" s="11" t="s">
        <v>1033</v>
      </c>
      <c r="K200" s="12" t="s">
        <v>45</v>
      </c>
      <c r="L200" s="6" t="str">
        <f t="shared" si="22"/>
        <v>Programa: Desenvolvimento Científico, Tecnológico e Inovativo</v>
      </c>
      <c r="M200" s="6" t="str">
        <f t="shared" si="23"/>
        <v>Ação: 3014 - Fomento à Inovação Tecnológica - FAPERJ</v>
      </c>
      <c r="N200" s="6" t="str">
        <f t="shared" si="24"/>
        <v>Patentes concedidas aos pesquisadores apoiados pela FAPERJ  (Unidade)</v>
      </c>
      <c r="O200" s="13" t="s">
        <v>46</v>
      </c>
      <c r="P200" s="7" t="s">
        <v>54</v>
      </c>
      <c r="Q200" s="43">
        <v>3</v>
      </c>
      <c r="R200" s="11">
        <v>3</v>
      </c>
      <c r="S200" s="2"/>
      <c r="T200" s="2"/>
      <c r="U200" s="2"/>
      <c r="V200" s="2"/>
      <c r="W200" s="2"/>
      <c r="X200" s="2"/>
      <c r="Y200" s="2"/>
      <c r="Z200" s="2"/>
      <c r="AA200" s="2"/>
      <c r="AB200" s="2"/>
      <c r="AC200" s="2"/>
      <c r="AD200" s="2">
        <v>0</v>
      </c>
      <c r="AE200" s="43">
        <v>3</v>
      </c>
      <c r="AF200" s="11">
        <v>3</v>
      </c>
      <c r="AG200" s="13">
        <v>3</v>
      </c>
      <c r="AH200" s="7" t="s">
        <v>46</v>
      </c>
      <c r="AI200" s="10">
        <f t="shared" si="21"/>
        <v>0</v>
      </c>
      <c r="AJ200" s="7" t="str">
        <f t="shared" si="20"/>
        <v>Abaixo do Esperado</v>
      </c>
    </row>
    <row r="201" spans="1:36" ht="12.75" customHeight="1" x14ac:dyDescent="0.25">
      <c r="A201" s="11" t="s">
        <v>186</v>
      </c>
      <c r="B201" s="11" t="s">
        <v>187</v>
      </c>
      <c r="C201" s="11" t="s">
        <v>972</v>
      </c>
      <c r="D201" s="11" t="s">
        <v>973</v>
      </c>
      <c r="E201" s="11" t="s">
        <v>1061</v>
      </c>
      <c r="F201" s="12" t="s">
        <v>974</v>
      </c>
      <c r="G201" s="3" t="s">
        <v>1034</v>
      </c>
      <c r="H201" s="12" t="s">
        <v>1035</v>
      </c>
      <c r="I201" s="11" t="s">
        <v>1036</v>
      </c>
      <c r="J201" s="11" t="s">
        <v>1037</v>
      </c>
      <c r="K201" s="12" t="s">
        <v>45</v>
      </c>
      <c r="L201" s="6" t="str">
        <f t="shared" si="22"/>
        <v>Programa: Desenvolvimento Científico, Tecnológico e Inovativo</v>
      </c>
      <c r="M201" s="6" t="str">
        <f t="shared" si="23"/>
        <v>Ação: 3014 - Fomento à Inovação Tecnológica - FAPERJ</v>
      </c>
      <c r="N201" s="6" t="str">
        <f t="shared" si="24"/>
        <v>Patentes depositadas por pesquisadores apoiados pela FAPERJ  (Unidade)</v>
      </c>
      <c r="O201" s="13" t="s">
        <v>46</v>
      </c>
      <c r="P201" s="7" t="s">
        <v>54</v>
      </c>
      <c r="Q201" s="43">
        <v>3</v>
      </c>
      <c r="R201" s="11">
        <v>3</v>
      </c>
      <c r="S201" s="2"/>
      <c r="T201" s="2"/>
      <c r="U201" s="2"/>
      <c r="V201" s="2"/>
      <c r="W201" s="2"/>
      <c r="X201" s="2"/>
      <c r="Y201" s="2"/>
      <c r="Z201" s="2"/>
      <c r="AA201" s="2"/>
      <c r="AB201" s="2"/>
      <c r="AC201" s="2"/>
      <c r="AD201" s="2">
        <v>0</v>
      </c>
      <c r="AE201" s="43">
        <v>3</v>
      </c>
      <c r="AF201" s="11">
        <v>3</v>
      </c>
      <c r="AG201" s="13">
        <v>3</v>
      </c>
      <c r="AH201" s="7" t="s">
        <v>46</v>
      </c>
      <c r="AI201" s="10">
        <f t="shared" si="21"/>
        <v>0</v>
      </c>
      <c r="AJ201" s="7" t="str">
        <f t="shared" si="20"/>
        <v>Abaixo do Esperado</v>
      </c>
    </row>
    <row r="202" spans="1:36" ht="12.75" customHeight="1" x14ac:dyDescent="0.25">
      <c r="A202" s="11" t="s">
        <v>186</v>
      </c>
      <c r="B202" s="11" t="s">
        <v>187</v>
      </c>
      <c r="C202" s="11" t="s">
        <v>972</v>
      </c>
      <c r="D202" s="11" t="s">
        <v>973</v>
      </c>
      <c r="E202" s="11" t="s">
        <v>1061</v>
      </c>
      <c r="F202" s="12" t="s">
        <v>974</v>
      </c>
      <c r="G202" s="3" t="s">
        <v>1038</v>
      </c>
      <c r="H202" s="12" t="s">
        <v>1039</v>
      </c>
      <c r="I202" s="11" t="s">
        <v>1040</v>
      </c>
      <c r="J202" s="11" t="s">
        <v>1083</v>
      </c>
      <c r="K202" s="12" t="s">
        <v>45</v>
      </c>
      <c r="L202" s="6" t="str">
        <f t="shared" si="22"/>
        <v>Programa: Desenvolvimento Científico, Tecnológico e Inovativo</v>
      </c>
      <c r="M202" s="6" t="str">
        <f t="shared" si="23"/>
        <v>Ação: 3014 - Fomento à Inovação Tecnológica - FAPERJ</v>
      </c>
      <c r="N202" s="6" t="str">
        <f t="shared" si="24"/>
        <v>Pesquisadores e empreendedores envolvidos apoiados pela FAPERJ  (Unidade)</v>
      </c>
      <c r="O202" s="13" t="s">
        <v>46</v>
      </c>
      <c r="P202" s="7" t="s">
        <v>54</v>
      </c>
      <c r="Q202" s="43">
        <v>50</v>
      </c>
      <c r="R202" s="11">
        <v>50</v>
      </c>
      <c r="S202" s="2"/>
      <c r="T202" s="2"/>
      <c r="U202" s="2"/>
      <c r="V202" s="2"/>
      <c r="W202" s="2"/>
      <c r="X202" s="2"/>
      <c r="Y202" s="2"/>
      <c r="Z202" s="2"/>
      <c r="AA202" s="2"/>
      <c r="AB202" s="2"/>
      <c r="AC202" s="2"/>
      <c r="AD202" s="2">
        <v>451</v>
      </c>
      <c r="AE202" s="43">
        <v>50</v>
      </c>
      <c r="AF202" s="11">
        <v>50</v>
      </c>
      <c r="AG202" s="13">
        <v>50</v>
      </c>
      <c r="AH202" s="7" t="s">
        <v>46</v>
      </c>
      <c r="AI202" s="10">
        <f t="shared" si="21"/>
        <v>9.02</v>
      </c>
      <c r="AJ202" s="7" t="str">
        <f t="shared" si="20"/>
        <v>Acima do Esperado</v>
      </c>
    </row>
    <row r="203" spans="1:36" ht="12.75" customHeight="1" x14ac:dyDescent="0.25">
      <c r="A203" s="11" t="s">
        <v>186</v>
      </c>
      <c r="B203" s="11" t="s">
        <v>187</v>
      </c>
      <c r="C203" s="11" t="s">
        <v>972</v>
      </c>
      <c r="D203" s="11" t="s">
        <v>973</v>
      </c>
      <c r="E203" s="11" t="s">
        <v>1061</v>
      </c>
      <c r="F203" s="12" t="s">
        <v>974</v>
      </c>
      <c r="G203" s="3" t="s">
        <v>1042</v>
      </c>
      <c r="H203" s="12" t="s">
        <v>1043</v>
      </c>
      <c r="I203" s="11" t="s">
        <v>1044</v>
      </c>
      <c r="J203" s="11" t="s">
        <v>1045</v>
      </c>
      <c r="K203" s="12" t="s">
        <v>45</v>
      </c>
      <c r="L203" s="6" t="str">
        <f t="shared" si="22"/>
        <v>Programa: Desenvolvimento Científico, Tecnológico e Inovativo</v>
      </c>
      <c r="M203" s="6" t="str">
        <f t="shared" si="23"/>
        <v>Ação: 3014 - Fomento à Inovação Tecnológica - FAPERJ</v>
      </c>
      <c r="N203" s="6" t="str">
        <f t="shared" si="24"/>
        <v>Processos desenvolvidos por pesquisadores apoiados pela FAPERJ  (Unidade)</v>
      </c>
      <c r="O203" s="13" t="s">
        <v>46</v>
      </c>
      <c r="P203" s="7" t="s">
        <v>54</v>
      </c>
      <c r="Q203" s="43">
        <v>10</v>
      </c>
      <c r="R203" s="11">
        <v>10</v>
      </c>
      <c r="S203" s="2"/>
      <c r="T203" s="2"/>
      <c r="U203" s="2"/>
      <c r="V203" s="2"/>
      <c r="W203" s="2"/>
      <c r="X203" s="2"/>
      <c r="Y203" s="2"/>
      <c r="Z203" s="2"/>
      <c r="AA203" s="2"/>
      <c r="AB203" s="2"/>
      <c r="AC203" s="2"/>
      <c r="AD203" s="2">
        <v>0</v>
      </c>
      <c r="AE203" s="43">
        <v>10</v>
      </c>
      <c r="AF203" s="11">
        <v>10</v>
      </c>
      <c r="AG203" s="13">
        <v>10</v>
      </c>
      <c r="AH203" s="7" t="s">
        <v>46</v>
      </c>
      <c r="AI203" s="10">
        <f t="shared" si="21"/>
        <v>0</v>
      </c>
      <c r="AJ203" s="7" t="str">
        <f t="shared" si="20"/>
        <v>Abaixo do Esperado</v>
      </c>
    </row>
    <row r="204" spans="1:36" ht="12.75" customHeight="1" x14ac:dyDescent="0.25">
      <c r="A204" s="11" t="s">
        <v>186</v>
      </c>
      <c r="B204" s="11" t="s">
        <v>187</v>
      </c>
      <c r="C204" s="11" t="s">
        <v>972</v>
      </c>
      <c r="D204" s="11" t="s">
        <v>973</v>
      </c>
      <c r="E204" s="11" t="s">
        <v>1061</v>
      </c>
      <c r="F204" s="12" t="s">
        <v>974</v>
      </c>
      <c r="G204" s="3" t="s">
        <v>1084</v>
      </c>
      <c r="H204" s="12" t="s">
        <v>1085</v>
      </c>
      <c r="I204" s="11" t="s">
        <v>1086</v>
      </c>
      <c r="J204" s="11" t="s">
        <v>1087</v>
      </c>
      <c r="K204" s="12" t="s">
        <v>45</v>
      </c>
      <c r="L204" s="6" t="str">
        <f t="shared" si="22"/>
        <v>Programa: Desenvolvimento Científico, Tecnológico e Inovativo</v>
      </c>
      <c r="M204" s="6" t="str">
        <f t="shared" si="23"/>
        <v>Ação: 3014 - Fomento à Inovação Tecnológica - FAPERJ</v>
      </c>
      <c r="N204" s="6" t="str">
        <f t="shared" si="24"/>
        <v>Produtos desenvolvidos por pesquisadores apoiados pela FAPERJ  (Unidade)</v>
      </c>
      <c r="O204" s="13" t="s">
        <v>46</v>
      </c>
      <c r="P204" s="7" t="s">
        <v>54</v>
      </c>
      <c r="Q204" s="43">
        <v>10</v>
      </c>
      <c r="R204" s="11">
        <v>10</v>
      </c>
      <c r="S204" s="2"/>
      <c r="T204" s="2"/>
      <c r="U204" s="2"/>
      <c r="V204" s="2"/>
      <c r="W204" s="2"/>
      <c r="X204" s="2"/>
      <c r="Y204" s="2"/>
      <c r="Z204" s="2"/>
      <c r="AA204" s="2"/>
      <c r="AB204" s="2"/>
      <c r="AC204" s="2"/>
      <c r="AD204" s="2">
        <v>0</v>
      </c>
      <c r="AE204" s="43">
        <v>10</v>
      </c>
      <c r="AF204" s="11">
        <v>10</v>
      </c>
      <c r="AG204" s="13">
        <v>10</v>
      </c>
      <c r="AH204" s="7" t="s">
        <v>46</v>
      </c>
      <c r="AI204" s="10">
        <f t="shared" si="21"/>
        <v>0</v>
      </c>
      <c r="AJ204" s="7" t="str">
        <f t="shared" si="20"/>
        <v>Abaixo do Esperado</v>
      </c>
    </row>
    <row r="205" spans="1:36" ht="12.75" customHeight="1" x14ac:dyDescent="0.25">
      <c r="A205" s="11" t="s">
        <v>186</v>
      </c>
      <c r="B205" s="11" t="s">
        <v>187</v>
      </c>
      <c r="C205" s="11" t="s">
        <v>972</v>
      </c>
      <c r="D205" s="11" t="s">
        <v>973</v>
      </c>
      <c r="E205" s="11" t="s">
        <v>1061</v>
      </c>
      <c r="F205" s="12" t="s">
        <v>974</v>
      </c>
      <c r="G205" s="3" t="s">
        <v>1050</v>
      </c>
      <c r="H205" s="12" t="s">
        <v>1051</v>
      </c>
      <c r="I205" s="11" t="s">
        <v>1052</v>
      </c>
      <c r="J205" s="11" t="s">
        <v>1053</v>
      </c>
      <c r="K205" s="12" t="s">
        <v>45</v>
      </c>
      <c r="L205" s="6" t="str">
        <f t="shared" si="22"/>
        <v>Programa: Desenvolvimento Científico, Tecnológico e Inovativo</v>
      </c>
      <c r="M205" s="6" t="str">
        <f t="shared" si="23"/>
        <v>Ação: 3014 - Fomento à Inovação Tecnológica - FAPERJ</v>
      </c>
      <c r="N205" s="6" t="str">
        <f t="shared" si="24"/>
        <v>Projetos apoiados pela FAPERJ  (Unidade)</v>
      </c>
      <c r="O205" s="13" t="s">
        <v>46</v>
      </c>
      <c r="P205" s="7" t="s">
        <v>54</v>
      </c>
      <c r="Q205" s="43">
        <v>100</v>
      </c>
      <c r="R205" s="11">
        <v>100</v>
      </c>
      <c r="S205" s="2"/>
      <c r="T205" s="2"/>
      <c r="U205" s="2"/>
      <c r="V205" s="2"/>
      <c r="W205" s="2"/>
      <c r="X205" s="2"/>
      <c r="Y205" s="2"/>
      <c r="Z205" s="2"/>
      <c r="AA205" s="2"/>
      <c r="AB205" s="2"/>
      <c r="AC205" s="2"/>
      <c r="AD205" s="2">
        <v>176</v>
      </c>
      <c r="AE205" s="43">
        <v>100</v>
      </c>
      <c r="AF205" s="11">
        <v>100</v>
      </c>
      <c r="AG205" s="13">
        <v>100</v>
      </c>
      <c r="AH205" s="7" t="s">
        <v>46</v>
      </c>
      <c r="AI205" s="10">
        <f t="shared" si="21"/>
        <v>1.76</v>
      </c>
      <c r="AJ205" s="7" t="str">
        <f t="shared" si="20"/>
        <v>Acima do Esperado</v>
      </c>
    </row>
    <row r="206" spans="1:36" ht="12.75" customHeight="1" x14ac:dyDescent="0.25">
      <c r="A206" s="11" t="s">
        <v>186</v>
      </c>
      <c r="B206" s="11" t="s">
        <v>187</v>
      </c>
      <c r="C206" s="11" t="s">
        <v>972</v>
      </c>
      <c r="D206" s="11" t="s">
        <v>973</v>
      </c>
      <c r="E206" s="11" t="s">
        <v>1061</v>
      </c>
      <c r="F206" s="12" t="s">
        <v>974</v>
      </c>
      <c r="G206" s="3" t="s">
        <v>1088</v>
      </c>
      <c r="H206" s="12" t="s">
        <v>1089</v>
      </c>
      <c r="I206" s="11" t="s">
        <v>1090</v>
      </c>
      <c r="J206" s="11" t="s">
        <v>1091</v>
      </c>
      <c r="K206" s="12" t="s">
        <v>45</v>
      </c>
      <c r="L206" s="6" t="str">
        <f t="shared" si="22"/>
        <v>Programa: Desenvolvimento Científico, Tecnológico e Inovativo</v>
      </c>
      <c r="M206" s="6" t="str">
        <f t="shared" si="23"/>
        <v>Ação: 3014 - Fomento à Inovação Tecnológica - FAPERJ</v>
      </c>
      <c r="N206" s="6" t="str">
        <f t="shared" si="24"/>
        <v>Topografia de circuito registrada por pesquisadores apoiados pela FAPERJ  (Unidade)</v>
      </c>
      <c r="O206" s="13" t="s">
        <v>46</v>
      </c>
      <c r="P206" s="7" t="s">
        <v>54</v>
      </c>
      <c r="Q206" s="43">
        <v>2</v>
      </c>
      <c r="R206" s="11">
        <v>2</v>
      </c>
      <c r="S206" s="2"/>
      <c r="T206" s="2"/>
      <c r="U206" s="2"/>
      <c r="V206" s="2"/>
      <c r="W206" s="2"/>
      <c r="X206" s="2"/>
      <c r="Y206" s="2"/>
      <c r="Z206" s="2"/>
      <c r="AA206" s="2"/>
      <c r="AB206" s="2"/>
      <c r="AC206" s="2"/>
      <c r="AD206" s="2">
        <v>0</v>
      </c>
      <c r="AE206" s="43">
        <v>2</v>
      </c>
      <c r="AF206" s="11">
        <v>2</v>
      </c>
      <c r="AG206" s="13">
        <v>2</v>
      </c>
      <c r="AH206" s="7" t="s">
        <v>46</v>
      </c>
      <c r="AI206" s="10">
        <f t="shared" si="21"/>
        <v>0</v>
      </c>
      <c r="AJ206" s="7" t="str">
        <f t="shared" si="20"/>
        <v>Abaixo do Esperado</v>
      </c>
    </row>
    <row r="207" spans="1:36" ht="12.75" customHeight="1" x14ac:dyDescent="0.25">
      <c r="A207" s="11" t="s">
        <v>186</v>
      </c>
      <c r="B207" s="11" t="s">
        <v>187</v>
      </c>
      <c r="C207" s="11" t="s">
        <v>972</v>
      </c>
      <c r="D207" s="11" t="s">
        <v>973</v>
      </c>
      <c r="E207" s="11" t="s">
        <v>1092</v>
      </c>
      <c r="F207" s="12" t="s">
        <v>1093</v>
      </c>
      <c r="G207" s="3" t="s">
        <v>1094</v>
      </c>
      <c r="H207" s="12" t="s">
        <v>1095</v>
      </c>
      <c r="I207" s="11" t="s">
        <v>1096</v>
      </c>
      <c r="J207" s="11" t="s">
        <v>1097</v>
      </c>
      <c r="K207" s="12" t="s">
        <v>45</v>
      </c>
      <c r="L207" s="6" t="str">
        <f t="shared" si="22"/>
        <v>Programa: Desenvolvimento Científico, Tecnológico e Inovativo</v>
      </c>
      <c r="M207" s="6" t="str">
        <f t="shared" si="23"/>
        <v>Ação: 5379 - Promoção de Intercâmbio para Estudo e Pesquisa - FAPERJ</v>
      </c>
      <c r="N207" s="6" t="str">
        <f t="shared" si="24"/>
        <v>Ações resultantes de acordos com instituições estrangeiras (Unidade)</v>
      </c>
      <c r="O207" s="13" t="s">
        <v>46</v>
      </c>
      <c r="P207" s="7" t="s">
        <v>54</v>
      </c>
      <c r="Q207" s="43">
        <v>3</v>
      </c>
      <c r="R207" s="11">
        <v>10</v>
      </c>
      <c r="S207" s="2"/>
      <c r="T207" s="2"/>
      <c r="U207" s="2"/>
      <c r="V207" s="2"/>
      <c r="W207" s="2"/>
      <c r="X207" s="2"/>
      <c r="Y207" s="2"/>
      <c r="Z207" s="2"/>
      <c r="AA207" s="2"/>
      <c r="AB207" s="2"/>
      <c r="AC207" s="2"/>
      <c r="AD207" s="2">
        <v>0</v>
      </c>
      <c r="AE207" s="11">
        <v>15</v>
      </c>
      <c r="AF207" s="11">
        <v>20</v>
      </c>
      <c r="AG207" s="13">
        <v>25</v>
      </c>
      <c r="AH207" s="7" t="s">
        <v>46</v>
      </c>
      <c r="AI207" s="10">
        <f t="shared" si="21"/>
        <v>0</v>
      </c>
      <c r="AJ207" s="7" t="str">
        <f t="shared" si="20"/>
        <v>Abaixo do Esperado</v>
      </c>
    </row>
    <row r="208" spans="1:36" ht="12.75" customHeight="1" x14ac:dyDescent="0.25">
      <c r="A208" s="11" t="s">
        <v>162</v>
      </c>
      <c r="B208" s="11" t="s">
        <v>163</v>
      </c>
      <c r="C208" s="11" t="s">
        <v>972</v>
      </c>
      <c r="D208" s="11" t="s">
        <v>973</v>
      </c>
      <c r="E208" s="11" t="s">
        <v>1098</v>
      </c>
      <c r="F208" s="12" t="s">
        <v>1099</v>
      </c>
      <c r="G208" s="3" t="s">
        <v>1100</v>
      </c>
      <c r="H208" s="12" t="s">
        <v>1101</v>
      </c>
      <c r="I208" s="11" t="s">
        <v>1102</v>
      </c>
      <c r="J208" s="11" t="s">
        <v>984</v>
      </c>
      <c r="K208" s="12" t="s">
        <v>985</v>
      </c>
      <c r="L208" s="6" t="str">
        <f t="shared" si="22"/>
        <v>Programa: Ensino Superior</v>
      </c>
      <c r="M208" s="6" t="str">
        <f t="shared" si="23"/>
        <v>Ação: 8038 - Fomento à Formação Superior à Distância - CECIERJ - FAPERJ</v>
      </c>
      <c r="N208" s="6" t="str">
        <f t="shared" si="24"/>
        <v>Bolsas concedidas - CECIERJ ( Bolsas concedidas)</v>
      </c>
      <c r="O208" s="13" t="s">
        <v>46</v>
      </c>
      <c r="P208" s="7" t="s">
        <v>54</v>
      </c>
      <c r="Q208" s="43">
        <v>1740</v>
      </c>
      <c r="R208" s="11">
        <v>1740</v>
      </c>
      <c r="S208" s="2"/>
      <c r="T208" s="2"/>
      <c r="U208" s="2"/>
      <c r="V208" s="2"/>
      <c r="W208" s="2"/>
      <c r="X208" s="2"/>
      <c r="Y208" s="2"/>
      <c r="Z208" s="2"/>
      <c r="AA208" s="2"/>
      <c r="AB208" s="2"/>
      <c r="AC208" s="2"/>
      <c r="AD208" s="2">
        <v>3476</v>
      </c>
      <c r="AE208" s="11">
        <v>1800</v>
      </c>
      <c r="AF208" s="11">
        <v>1850</v>
      </c>
      <c r="AG208" s="13">
        <v>1900</v>
      </c>
      <c r="AH208" s="7" t="s">
        <v>46</v>
      </c>
      <c r="AI208" s="10">
        <f t="shared" si="21"/>
        <v>1.9977011494252874</v>
      </c>
      <c r="AJ208" s="7" t="str">
        <f t="shared" si="20"/>
        <v>Acima do Esperado</v>
      </c>
    </row>
    <row r="209" spans="1:36" ht="12.75" customHeight="1" x14ac:dyDescent="0.25">
      <c r="A209" s="11" t="s">
        <v>385</v>
      </c>
      <c r="B209" s="11" t="s">
        <v>386</v>
      </c>
      <c r="C209" s="11" t="s">
        <v>1103</v>
      </c>
      <c r="D209" s="11" t="s">
        <v>1104</v>
      </c>
      <c r="E209" s="11" t="s">
        <v>1105</v>
      </c>
      <c r="F209" s="12" t="s">
        <v>1106</v>
      </c>
      <c r="G209" s="3" t="s">
        <v>1107</v>
      </c>
      <c r="H209" s="12" t="s">
        <v>1108</v>
      </c>
      <c r="I209" s="11" t="s">
        <v>1109</v>
      </c>
      <c r="J209" s="11" t="s">
        <v>1110</v>
      </c>
      <c r="K209" s="12" t="s">
        <v>52</v>
      </c>
      <c r="L209" s="6" t="str">
        <f t="shared" si="22"/>
        <v>Programa: Fortalecimento da Gestão Pública</v>
      </c>
      <c r="M209" s="6" t="str">
        <f t="shared" si="23"/>
        <v>Ação: 1079 - Modernização da Gestão da FIA - FIA-RJ</v>
      </c>
      <c r="N209" s="6" t="str">
        <f t="shared" si="24"/>
        <v>Percentual de unidades da FIA com ligação em rede informatizada (Percentual)</v>
      </c>
      <c r="O209" s="13" t="s">
        <v>46</v>
      </c>
      <c r="P209" s="7" t="s">
        <v>54</v>
      </c>
      <c r="Q209" s="43">
        <v>0</v>
      </c>
      <c r="R209" s="141">
        <v>0.3</v>
      </c>
      <c r="S209" s="2"/>
      <c r="T209" s="2"/>
      <c r="U209" s="2"/>
      <c r="V209" s="2"/>
      <c r="W209" s="2"/>
      <c r="X209" s="2"/>
      <c r="Y209" s="2"/>
      <c r="Z209" s="2"/>
      <c r="AA209" s="2"/>
      <c r="AB209" s="2"/>
      <c r="AC209" s="2"/>
      <c r="AD209" s="67">
        <v>0</v>
      </c>
      <c r="AE209" s="141">
        <v>0.3</v>
      </c>
      <c r="AF209" s="141">
        <v>0.3</v>
      </c>
      <c r="AG209" s="142">
        <v>0.3</v>
      </c>
      <c r="AH209" s="7" t="s">
        <v>46</v>
      </c>
      <c r="AI209" s="10">
        <f t="shared" si="21"/>
        <v>0</v>
      </c>
      <c r="AJ209" s="7" t="str">
        <f t="shared" si="20"/>
        <v>Abaixo do Esperado</v>
      </c>
    </row>
    <row r="210" spans="1:36" ht="12.75" customHeight="1" x14ac:dyDescent="0.25">
      <c r="A210" s="11" t="s">
        <v>619</v>
      </c>
      <c r="B210" s="11" t="s">
        <v>620</v>
      </c>
      <c r="C210" s="11" t="s">
        <v>1103</v>
      </c>
      <c r="D210" s="11" t="s">
        <v>1104</v>
      </c>
      <c r="E210" s="11" t="s">
        <v>1111</v>
      </c>
      <c r="F210" s="12" t="s">
        <v>1112</v>
      </c>
      <c r="G210" s="3" t="s">
        <v>1113</v>
      </c>
      <c r="H210" s="12" t="s">
        <v>1114</v>
      </c>
      <c r="I210" s="11" t="s">
        <v>1115</v>
      </c>
      <c r="J210" s="11" t="s">
        <v>1116</v>
      </c>
      <c r="K210" s="12" t="s">
        <v>45</v>
      </c>
      <c r="L210" s="6" t="str">
        <f t="shared" si="22"/>
        <v xml:space="preserve">Programa: Promoção e Garantia dos Direitos da Criança e do Adolescente </v>
      </c>
      <c r="M210" s="6" t="str">
        <f t="shared" si="23"/>
        <v>Ação: 2163 - Proteção Integral a Crianças e Adolescentes com Deficiência - FIA-RJ</v>
      </c>
      <c r="N210" s="6" t="str">
        <f t="shared" si="24"/>
        <v>Número de crianças e adolescentes atendidas em atendimento dia (Unidade)</v>
      </c>
      <c r="O210" s="13" t="s">
        <v>46</v>
      </c>
      <c r="P210" s="7" t="s">
        <v>54</v>
      </c>
      <c r="Q210" s="51">
        <v>3500</v>
      </c>
      <c r="R210" s="48">
        <v>3500</v>
      </c>
      <c r="S210" s="2"/>
      <c r="T210" s="2"/>
      <c r="U210" s="2"/>
      <c r="V210" s="2"/>
      <c r="W210" s="2"/>
      <c r="X210" s="2"/>
      <c r="Y210" s="2"/>
      <c r="Z210" s="2"/>
      <c r="AA210" s="2"/>
      <c r="AB210" s="2"/>
      <c r="AC210" s="2"/>
      <c r="AD210" s="2">
        <v>3339</v>
      </c>
      <c r="AE210" s="48">
        <v>3500</v>
      </c>
      <c r="AF210" s="48">
        <v>3500</v>
      </c>
      <c r="AG210" s="49">
        <v>3500</v>
      </c>
      <c r="AH210" s="7" t="s">
        <v>46</v>
      </c>
      <c r="AI210" s="10">
        <f t="shared" si="21"/>
        <v>0.95399999999999996</v>
      </c>
      <c r="AJ210" s="7" t="str">
        <f t="shared" si="20"/>
        <v>Abaixo do Esperado</v>
      </c>
    </row>
    <row r="211" spans="1:36" ht="12.75" customHeight="1" x14ac:dyDescent="0.25">
      <c r="A211" s="11" t="s">
        <v>619</v>
      </c>
      <c r="B211" s="11" t="s">
        <v>620</v>
      </c>
      <c r="C211" s="11" t="s">
        <v>1103</v>
      </c>
      <c r="D211" s="11" t="s">
        <v>1104</v>
      </c>
      <c r="E211" s="11" t="s">
        <v>1117</v>
      </c>
      <c r="F211" s="12" t="s">
        <v>1118</v>
      </c>
      <c r="G211" s="3" t="s">
        <v>1119</v>
      </c>
      <c r="H211" s="12" t="s">
        <v>1120</v>
      </c>
      <c r="I211" s="11" t="s">
        <v>1121</v>
      </c>
      <c r="J211" s="11" t="s">
        <v>1122</v>
      </c>
      <c r="K211" s="12" t="s">
        <v>52</v>
      </c>
      <c r="L211" s="6" t="str">
        <f t="shared" si="22"/>
        <v xml:space="preserve">Programa: Promoção e Garantia dos Direitos da Criança e do Adolescente </v>
      </c>
      <c r="M211" s="6" t="str">
        <f t="shared" si="23"/>
        <v>Ação: 4057 - Identificação e Localização de Crianças e Adolescentes Desaparecidos - FIA-RJ</v>
      </c>
      <c r="N211" s="6" t="str">
        <f t="shared" si="24"/>
        <v>Número de crianças e adolescentes localizados pelo Programa  (Percentual)</v>
      </c>
      <c r="O211" s="13" t="s">
        <v>46</v>
      </c>
      <c r="P211" s="7" t="s">
        <v>54</v>
      </c>
      <c r="Q211" s="143">
        <f>82/97*100%</f>
        <v>0.84536082474226804</v>
      </c>
      <c r="R211" s="74">
        <v>1</v>
      </c>
      <c r="S211" s="2"/>
      <c r="T211" s="2"/>
      <c r="U211" s="2"/>
      <c r="V211" s="2"/>
      <c r="W211" s="2"/>
      <c r="X211" s="2"/>
      <c r="Y211" s="2"/>
      <c r="Z211" s="2"/>
      <c r="AA211" s="2"/>
      <c r="AB211" s="2"/>
      <c r="AC211" s="2"/>
      <c r="AD211" s="67">
        <v>0.88139999999999996</v>
      </c>
      <c r="AE211" s="74">
        <v>1</v>
      </c>
      <c r="AF211" s="74">
        <v>1</v>
      </c>
      <c r="AG211" s="75">
        <v>1</v>
      </c>
      <c r="AH211" s="7" t="s">
        <v>46</v>
      </c>
      <c r="AI211" s="10">
        <f t="shared" si="21"/>
        <v>0.88139999999999996</v>
      </c>
      <c r="AJ211" s="7" t="str">
        <f t="shared" si="20"/>
        <v>Abaixo do Esperado</v>
      </c>
    </row>
    <row r="212" spans="1:36" ht="12.75" customHeight="1" x14ac:dyDescent="0.25">
      <c r="A212" s="11" t="s">
        <v>619</v>
      </c>
      <c r="B212" s="11" t="s">
        <v>620</v>
      </c>
      <c r="C212" s="11" t="s">
        <v>1103</v>
      </c>
      <c r="D212" s="11" t="s">
        <v>1104</v>
      </c>
      <c r="E212" s="11" t="s">
        <v>1117</v>
      </c>
      <c r="F212" s="12" t="s">
        <v>1118</v>
      </c>
      <c r="G212" s="3" t="s">
        <v>1123</v>
      </c>
      <c r="H212" s="12" t="s">
        <v>1124</v>
      </c>
      <c r="I212" s="11" t="s">
        <v>1125</v>
      </c>
      <c r="J212" s="11" t="s">
        <v>1126</v>
      </c>
      <c r="K212" s="12" t="s">
        <v>45</v>
      </c>
      <c r="L212" s="6" t="str">
        <f t="shared" si="22"/>
        <v xml:space="preserve">Programa: Promoção e Garantia dos Direitos da Criança e do Adolescente </v>
      </c>
      <c r="M212" s="6" t="str">
        <f t="shared" si="23"/>
        <v>Ação: 4057 - Identificação e Localização de Crianças e Adolescentes Desaparecidos - FIA-RJ</v>
      </c>
      <c r="N212" s="6" t="str">
        <f t="shared" si="24"/>
        <v>Municipios apoiados na prevenção ao desaparecimento de crianças e adolescentes (Unidade)</v>
      </c>
      <c r="O212" s="13" t="s">
        <v>46</v>
      </c>
      <c r="P212" s="7" t="s">
        <v>54</v>
      </c>
      <c r="Q212" s="43">
        <v>1</v>
      </c>
      <c r="R212" s="11">
        <v>14</v>
      </c>
      <c r="S212" s="2"/>
      <c r="T212" s="2"/>
      <c r="U212" s="2"/>
      <c r="V212" s="2"/>
      <c r="W212" s="2"/>
      <c r="X212" s="2"/>
      <c r="Y212" s="2"/>
      <c r="Z212" s="2"/>
      <c r="AA212" s="2"/>
      <c r="AB212" s="2"/>
      <c r="AC212" s="2"/>
      <c r="AD212" s="2">
        <v>0</v>
      </c>
      <c r="AE212" s="11">
        <v>14</v>
      </c>
      <c r="AF212" s="11">
        <v>14</v>
      </c>
      <c r="AG212" s="13">
        <v>14</v>
      </c>
      <c r="AH212" s="7" t="s">
        <v>46</v>
      </c>
      <c r="AI212" s="10">
        <f t="shared" si="21"/>
        <v>0</v>
      </c>
      <c r="AJ212" s="7" t="str">
        <f t="shared" si="20"/>
        <v>Abaixo do Esperado</v>
      </c>
    </row>
    <row r="213" spans="1:36" ht="12.75" customHeight="1" x14ac:dyDescent="0.25">
      <c r="A213" s="11" t="s">
        <v>619</v>
      </c>
      <c r="B213" s="11" t="s">
        <v>620</v>
      </c>
      <c r="C213" s="11" t="s">
        <v>1103</v>
      </c>
      <c r="D213" s="11" t="s">
        <v>1104</v>
      </c>
      <c r="E213" s="11" t="s">
        <v>1127</v>
      </c>
      <c r="F213" s="12" t="s">
        <v>1128</v>
      </c>
      <c r="G213" s="3" t="s">
        <v>1129</v>
      </c>
      <c r="H213" s="12" t="s">
        <v>1130</v>
      </c>
      <c r="I213" s="11" t="s">
        <v>1131</v>
      </c>
      <c r="J213" s="11" t="s">
        <v>1132</v>
      </c>
      <c r="K213" s="12" t="s">
        <v>45</v>
      </c>
      <c r="L213" s="6" t="str">
        <f t="shared" si="22"/>
        <v xml:space="preserve">Programa: Promoção e Garantia dos Direitos da Criança e do Adolescente </v>
      </c>
      <c r="M213" s="6" t="str">
        <f t="shared" si="23"/>
        <v>Ação: 4176 - Proteção a Crianças e Adolescentes em Situação de Vulnerabilidade Social - FIA-RJ</v>
      </c>
      <c r="N213" s="6" t="str">
        <f t="shared" si="24"/>
        <v>Número de adolescentes qualificados para estágio laborativo (Unidade)</v>
      </c>
      <c r="O213" s="13" t="s">
        <v>46</v>
      </c>
      <c r="P213" s="7" t="s">
        <v>54</v>
      </c>
      <c r="Q213" s="20">
        <v>790</v>
      </c>
      <c r="R213" s="11">
        <v>1650</v>
      </c>
      <c r="S213" s="2"/>
      <c r="T213" s="2"/>
      <c r="U213" s="2"/>
      <c r="V213" s="2"/>
      <c r="W213" s="2"/>
      <c r="X213" s="2"/>
      <c r="Y213" s="2"/>
      <c r="Z213" s="2"/>
      <c r="AA213" s="2"/>
      <c r="AB213" s="2"/>
      <c r="AC213" s="2"/>
      <c r="AD213" s="2">
        <v>810</v>
      </c>
      <c r="AE213" s="11">
        <v>1650</v>
      </c>
      <c r="AF213" s="11">
        <v>1650</v>
      </c>
      <c r="AG213" s="13">
        <v>1650</v>
      </c>
      <c r="AH213" s="7" t="s">
        <v>46</v>
      </c>
      <c r="AI213" s="10">
        <f t="shared" si="21"/>
        <v>0.49090909090909091</v>
      </c>
      <c r="AJ213" s="7" t="str">
        <f t="shared" si="20"/>
        <v>Abaixo do Esperado</v>
      </c>
    </row>
    <row r="214" spans="1:36" ht="12.75" customHeight="1" x14ac:dyDescent="0.25">
      <c r="A214" s="11" t="s">
        <v>619</v>
      </c>
      <c r="B214" s="11" t="s">
        <v>620</v>
      </c>
      <c r="C214" s="11" t="s">
        <v>1103</v>
      </c>
      <c r="D214" s="11" t="s">
        <v>1104</v>
      </c>
      <c r="E214" s="11" t="s">
        <v>1127</v>
      </c>
      <c r="F214" s="12" t="s">
        <v>1128</v>
      </c>
      <c r="G214" s="3" t="s">
        <v>1133</v>
      </c>
      <c r="H214" s="12" t="s">
        <v>1134</v>
      </c>
      <c r="I214" s="11" t="s">
        <v>1135</v>
      </c>
      <c r="J214" s="11" t="s">
        <v>1136</v>
      </c>
      <c r="K214" s="12" t="s">
        <v>52</v>
      </c>
      <c r="L214" s="6" t="str">
        <f t="shared" si="22"/>
        <v xml:space="preserve">Programa: Promoção e Garantia dos Direitos da Criança e do Adolescente </v>
      </c>
      <c r="M214" s="6" t="str">
        <f t="shared" si="23"/>
        <v>Ação: 4176 - Proteção a Crianças e Adolescentes em Situação de Vulnerabilidade Social - FIA-RJ</v>
      </c>
      <c r="N214" s="6" t="str">
        <f t="shared" si="24"/>
        <v>Percentual dos adolescentes que concluíram o curso de qualificação encaminhados para estágio (Percentual)</v>
      </c>
      <c r="O214" s="13" t="s">
        <v>46</v>
      </c>
      <c r="P214" s="7" t="s">
        <v>54</v>
      </c>
      <c r="Q214" s="110">
        <v>0.55579999999999996</v>
      </c>
      <c r="R214" s="101">
        <v>0.3745</v>
      </c>
      <c r="S214" s="2"/>
      <c r="T214" s="2"/>
      <c r="U214" s="2"/>
      <c r="V214" s="2"/>
      <c r="W214" s="2"/>
      <c r="X214" s="2"/>
      <c r="Y214" s="2"/>
      <c r="Z214" s="2"/>
      <c r="AA214" s="2"/>
      <c r="AB214" s="2"/>
      <c r="AC214" s="2"/>
      <c r="AD214" s="67">
        <v>0.31109999999999999</v>
      </c>
      <c r="AE214" s="101">
        <v>0.3745</v>
      </c>
      <c r="AF214" s="101">
        <v>0.3745</v>
      </c>
      <c r="AG214" s="114">
        <v>0.3745</v>
      </c>
      <c r="AH214" s="7" t="s">
        <v>46</v>
      </c>
      <c r="AI214" s="10">
        <f t="shared" si="21"/>
        <v>0.83070761014686245</v>
      </c>
      <c r="AJ214" s="7" t="str">
        <f t="shared" si="20"/>
        <v>Abaixo do Esperado</v>
      </c>
    </row>
    <row r="215" spans="1:36" ht="12.75" customHeight="1" x14ac:dyDescent="0.25">
      <c r="A215" s="11" t="s">
        <v>619</v>
      </c>
      <c r="B215" s="11" t="s">
        <v>620</v>
      </c>
      <c r="C215" s="11" t="s">
        <v>1103</v>
      </c>
      <c r="D215" s="11" t="s">
        <v>1104</v>
      </c>
      <c r="E215" s="11" t="s">
        <v>1137</v>
      </c>
      <c r="F215" s="12" t="s">
        <v>1138</v>
      </c>
      <c r="G215" s="3" t="s">
        <v>1139</v>
      </c>
      <c r="H215" s="12" t="s">
        <v>1140</v>
      </c>
      <c r="I215" s="11" t="s">
        <v>1141</v>
      </c>
      <c r="J215" s="11" t="s">
        <v>1142</v>
      </c>
      <c r="K215" s="12" t="s">
        <v>1143</v>
      </c>
      <c r="L215" s="6" t="str">
        <f t="shared" si="22"/>
        <v xml:space="preserve">Programa: Promoção e Garantia dos Direitos da Criança e do Adolescente </v>
      </c>
      <c r="M215" s="6" t="str">
        <f t="shared" si="23"/>
        <v>Ação: 4348 - Proteção Integral a Crianças e Adolescentes Vítimas de Violência - FIA-RJ</v>
      </c>
      <c r="N215" s="6" t="str">
        <f t="shared" si="24"/>
        <v>Número de crianças, adolescentes e seus familiares atendidos por abrigos e Núcleos de Atendimento a Criança e ao Adolescente (NACA’s) (Pessoas)</v>
      </c>
      <c r="O215" s="13" t="s">
        <v>46</v>
      </c>
      <c r="P215" s="7" t="s">
        <v>54</v>
      </c>
      <c r="Q215" s="43">
        <v>2031</v>
      </c>
      <c r="R215" s="11">
        <v>2031</v>
      </c>
      <c r="S215" s="2"/>
      <c r="T215" s="2"/>
      <c r="U215" s="2"/>
      <c r="V215" s="2"/>
      <c r="W215" s="2"/>
      <c r="X215" s="2"/>
      <c r="Y215" s="2"/>
      <c r="Z215" s="2"/>
      <c r="AA215" s="2"/>
      <c r="AB215" s="2"/>
      <c r="AC215" s="2"/>
      <c r="AD215" s="2">
        <v>2147</v>
      </c>
      <c r="AE215" s="11">
        <v>2031</v>
      </c>
      <c r="AF215" s="11">
        <v>2031</v>
      </c>
      <c r="AG215" s="13">
        <v>2031</v>
      </c>
      <c r="AH215" s="7" t="s">
        <v>46</v>
      </c>
      <c r="AI215" s="10">
        <f t="shared" si="21"/>
        <v>1.0571147218119152</v>
      </c>
      <c r="AJ215" s="7" t="str">
        <f t="shared" si="20"/>
        <v>Acima do Esperado</v>
      </c>
    </row>
    <row r="216" spans="1:36" ht="12.75" customHeight="1" x14ac:dyDescent="0.25">
      <c r="A216" s="99" t="s">
        <v>619</v>
      </c>
      <c r="B216" s="99" t="s">
        <v>620</v>
      </c>
      <c r="C216" s="99" t="s">
        <v>1103</v>
      </c>
      <c r="D216" s="11" t="s">
        <v>1104</v>
      </c>
      <c r="E216" s="99" t="s">
        <v>1144</v>
      </c>
      <c r="F216" s="100" t="s">
        <v>1145</v>
      </c>
      <c r="G216" s="3" t="s">
        <v>1129</v>
      </c>
      <c r="H216" s="12" t="s">
        <v>1130</v>
      </c>
      <c r="I216" s="11" t="s">
        <v>1131</v>
      </c>
      <c r="J216" s="11" t="s">
        <v>1146</v>
      </c>
      <c r="K216" s="12" t="s">
        <v>45</v>
      </c>
      <c r="L216" s="6" t="str">
        <f t="shared" si="22"/>
        <v xml:space="preserve">Programa: Promoção e Garantia dos Direitos da Criança e do Adolescente </v>
      </c>
      <c r="M216" s="6" t="str">
        <f t="shared" si="23"/>
        <v>Ação: 4633 - Apoio a Programas e Projetos da Infância e Adolescência  - FIA-RJ</v>
      </c>
      <c r="N216" s="6" t="str">
        <f t="shared" si="24"/>
        <v>Número de adolescentes qualificados para estágio laborativo (Unidade)</v>
      </c>
      <c r="O216" s="13" t="s">
        <v>46</v>
      </c>
      <c r="P216" s="7" t="s">
        <v>54</v>
      </c>
      <c r="Q216" s="20">
        <v>790</v>
      </c>
      <c r="R216" s="11" t="s">
        <v>55</v>
      </c>
      <c r="S216" s="2"/>
      <c r="T216" s="2"/>
      <c r="U216" s="2"/>
      <c r="V216" s="2"/>
      <c r="W216" s="2"/>
      <c r="X216" s="2"/>
      <c r="Y216" s="2"/>
      <c r="Z216" s="2"/>
      <c r="AA216" s="2"/>
      <c r="AB216" s="2"/>
      <c r="AC216" s="2"/>
      <c r="AD216" s="2">
        <v>810</v>
      </c>
      <c r="AE216" s="11" t="s">
        <v>55</v>
      </c>
      <c r="AF216" s="11" t="s">
        <v>55</v>
      </c>
      <c r="AG216" s="13" t="s">
        <v>55</v>
      </c>
      <c r="AH216" s="7" t="s">
        <v>46</v>
      </c>
      <c r="AI216" s="7" t="s">
        <v>161</v>
      </c>
      <c r="AJ216" s="7" t="s">
        <v>161</v>
      </c>
    </row>
    <row r="217" spans="1:36" ht="12.75" customHeight="1" x14ac:dyDescent="0.25">
      <c r="A217" s="11" t="s">
        <v>837</v>
      </c>
      <c r="B217" s="11" t="s">
        <v>838</v>
      </c>
      <c r="C217" s="11" t="s">
        <v>1147</v>
      </c>
      <c r="D217" s="11" t="s">
        <v>1148</v>
      </c>
      <c r="E217" s="11" t="s">
        <v>1149</v>
      </c>
      <c r="F217" s="12" t="s">
        <v>1150</v>
      </c>
      <c r="G217" s="3" t="s">
        <v>1151</v>
      </c>
      <c r="H217" s="12" t="s">
        <v>1152</v>
      </c>
      <c r="I217" s="11" t="s">
        <v>1153</v>
      </c>
      <c r="J217" s="11" t="s">
        <v>1154</v>
      </c>
      <c r="K217" s="12" t="s">
        <v>52</v>
      </c>
      <c r="L217" s="6" t="str">
        <f t="shared" si="22"/>
        <v>Programa: Desenvolvimento Agropecuário, Pesqueiro e Aquícola Sustentável</v>
      </c>
      <c r="M217" s="6" t="str">
        <f t="shared" si="23"/>
        <v>Ação: 2839 - Monitoramento da Pesca e Aquicultura - FIPERJ</v>
      </c>
      <c r="N217" s="6" t="str">
        <f t="shared" si="24"/>
        <v>Empreendimentos aquícolas monitorados (Percentual)</v>
      </c>
      <c r="O217" s="13" t="s">
        <v>46</v>
      </c>
      <c r="P217" s="7" t="s">
        <v>54</v>
      </c>
      <c r="Q217" s="76">
        <v>0.3</v>
      </c>
      <c r="R217" s="74">
        <v>0.3</v>
      </c>
      <c r="S217" s="2"/>
      <c r="T217" s="2"/>
      <c r="U217" s="2"/>
      <c r="V217" s="2"/>
      <c r="W217" s="2"/>
      <c r="X217" s="2"/>
      <c r="Y217" s="2"/>
      <c r="Z217" s="2"/>
      <c r="AA217" s="2"/>
      <c r="AB217" s="2"/>
      <c r="AC217" s="2"/>
      <c r="AD217" s="67">
        <v>0.36</v>
      </c>
      <c r="AE217" s="74">
        <v>0.35</v>
      </c>
      <c r="AF217" s="74">
        <v>0.45</v>
      </c>
      <c r="AG217" s="75">
        <v>0.6</v>
      </c>
      <c r="AH217" s="7" t="s">
        <v>46</v>
      </c>
      <c r="AI217" s="10">
        <f t="shared" ref="AI217:AI230" si="25">IF(P217="Crescimento",MAX(S217:AD217)/R217, 2-(MIN(S217:AD217)/R217))</f>
        <v>1.2</v>
      </c>
      <c r="AJ217" s="7" t="str">
        <f t="shared" si="20"/>
        <v>Acima do Esperado</v>
      </c>
    </row>
    <row r="218" spans="1:36" ht="15" customHeight="1" x14ac:dyDescent="0.25">
      <c r="A218" s="11" t="s">
        <v>837</v>
      </c>
      <c r="B218" s="11" t="s">
        <v>838</v>
      </c>
      <c r="C218" s="11" t="s">
        <v>1147</v>
      </c>
      <c r="D218" s="11" t="s">
        <v>1148</v>
      </c>
      <c r="E218" s="11" t="s">
        <v>1149</v>
      </c>
      <c r="F218" s="12" t="s">
        <v>1150</v>
      </c>
      <c r="G218" s="3" t="s">
        <v>1155</v>
      </c>
      <c r="H218" s="12" t="s">
        <v>1156</v>
      </c>
      <c r="I218" s="11" t="s">
        <v>1157</v>
      </c>
      <c r="J218" s="11" t="s">
        <v>1158</v>
      </c>
      <c r="K218" s="12" t="s">
        <v>52</v>
      </c>
      <c r="L218" s="6" t="str">
        <f t="shared" si="22"/>
        <v>Programa: Desenvolvimento Agropecuário, Pesqueiro e Aquícola Sustentável</v>
      </c>
      <c r="M218" s="6" t="str">
        <f t="shared" si="23"/>
        <v>Ação: 2839 - Monitoramento da Pesca e Aquicultura - FIPERJ</v>
      </c>
      <c r="N218" s="6" t="str">
        <f t="shared" si="24"/>
        <v>Percentual de municípios costeiros monitorados (Percentual)</v>
      </c>
      <c r="O218" s="13" t="s">
        <v>46</v>
      </c>
      <c r="P218" s="7" t="s">
        <v>54</v>
      </c>
      <c r="Q218" s="76">
        <v>0.9</v>
      </c>
      <c r="R218" s="74">
        <v>0.9</v>
      </c>
      <c r="S218" s="2"/>
      <c r="T218" s="2"/>
      <c r="U218" s="2"/>
      <c r="V218" s="2"/>
      <c r="W218" s="2"/>
      <c r="X218" s="2"/>
      <c r="Y218" s="2"/>
      <c r="Z218" s="2"/>
      <c r="AA218" s="2"/>
      <c r="AB218" s="2"/>
      <c r="AC218" s="2"/>
      <c r="AD218" s="67">
        <v>0.94</v>
      </c>
      <c r="AE218" s="74">
        <v>0.9</v>
      </c>
      <c r="AF218" s="74">
        <v>0.9</v>
      </c>
      <c r="AG218" s="75">
        <v>0.9</v>
      </c>
      <c r="AH218" s="7" t="s">
        <v>46</v>
      </c>
      <c r="AI218" s="10">
        <f t="shared" si="25"/>
        <v>1.0444444444444443</v>
      </c>
      <c r="AJ218" s="7" t="str">
        <f t="shared" si="20"/>
        <v>Acima do Esperado</v>
      </c>
    </row>
    <row r="219" spans="1:36" ht="12.75" customHeight="1" x14ac:dyDescent="0.25">
      <c r="A219" s="99" t="s">
        <v>1159</v>
      </c>
      <c r="B219" s="99" t="s">
        <v>1160</v>
      </c>
      <c r="C219" s="11" t="s">
        <v>1147</v>
      </c>
      <c r="D219" s="11" t="s">
        <v>1148</v>
      </c>
      <c r="E219" s="99" t="s">
        <v>1161</v>
      </c>
      <c r="F219" s="100" t="s">
        <v>1162</v>
      </c>
      <c r="G219" s="3" t="s">
        <v>1163</v>
      </c>
      <c r="H219" s="12" t="s">
        <v>1164</v>
      </c>
      <c r="I219" s="11" t="s">
        <v>1165</v>
      </c>
      <c r="J219" s="11" t="s">
        <v>1166</v>
      </c>
      <c r="K219" s="12" t="s">
        <v>52</v>
      </c>
      <c r="L219" s="6" t="str">
        <f t="shared" si="22"/>
        <v>Programa: Defesa Agropecuária</v>
      </c>
      <c r="M219" s="6" t="str">
        <f t="shared" si="23"/>
        <v>Ação: 4628 - Promoção da Defesa Sanitária na Pesca e Aquicultura - FIPERJ</v>
      </c>
      <c r="N219" s="6" t="str">
        <f t="shared" si="24"/>
        <v>Percentual de municipios alcançados pelo apoio da Fiperj às ações de defesa sanitaria (Percentual)</v>
      </c>
      <c r="O219" s="13" t="s">
        <v>46</v>
      </c>
      <c r="P219" s="7" t="s">
        <v>54</v>
      </c>
      <c r="Q219" s="76">
        <v>0</v>
      </c>
      <c r="R219" s="74">
        <v>0</v>
      </c>
      <c r="S219" s="2"/>
      <c r="T219" s="2"/>
      <c r="U219" s="2"/>
      <c r="V219" s="2"/>
      <c r="W219" s="2"/>
      <c r="X219" s="2"/>
      <c r="Y219" s="2"/>
      <c r="Z219" s="2"/>
      <c r="AA219" s="2"/>
      <c r="AB219" s="2"/>
      <c r="AC219" s="2"/>
      <c r="AD219" s="67">
        <v>0</v>
      </c>
      <c r="AE219" s="74">
        <v>0.1</v>
      </c>
      <c r="AF219" s="74">
        <v>0.2</v>
      </c>
      <c r="AG219" s="75">
        <v>0.3</v>
      </c>
      <c r="AH219" s="7" t="s">
        <v>46</v>
      </c>
      <c r="AI219" s="10" t="e">
        <f t="shared" si="25"/>
        <v>#DIV/0!</v>
      </c>
      <c r="AJ219" s="7" t="s">
        <v>384</v>
      </c>
    </row>
    <row r="220" spans="1:36" ht="12.75" customHeight="1" x14ac:dyDescent="0.25">
      <c r="A220" s="99" t="s">
        <v>837</v>
      </c>
      <c r="B220" s="99" t="s">
        <v>838</v>
      </c>
      <c r="C220" s="11" t="s">
        <v>1147</v>
      </c>
      <c r="D220" s="11" t="s">
        <v>1148</v>
      </c>
      <c r="E220" s="99" t="s">
        <v>1167</v>
      </c>
      <c r="F220" s="100" t="s">
        <v>1168</v>
      </c>
      <c r="G220" s="3" t="s">
        <v>1169</v>
      </c>
      <c r="H220" s="12" t="s">
        <v>1170</v>
      </c>
      <c r="I220" s="11" t="s">
        <v>1171</v>
      </c>
      <c r="J220" s="11" t="s">
        <v>1172</v>
      </c>
      <c r="K220" s="12" t="s">
        <v>52</v>
      </c>
      <c r="L220" s="6" t="str">
        <f t="shared" si="22"/>
        <v>Programa: Desenvolvimento Agropecuário, Pesqueiro e Aquícola Sustentável</v>
      </c>
      <c r="M220" s="6" t="str">
        <f t="shared" si="23"/>
        <v>Ação: A591 - Estatistica Pesqueira da Bacia de Campos - FIPERJ</v>
      </c>
      <c r="N220" s="6" t="str">
        <f t="shared" si="24"/>
        <v>Percentual de municípios costeiros monitorados na Bacia de campos (Percentual)</v>
      </c>
      <c r="O220" s="13" t="s">
        <v>46</v>
      </c>
      <c r="P220" s="7" t="s">
        <v>54</v>
      </c>
      <c r="Q220" s="76">
        <v>0.9</v>
      </c>
      <c r="R220" s="74">
        <v>0.9</v>
      </c>
      <c r="S220" s="2"/>
      <c r="T220" s="2"/>
      <c r="U220" s="2"/>
      <c r="V220" s="2"/>
      <c r="W220" s="2"/>
      <c r="X220" s="2"/>
      <c r="Y220" s="2"/>
      <c r="Z220" s="2"/>
      <c r="AA220" s="2"/>
      <c r="AB220" s="2"/>
      <c r="AC220" s="2"/>
      <c r="AD220" s="67">
        <v>0.78</v>
      </c>
      <c r="AE220" s="74">
        <v>0.9</v>
      </c>
      <c r="AF220" s="74">
        <v>0.9</v>
      </c>
      <c r="AG220" s="75">
        <v>0.9</v>
      </c>
      <c r="AH220" s="7" t="s">
        <v>46</v>
      </c>
      <c r="AI220" s="10">
        <f t="shared" si="25"/>
        <v>0.8666666666666667</v>
      </c>
      <c r="AJ220" s="7" t="str">
        <f t="shared" si="20"/>
        <v>Abaixo do Esperado</v>
      </c>
    </row>
    <row r="221" spans="1:36" ht="12.75" customHeight="1" x14ac:dyDescent="0.25">
      <c r="A221" s="11" t="s">
        <v>837</v>
      </c>
      <c r="B221" s="11" t="s">
        <v>838</v>
      </c>
      <c r="C221" s="11" t="s">
        <v>1147</v>
      </c>
      <c r="D221" s="11" t="s">
        <v>1148</v>
      </c>
      <c r="E221" s="11" t="s">
        <v>1173</v>
      </c>
      <c r="F221" s="12" t="s">
        <v>1174</v>
      </c>
      <c r="G221" s="3" t="s">
        <v>1175</v>
      </c>
      <c r="H221" s="12" t="s">
        <v>1176</v>
      </c>
      <c r="I221" s="11" t="s">
        <v>1177</v>
      </c>
      <c r="J221" s="11" t="s">
        <v>1178</v>
      </c>
      <c r="K221" s="12" t="s">
        <v>52</v>
      </c>
      <c r="L221" s="6" t="str">
        <f t="shared" si="22"/>
        <v>Programa: Desenvolvimento Agropecuário, Pesqueiro e Aquícola Sustentável</v>
      </c>
      <c r="M221" s="6" t="str">
        <f t="shared" si="23"/>
        <v>Ação: 8184 - Fomento à Aquicultura e Pesca - FIPERJ</v>
      </c>
      <c r="N221" s="6" t="str">
        <f t="shared" si="24"/>
        <v>Percentual de produtores beneficiados com o fornecimento de formas jovens  (Percentual)</v>
      </c>
      <c r="O221" s="13" t="s">
        <v>46</v>
      </c>
      <c r="P221" s="7" t="s">
        <v>54</v>
      </c>
      <c r="Q221" s="144">
        <v>0.1</v>
      </c>
      <c r="R221" s="141">
        <v>0.1</v>
      </c>
      <c r="S221" s="2"/>
      <c r="T221" s="2"/>
      <c r="U221" s="2"/>
      <c r="V221" s="2"/>
      <c r="W221" s="2"/>
      <c r="X221" s="2"/>
      <c r="Y221" s="2"/>
      <c r="Z221" s="2"/>
      <c r="AA221" s="2"/>
      <c r="AB221" s="2"/>
      <c r="AC221" s="2"/>
      <c r="AD221" s="67">
        <v>0.04</v>
      </c>
      <c r="AE221" s="141">
        <v>0.15</v>
      </c>
      <c r="AF221" s="141">
        <v>0.2</v>
      </c>
      <c r="AG221" s="142">
        <v>0.25</v>
      </c>
      <c r="AH221" s="7" t="s">
        <v>46</v>
      </c>
      <c r="AI221" s="10">
        <f t="shared" si="25"/>
        <v>0.39999999999999997</v>
      </c>
      <c r="AJ221" s="7" t="str">
        <f t="shared" si="20"/>
        <v>Abaixo do Esperado</v>
      </c>
    </row>
    <row r="222" spans="1:36" ht="12.75" customHeight="1" x14ac:dyDescent="0.25">
      <c r="A222" s="11" t="s">
        <v>837</v>
      </c>
      <c r="B222" s="11" t="s">
        <v>838</v>
      </c>
      <c r="C222" s="11" t="s">
        <v>1147</v>
      </c>
      <c r="D222" s="11" t="s">
        <v>1148</v>
      </c>
      <c r="E222" s="11" t="s">
        <v>1173</v>
      </c>
      <c r="F222" s="12" t="s">
        <v>1174</v>
      </c>
      <c r="G222" s="3" t="s">
        <v>1179</v>
      </c>
      <c r="H222" s="12" t="s">
        <v>1180</v>
      </c>
      <c r="I222" s="11" t="s">
        <v>1181</v>
      </c>
      <c r="J222" s="11" t="s">
        <v>1182</v>
      </c>
      <c r="K222" s="12" t="s">
        <v>45</v>
      </c>
      <c r="L222" s="6" t="str">
        <f t="shared" si="22"/>
        <v>Programa: Desenvolvimento Agropecuário, Pesqueiro e Aquícola Sustentável</v>
      </c>
      <c r="M222" s="6" t="str">
        <f t="shared" si="23"/>
        <v>Ação: 8184 - Fomento à Aquicultura e Pesca - FIPERJ</v>
      </c>
      <c r="N222" s="6" t="str">
        <f t="shared" si="24"/>
        <v>Número de pescadores e aquicultores assistidos com assistencia tecnica e extensão rural (Unidade)</v>
      </c>
      <c r="O222" s="13" t="s">
        <v>46</v>
      </c>
      <c r="P222" s="7" t="s">
        <v>54</v>
      </c>
      <c r="Q222" s="145">
        <v>1200</v>
      </c>
      <c r="R222" s="146">
        <v>900</v>
      </c>
      <c r="S222" s="2"/>
      <c r="T222" s="2"/>
      <c r="U222" s="2"/>
      <c r="V222" s="2"/>
      <c r="W222" s="2"/>
      <c r="X222" s="2"/>
      <c r="Y222" s="2"/>
      <c r="Z222" s="2"/>
      <c r="AA222" s="2"/>
      <c r="AB222" s="2"/>
      <c r="AC222" s="2"/>
      <c r="AD222" s="2">
        <v>1641</v>
      </c>
      <c r="AE222" s="146">
        <v>1200</v>
      </c>
      <c r="AF222" s="146">
        <v>1300</v>
      </c>
      <c r="AG222" s="147">
        <v>1600</v>
      </c>
      <c r="AH222" s="7" t="s">
        <v>46</v>
      </c>
      <c r="AI222" s="10">
        <f t="shared" si="25"/>
        <v>1.8233333333333333</v>
      </c>
      <c r="AJ222" s="7" t="str">
        <f t="shared" si="20"/>
        <v>Acima do Esperado</v>
      </c>
    </row>
    <row r="223" spans="1:36" ht="12.75" customHeight="1" x14ac:dyDescent="0.25">
      <c r="A223" s="11" t="s">
        <v>837</v>
      </c>
      <c r="B223" s="11" t="s">
        <v>838</v>
      </c>
      <c r="C223" s="11" t="s">
        <v>1147</v>
      </c>
      <c r="D223" s="11" t="s">
        <v>1148</v>
      </c>
      <c r="E223" s="11" t="s">
        <v>1173</v>
      </c>
      <c r="F223" s="12" t="s">
        <v>1174</v>
      </c>
      <c r="G223" s="3" t="s">
        <v>1183</v>
      </c>
      <c r="H223" s="12" t="s">
        <v>1184</v>
      </c>
      <c r="I223" s="11" t="s">
        <v>1185</v>
      </c>
      <c r="J223" s="11" t="s">
        <v>1186</v>
      </c>
      <c r="K223" s="12" t="s">
        <v>45</v>
      </c>
      <c r="L223" s="6" t="str">
        <f t="shared" si="22"/>
        <v>Programa: Desenvolvimento Agropecuário, Pesqueiro e Aquícola Sustentável</v>
      </c>
      <c r="M223" s="6" t="str">
        <f t="shared" si="23"/>
        <v>Ação: 8184 - Fomento à Aquicultura e Pesca - FIPERJ</v>
      </c>
      <c r="N223" s="6" t="str">
        <f t="shared" si="24"/>
        <v>Extratos de produção emitidos (Unidade)</v>
      </c>
      <c r="O223" s="13" t="s">
        <v>46</v>
      </c>
      <c r="P223" s="7" t="s">
        <v>54</v>
      </c>
      <c r="Q223" s="82">
        <v>150</v>
      </c>
      <c r="R223" s="83">
        <v>50</v>
      </c>
      <c r="S223" s="2"/>
      <c r="T223" s="2"/>
      <c r="U223" s="2"/>
      <c r="V223" s="2"/>
      <c r="W223" s="2"/>
      <c r="X223" s="2"/>
      <c r="Y223" s="2"/>
      <c r="Z223" s="2"/>
      <c r="AA223" s="2"/>
      <c r="AB223" s="2"/>
      <c r="AC223" s="2"/>
      <c r="AD223" s="2">
        <v>12</v>
      </c>
      <c r="AE223" s="83">
        <v>100</v>
      </c>
      <c r="AF223" s="83">
        <v>100</v>
      </c>
      <c r="AG223" s="84">
        <v>100</v>
      </c>
      <c r="AH223" s="7" t="s">
        <v>46</v>
      </c>
      <c r="AI223" s="10">
        <f t="shared" si="25"/>
        <v>0.24</v>
      </c>
      <c r="AJ223" s="7" t="str">
        <f t="shared" si="20"/>
        <v>Abaixo do Esperado</v>
      </c>
    </row>
    <row r="224" spans="1:36" ht="12.75" customHeight="1" x14ac:dyDescent="0.25">
      <c r="A224" s="148">
        <v>455</v>
      </c>
      <c r="B224" s="148" t="s">
        <v>838</v>
      </c>
      <c r="C224" s="148">
        <v>13410</v>
      </c>
      <c r="D224" s="148" t="s">
        <v>1148</v>
      </c>
      <c r="E224" s="148">
        <v>8184</v>
      </c>
      <c r="F224" s="149" t="s">
        <v>1174</v>
      </c>
      <c r="G224" s="44" t="s">
        <v>55</v>
      </c>
      <c r="H224" s="149" t="s">
        <v>1187</v>
      </c>
      <c r="I224" s="148" t="s">
        <v>1177</v>
      </c>
      <c r="J224" s="148" t="s">
        <v>1178</v>
      </c>
      <c r="K224" s="149" t="s">
        <v>45</v>
      </c>
      <c r="L224" s="6" t="str">
        <f t="shared" si="22"/>
        <v>Programa: Desenvolvimento Agropecuário, Pesqueiro e Aquícola Sustentável</v>
      </c>
      <c r="M224" s="6" t="str">
        <f t="shared" si="23"/>
        <v>Ação: 8184 - Fomento à Aquicultura e Pesca - FIPERJ</v>
      </c>
      <c r="N224" s="6" t="str">
        <f t="shared" si="24"/>
        <v>Número de participantes em eventos de pesca e aquicultura (Unidade)</v>
      </c>
      <c r="O224" s="150" t="s">
        <v>46</v>
      </c>
      <c r="P224" s="7" t="s">
        <v>54</v>
      </c>
      <c r="Q224" s="82">
        <v>0</v>
      </c>
      <c r="R224" s="83">
        <v>250</v>
      </c>
      <c r="S224" s="2"/>
      <c r="T224" s="2"/>
      <c r="U224" s="2"/>
      <c r="V224" s="2"/>
      <c r="W224" s="2"/>
      <c r="X224" s="2"/>
      <c r="Y224" s="2"/>
      <c r="Z224" s="2"/>
      <c r="AA224" s="2"/>
      <c r="AB224" s="2"/>
      <c r="AC224" s="2"/>
      <c r="AD224" s="2">
        <v>410</v>
      </c>
      <c r="AE224" s="83">
        <v>250</v>
      </c>
      <c r="AF224" s="83">
        <v>250</v>
      </c>
      <c r="AG224" s="84">
        <v>250</v>
      </c>
      <c r="AH224" s="7" t="s">
        <v>46</v>
      </c>
      <c r="AI224" s="10">
        <f t="shared" si="25"/>
        <v>1.64</v>
      </c>
      <c r="AJ224" s="7" t="str">
        <f t="shared" si="20"/>
        <v>Acima do Esperado</v>
      </c>
    </row>
    <row r="225" spans="1:36" ht="12.75" customHeight="1" x14ac:dyDescent="0.25">
      <c r="A225" s="11" t="s">
        <v>837</v>
      </c>
      <c r="B225" s="11" t="s">
        <v>838</v>
      </c>
      <c r="C225" s="11" t="s">
        <v>1147</v>
      </c>
      <c r="D225" s="11" t="s">
        <v>1148</v>
      </c>
      <c r="E225" s="11" t="s">
        <v>1188</v>
      </c>
      <c r="F225" s="12" t="s">
        <v>1189</v>
      </c>
      <c r="G225" s="3" t="s">
        <v>1155</v>
      </c>
      <c r="H225" s="12" t="s">
        <v>1156</v>
      </c>
      <c r="I225" s="11" t="s">
        <v>1157</v>
      </c>
      <c r="J225" s="11" t="s">
        <v>1158</v>
      </c>
      <c r="K225" s="12" t="s">
        <v>52</v>
      </c>
      <c r="L225" s="6" t="str">
        <f t="shared" si="22"/>
        <v>Programa: Desenvolvimento Agropecuário, Pesqueiro e Aquícola Sustentável</v>
      </c>
      <c r="M225" s="6" t="str">
        <f t="shared" si="23"/>
        <v>Ação: A551 - Monitoramento da Atividade Pesqueira  - FIPERJ</v>
      </c>
      <c r="N225" s="6" t="str">
        <f t="shared" si="24"/>
        <v>Percentual de municípios costeiros monitorados (Percentual)</v>
      </c>
      <c r="O225" s="13" t="s">
        <v>46</v>
      </c>
      <c r="P225" s="7" t="s">
        <v>54</v>
      </c>
      <c r="Q225" s="76">
        <v>0.9</v>
      </c>
      <c r="R225" s="74">
        <v>0.9</v>
      </c>
      <c r="S225" s="2"/>
      <c r="T225" s="2"/>
      <c r="U225" s="2"/>
      <c r="V225" s="2"/>
      <c r="W225" s="2"/>
      <c r="X225" s="2"/>
      <c r="Y225" s="2"/>
      <c r="Z225" s="2"/>
      <c r="AA225" s="2"/>
      <c r="AB225" s="2"/>
      <c r="AC225" s="2"/>
      <c r="AD225" s="67">
        <v>0.94</v>
      </c>
      <c r="AE225" s="74">
        <v>0.9</v>
      </c>
      <c r="AF225" s="74">
        <v>0.9</v>
      </c>
      <c r="AG225" s="75">
        <v>0.9</v>
      </c>
      <c r="AH225" s="7" t="s">
        <v>46</v>
      </c>
      <c r="AI225" s="10">
        <f t="shared" si="25"/>
        <v>1.0444444444444443</v>
      </c>
      <c r="AJ225" s="7" t="str">
        <f t="shared" si="20"/>
        <v>Acima do Esperado</v>
      </c>
    </row>
    <row r="226" spans="1:36" ht="12.75" customHeight="1" x14ac:dyDescent="0.25">
      <c r="A226" s="11" t="s">
        <v>1190</v>
      </c>
      <c r="B226" s="11" t="s">
        <v>1191</v>
      </c>
      <c r="C226" s="11" t="s">
        <v>1192</v>
      </c>
      <c r="D226" s="11" t="s">
        <v>1193</v>
      </c>
      <c r="E226" s="11" t="s">
        <v>1194</v>
      </c>
      <c r="F226" s="12" t="s">
        <v>1195</v>
      </c>
      <c r="G226" s="3" t="s">
        <v>1196</v>
      </c>
      <c r="H226" s="12" t="s">
        <v>1197</v>
      </c>
      <c r="I226" s="11" t="s">
        <v>1198</v>
      </c>
      <c r="J226" s="11" t="s">
        <v>1199</v>
      </c>
      <c r="K226" s="12" t="s">
        <v>52</v>
      </c>
      <c r="L226" s="6" t="str">
        <f t="shared" si="22"/>
        <v>Programa: Gestão do SUAS, Proteção Social e Redução da Pobreza</v>
      </c>
      <c r="M226" s="6" t="str">
        <f t="shared" si="23"/>
        <v>Ação: 2220 - Desenvolvimento e Integração Social - FLXIII</v>
      </c>
      <c r="N226" s="6" t="str">
        <f t="shared" si="24"/>
        <v>Incremento na emissão de documentação civil básica pela Fundação Leão XIII (Percentual)</v>
      </c>
      <c r="O226" s="13" t="s">
        <v>46</v>
      </c>
      <c r="P226" s="7" t="s">
        <v>54</v>
      </c>
      <c r="Q226" s="43" t="s">
        <v>55</v>
      </c>
      <c r="R226" s="74">
        <v>0.1</v>
      </c>
      <c r="S226" s="2"/>
      <c r="T226" s="2"/>
      <c r="U226" s="2"/>
      <c r="V226" s="2"/>
      <c r="W226" s="2"/>
      <c r="X226" s="2"/>
      <c r="Y226" s="2"/>
      <c r="Z226" s="2"/>
      <c r="AA226" s="2"/>
      <c r="AB226" s="2"/>
      <c r="AC226" s="2"/>
      <c r="AD226" s="67">
        <v>0</v>
      </c>
      <c r="AE226" s="76">
        <v>0.1</v>
      </c>
      <c r="AF226" s="74">
        <v>0.1</v>
      </c>
      <c r="AG226" s="75">
        <v>0.1</v>
      </c>
      <c r="AH226" s="7" t="s">
        <v>46</v>
      </c>
      <c r="AI226" s="10">
        <f t="shared" si="25"/>
        <v>0</v>
      </c>
      <c r="AJ226" s="7" t="str">
        <f t="shared" si="20"/>
        <v>Abaixo do Esperado</v>
      </c>
    </row>
    <row r="227" spans="1:36" ht="12.75" customHeight="1" x14ac:dyDescent="0.25">
      <c r="A227" s="11" t="s">
        <v>1190</v>
      </c>
      <c r="B227" s="11" t="s">
        <v>1191</v>
      </c>
      <c r="C227" s="11" t="s">
        <v>1192</v>
      </c>
      <c r="D227" s="11" t="s">
        <v>1193</v>
      </c>
      <c r="E227" s="11" t="s">
        <v>1194</v>
      </c>
      <c r="F227" s="12" t="s">
        <v>1195</v>
      </c>
      <c r="G227" s="3" t="s">
        <v>1200</v>
      </c>
      <c r="H227" s="12" t="s">
        <v>1201</v>
      </c>
      <c r="I227" s="11" t="s">
        <v>1202</v>
      </c>
      <c r="J227" s="11" t="s">
        <v>1203</v>
      </c>
      <c r="K227" s="12" t="s">
        <v>52</v>
      </c>
      <c r="L227" s="6" t="str">
        <f t="shared" si="22"/>
        <v>Programa: Gestão do SUAS, Proteção Social e Redução da Pobreza</v>
      </c>
      <c r="M227" s="6" t="str">
        <f t="shared" si="23"/>
        <v>Ação: 2220 - Desenvolvimento e Integração Social - FLXIII</v>
      </c>
      <c r="N227" s="6" t="str">
        <f t="shared" si="24"/>
        <v>Percentual de adesão entre usuários acompanhados pelo projeto promotores do envelhecimento saudável (Percentual)</v>
      </c>
      <c r="O227" s="13" t="s">
        <v>46</v>
      </c>
      <c r="P227" s="7" t="s">
        <v>54</v>
      </c>
      <c r="Q227" s="43" t="s">
        <v>55</v>
      </c>
      <c r="R227" s="74">
        <v>0.2</v>
      </c>
      <c r="S227" s="2"/>
      <c r="T227" s="2"/>
      <c r="U227" s="2"/>
      <c r="V227" s="2"/>
      <c r="W227" s="2"/>
      <c r="X227" s="2"/>
      <c r="Y227" s="2"/>
      <c r="Z227" s="2"/>
      <c r="AA227" s="2"/>
      <c r="AB227" s="2"/>
      <c r="AC227" s="2"/>
      <c r="AD227" s="67">
        <v>0</v>
      </c>
      <c r="AE227" s="76">
        <v>0.4</v>
      </c>
      <c r="AF227" s="74">
        <v>0.6</v>
      </c>
      <c r="AG227" s="75">
        <v>0.8</v>
      </c>
      <c r="AH227" s="7" t="s">
        <v>46</v>
      </c>
      <c r="AI227" s="10">
        <f t="shared" si="25"/>
        <v>0</v>
      </c>
      <c r="AJ227" s="7" t="str">
        <f t="shared" si="20"/>
        <v>Abaixo do Esperado</v>
      </c>
    </row>
    <row r="228" spans="1:36" ht="12.75" customHeight="1" x14ac:dyDescent="0.25">
      <c r="A228" s="11" t="s">
        <v>1190</v>
      </c>
      <c r="B228" s="11" t="s">
        <v>1191</v>
      </c>
      <c r="C228" s="11" t="s">
        <v>1192</v>
      </c>
      <c r="D228" s="11" t="s">
        <v>1193</v>
      </c>
      <c r="E228" s="11" t="s">
        <v>1194</v>
      </c>
      <c r="F228" s="12" t="s">
        <v>1195</v>
      </c>
      <c r="G228" s="3" t="s">
        <v>1204</v>
      </c>
      <c r="H228" s="12" t="s">
        <v>1205</v>
      </c>
      <c r="I228" s="11" t="s">
        <v>1206</v>
      </c>
      <c r="J228" s="11" t="s">
        <v>1207</v>
      </c>
      <c r="K228" s="12" t="s">
        <v>52</v>
      </c>
      <c r="L228" s="6" t="str">
        <f t="shared" si="22"/>
        <v>Programa: Gestão do SUAS, Proteção Social e Redução da Pobreza</v>
      </c>
      <c r="M228" s="6" t="str">
        <f t="shared" si="23"/>
        <v>Ação: 2220 - Desenvolvimento e Integração Social - FLXIII</v>
      </c>
      <c r="N228" s="6" t="str">
        <f t="shared" si="24"/>
        <v>Percentual de fornecimento de óculos entre usuários examinados pelo projeto Novo Olhar (Percentual)</v>
      </c>
      <c r="O228" s="13" t="s">
        <v>408</v>
      </c>
      <c r="P228" s="7" t="s">
        <v>54</v>
      </c>
      <c r="Q228" s="43" t="s">
        <v>55</v>
      </c>
      <c r="R228" s="74">
        <v>0.95</v>
      </c>
      <c r="S228" s="2"/>
      <c r="T228" s="2"/>
      <c r="U228" s="11">
        <v>0</v>
      </c>
      <c r="V228" s="2"/>
      <c r="W228" s="2"/>
      <c r="X228" s="11">
        <v>0</v>
      </c>
      <c r="Y228" s="2"/>
      <c r="Z228" s="2"/>
      <c r="AA228" s="7">
        <v>0</v>
      </c>
      <c r="AB228" s="2"/>
      <c r="AC228" s="2"/>
      <c r="AD228" s="67">
        <v>0</v>
      </c>
      <c r="AE228" s="76">
        <v>0.95</v>
      </c>
      <c r="AF228" s="74">
        <v>0.95</v>
      </c>
      <c r="AG228" s="75">
        <v>0.95</v>
      </c>
      <c r="AH228" s="7" t="s">
        <v>408</v>
      </c>
      <c r="AI228" s="10">
        <f t="shared" si="25"/>
        <v>0</v>
      </c>
      <c r="AJ228" s="7" t="str">
        <f t="shared" si="20"/>
        <v>Abaixo do Esperado</v>
      </c>
    </row>
    <row r="229" spans="1:36" ht="12.75" customHeight="1" x14ac:dyDescent="0.25">
      <c r="A229" s="11" t="s">
        <v>1190</v>
      </c>
      <c r="B229" s="11" t="s">
        <v>1191</v>
      </c>
      <c r="C229" s="11" t="s">
        <v>1192</v>
      </c>
      <c r="D229" s="11" t="s">
        <v>1193</v>
      </c>
      <c r="E229" s="11" t="s">
        <v>1208</v>
      </c>
      <c r="F229" s="12" t="s">
        <v>1209</v>
      </c>
      <c r="G229" s="3" t="s">
        <v>1210</v>
      </c>
      <c r="H229" s="12" t="s">
        <v>1211</v>
      </c>
      <c r="I229" s="11" t="s">
        <v>1212</v>
      </c>
      <c r="J229" s="11" t="s">
        <v>1213</v>
      </c>
      <c r="K229" s="12" t="s">
        <v>52</v>
      </c>
      <c r="L229" s="6" t="str">
        <f t="shared" si="22"/>
        <v>Programa: Gestão do SUAS, Proteção Social e Redução da Pobreza</v>
      </c>
      <c r="M229" s="6" t="str">
        <f t="shared" si="23"/>
        <v>Ação: 4078 - Proteção Social Especial à População de Rua - FLXIII</v>
      </c>
      <c r="N229" s="6" t="str">
        <f t="shared" si="24"/>
        <v>Percentual de usuários acolhidos com Plano Individual de Acompanhamento atualizado nos últimos 3 meses (Percentual)</v>
      </c>
      <c r="O229" s="13" t="s">
        <v>46</v>
      </c>
      <c r="P229" s="7" t="s">
        <v>54</v>
      </c>
      <c r="Q229" s="76">
        <v>0</v>
      </c>
      <c r="R229" s="74">
        <v>0.8</v>
      </c>
      <c r="S229" s="2"/>
      <c r="T229" s="2"/>
      <c r="U229" s="2"/>
      <c r="V229" s="2"/>
      <c r="W229" s="2"/>
      <c r="X229" s="2"/>
      <c r="Y229" s="2"/>
      <c r="Z229" s="2"/>
      <c r="AA229" s="2"/>
      <c r="AB229" s="2"/>
      <c r="AC229" s="2"/>
      <c r="AD229" s="67">
        <v>0.62</v>
      </c>
      <c r="AE229" s="76">
        <v>0.9</v>
      </c>
      <c r="AF229" s="74">
        <v>0.95</v>
      </c>
      <c r="AG229" s="75">
        <v>1</v>
      </c>
      <c r="AH229" s="7" t="s">
        <v>46</v>
      </c>
      <c r="AI229" s="10">
        <f t="shared" si="25"/>
        <v>0.77499999999999991</v>
      </c>
      <c r="AJ229" s="7" t="str">
        <f t="shared" si="20"/>
        <v>Abaixo do Esperado</v>
      </c>
    </row>
    <row r="230" spans="1:36" ht="12.75" customHeight="1" x14ac:dyDescent="0.25">
      <c r="A230" s="11" t="s">
        <v>1190</v>
      </c>
      <c r="B230" s="11" t="s">
        <v>1191</v>
      </c>
      <c r="C230" s="11" t="s">
        <v>1192</v>
      </c>
      <c r="D230" s="11" t="s">
        <v>1193</v>
      </c>
      <c r="E230" s="11" t="s">
        <v>1214</v>
      </c>
      <c r="F230" s="12" t="s">
        <v>1215</v>
      </c>
      <c r="G230" s="3" t="s">
        <v>1216</v>
      </c>
      <c r="H230" s="12" t="s">
        <v>1217</v>
      </c>
      <c r="I230" s="11" t="s">
        <v>1218</v>
      </c>
      <c r="J230" s="11" t="s">
        <v>1219</v>
      </c>
      <c r="K230" s="12" t="s">
        <v>52</v>
      </c>
      <c r="L230" s="6" t="str">
        <f t="shared" si="22"/>
        <v>Programa: Gestão do SUAS, Proteção Social e Redução da Pobreza</v>
      </c>
      <c r="M230" s="6" t="str">
        <f t="shared" si="23"/>
        <v>Ação: 4443 - Proteção Social à População em Situação de Vulnerabilidade - FLXIII</v>
      </c>
      <c r="N230" s="6" t="str">
        <f t="shared" si="24"/>
        <v>Percentual de fornecimento de aparelhos auditivos entre usuários examinados na unidade modelo da Fundação Leão XIII (Percentual)</v>
      </c>
      <c r="O230" s="13" t="s">
        <v>46</v>
      </c>
      <c r="P230" s="7" t="s">
        <v>54</v>
      </c>
      <c r="Q230" s="43" t="s">
        <v>55</v>
      </c>
      <c r="R230" s="74">
        <v>0.2</v>
      </c>
      <c r="S230" s="2"/>
      <c r="T230" s="2"/>
      <c r="U230" s="2"/>
      <c r="V230" s="2"/>
      <c r="W230" s="2"/>
      <c r="X230" s="2"/>
      <c r="Y230" s="2"/>
      <c r="Z230" s="2"/>
      <c r="AA230" s="2"/>
      <c r="AB230" s="2"/>
      <c r="AC230" s="2"/>
      <c r="AD230" s="67">
        <v>0</v>
      </c>
      <c r="AE230" s="76">
        <v>0.3</v>
      </c>
      <c r="AF230" s="74">
        <v>0.4</v>
      </c>
      <c r="AG230" s="75">
        <v>0.5</v>
      </c>
      <c r="AH230" s="7" t="s">
        <v>46</v>
      </c>
      <c r="AI230" s="10">
        <f t="shared" si="25"/>
        <v>0</v>
      </c>
      <c r="AJ230" s="7" t="str">
        <f t="shared" si="20"/>
        <v>Abaixo do Esperado</v>
      </c>
    </row>
    <row r="231" spans="1:36" ht="12.75" customHeight="1" x14ac:dyDescent="0.25">
      <c r="A231" s="11" t="s">
        <v>1220</v>
      </c>
      <c r="B231" s="11" t="s">
        <v>1221</v>
      </c>
      <c r="C231" s="11" t="s">
        <v>1222</v>
      </c>
      <c r="D231" s="11" t="s">
        <v>1223</v>
      </c>
      <c r="E231" s="11" t="s">
        <v>1224</v>
      </c>
      <c r="F231" s="12" t="s">
        <v>1225</v>
      </c>
      <c r="G231" s="3" t="s">
        <v>1226</v>
      </c>
      <c r="H231" s="12" t="s">
        <v>1227</v>
      </c>
      <c r="I231" s="11" t="s">
        <v>1228</v>
      </c>
      <c r="J231" s="11" t="s">
        <v>1229</v>
      </c>
      <c r="K231" s="12" t="s">
        <v>45</v>
      </c>
      <c r="L231" s="6" t="str">
        <f t="shared" si="22"/>
        <v>Programa: Gestão dos Equipamentos Culturais</v>
      </c>
      <c r="M231" s="6" t="str">
        <f t="shared" si="23"/>
        <v>Ação: 4464 - Operacionalização dos Equipamentos Culturais do FMIS - FMIS</v>
      </c>
      <c r="N231" s="6" t="str">
        <f t="shared" si="24"/>
        <v>Acesso a unidades culturais - FMIS (Unidade)</v>
      </c>
      <c r="O231" s="13" t="s">
        <v>126</v>
      </c>
      <c r="P231" s="7" t="s">
        <v>54</v>
      </c>
      <c r="Q231" s="43" t="s">
        <v>55</v>
      </c>
      <c r="R231" s="21">
        <v>1700</v>
      </c>
      <c r="S231" s="2"/>
      <c r="T231" s="2"/>
      <c r="U231" s="2"/>
      <c r="V231" s="11">
        <v>760</v>
      </c>
      <c r="W231" s="2"/>
      <c r="X231" s="2"/>
      <c r="Y231" s="2"/>
      <c r="Z231" s="13">
        <v>0</v>
      </c>
      <c r="AA231" s="2"/>
      <c r="AB231" s="2"/>
      <c r="AC231" s="2"/>
      <c r="AD231" s="2" t="s">
        <v>55</v>
      </c>
      <c r="AE231" s="20">
        <v>1700</v>
      </c>
      <c r="AF231" s="21">
        <v>1700</v>
      </c>
      <c r="AG231" s="22">
        <v>1700</v>
      </c>
      <c r="AH231" s="7" t="s">
        <v>126</v>
      </c>
      <c r="AI231" s="10" t="s">
        <v>55</v>
      </c>
      <c r="AJ231" s="7" t="s">
        <v>55</v>
      </c>
    </row>
    <row r="232" spans="1:36" ht="12" customHeight="1" x14ac:dyDescent="0.25">
      <c r="A232" s="11" t="s">
        <v>363</v>
      </c>
      <c r="B232" s="11" t="s">
        <v>364</v>
      </c>
      <c r="C232" s="11">
        <v>30410</v>
      </c>
      <c r="D232" s="11" t="s">
        <v>1230</v>
      </c>
      <c r="E232" s="11" t="s">
        <v>1231</v>
      </c>
      <c r="F232" s="12" t="s">
        <v>1232</v>
      </c>
      <c r="G232" s="3" t="s">
        <v>1233</v>
      </c>
      <c r="H232" s="12" t="s">
        <v>1234</v>
      </c>
      <c r="I232" s="11" t="s">
        <v>1235</v>
      </c>
      <c r="J232" s="11" t="s">
        <v>1236</v>
      </c>
      <c r="K232" s="12" t="s">
        <v>52</v>
      </c>
      <c r="L232" s="6" t="str">
        <f t="shared" si="22"/>
        <v>Programa: Modernização Tecnológica</v>
      </c>
      <c r="M232" s="6" t="str">
        <f t="shared" si="23"/>
        <v>Ação: 1203 - Modernização da Área de Tecnologia da Informação - FSCABRINI</v>
      </c>
      <c r="N232" s="6" t="str">
        <f t="shared" si="24"/>
        <v>Percentual de pecúlios pagos através do sistema Gestão Trabalho Prisional -GTP (Percentual)</v>
      </c>
      <c r="O232" s="13" t="s">
        <v>46</v>
      </c>
      <c r="P232" s="7" t="s">
        <v>54</v>
      </c>
      <c r="Q232" s="76">
        <v>0.3</v>
      </c>
      <c r="R232" s="74">
        <v>0.3</v>
      </c>
      <c r="S232" s="2"/>
      <c r="T232" s="2"/>
      <c r="U232" s="2"/>
      <c r="V232" s="2"/>
      <c r="W232" s="2"/>
      <c r="X232" s="2"/>
      <c r="Y232" s="2"/>
      <c r="Z232" s="2"/>
      <c r="AA232" s="2"/>
      <c r="AB232" s="2"/>
      <c r="AC232" s="2"/>
      <c r="AD232" s="67">
        <v>0.38</v>
      </c>
      <c r="AE232" s="76">
        <v>0.3</v>
      </c>
      <c r="AF232" s="74">
        <v>0.3</v>
      </c>
      <c r="AG232" s="75">
        <v>0.3</v>
      </c>
      <c r="AH232" s="7" t="s">
        <v>46</v>
      </c>
      <c r="AI232" s="10">
        <f>IF(P232="Crescimento",MAX(S232:AD232)/R232, 2-(MIN(S232:AD232)/R232))</f>
        <v>1.2666666666666668</v>
      </c>
      <c r="AJ232" s="7" t="str">
        <f t="shared" ref="AJ232:AJ235" si="26">IF(AI232="ASI","ASI",IF(AI232&lt;100%,"Abaixo do Esperado",IF(AI232=100%,"Dentro do Esperado",IF(AI232&gt;100%,"Acima do Esperado"))))</f>
        <v>Acima do Esperado</v>
      </c>
    </row>
    <row r="233" spans="1:36" ht="12.75" customHeight="1" x14ac:dyDescent="0.25">
      <c r="A233" s="11" t="s">
        <v>1237</v>
      </c>
      <c r="B233" s="11" t="s">
        <v>1238</v>
      </c>
      <c r="C233" s="11">
        <v>30410</v>
      </c>
      <c r="D233" s="11" t="s">
        <v>1230</v>
      </c>
      <c r="E233" s="11" t="s">
        <v>1239</v>
      </c>
      <c r="F233" s="12" t="s">
        <v>1240</v>
      </c>
      <c r="G233" s="3" t="s">
        <v>1241</v>
      </c>
      <c r="H233" s="12" t="s">
        <v>1242</v>
      </c>
      <c r="I233" s="11" t="s">
        <v>1243</v>
      </c>
      <c r="J233" s="11" t="s">
        <v>1244</v>
      </c>
      <c r="K233" s="12" t="s">
        <v>45</v>
      </c>
      <c r="L233" s="6" t="str">
        <f t="shared" si="22"/>
        <v>Programa: Gestão do Sistema Prisional e Ressocialização dos Custodiados</v>
      </c>
      <c r="M233" s="6" t="str">
        <f t="shared" si="23"/>
        <v>Ação: 8296 - Qualificação Profissional de Apenados - FSCABRINI</v>
      </c>
      <c r="N233" s="6" t="str">
        <f t="shared" si="24"/>
        <v>Apenados qualificados nas capacitações  (Unidade)</v>
      </c>
      <c r="O233" s="13" t="s">
        <v>46</v>
      </c>
      <c r="P233" s="7" t="s">
        <v>54</v>
      </c>
      <c r="Q233" s="43" t="s">
        <v>55</v>
      </c>
      <c r="R233" s="43">
        <v>500</v>
      </c>
      <c r="S233" s="2"/>
      <c r="T233" s="2"/>
      <c r="U233" s="2"/>
      <c r="V233" s="2"/>
      <c r="W233" s="2"/>
      <c r="X233" s="2"/>
      <c r="Y233" s="2"/>
      <c r="Z233" s="2"/>
      <c r="AA233" s="2"/>
      <c r="AB233" s="2"/>
      <c r="AC233" s="2"/>
      <c r="AD233" s="2">
        <v>56</v>
      </c>
      <c r="AE233" s="43">
        <v>500</v>
      </c>
      <c r="AF233" s="43">
        <v>500</v>
      </c>
      <c r="AG233" s="43">
        <v>500</v>
      </c>
      <c r="AH233" s="7" t="s">
        <v>46</v>
      </c>
      <c r="AI233" s="10">
        <f>IF(P233="Crescimento",MAX(S233:AD233)/R233, 2-(MIN(S233:AD233)/R233))</f>
        <v>0.112</v>
      </c>
      <c r="AJ233" s="7" t="str">
        <f t="shared" si="26"/>
        <v>Abaixo do Esperado</v>
      </c>
    </row>
    <row r="234" spans="1:36" ht="12.75" customHeight="1" x14ac:dyDescent="0.25">
      <c r="A234" s="11" t="s">
        <v>1237</v>
      </c>
      <c r="B234" s="11" t="s">
        <v>1238</v>
      </c>
      <c r="C234" s="11">
        <v>30410</v>
      </c>
      <c r="D234" s="11" t="s">
        <v>1230</v>
      </c>
      <c r="E234" s="11" t="s">
        <v>1245</v>
      </c>
      <c r="F234" s="12" t="s">
        <v>1246</v>
      </c>
      <c r="G234" s="3" t="s">
        <v>1247</v>
      </c>
      <c r="H234" s="12" t="s">
        <v>1248</v>
      </c>
      <c r="I234" s="11" t="s">
        <v>1249</v>
      </c>
      <c r="J234" s="11" t="s">
        <v>1250</v>
      </c>
      <c r="K234" s="12" t="s">
        <v>45</v>
      </c>
      <c r="L234" s="6" t="str">
        <f t="shared" si="22"/>
        <v>Programa: Gestão do Sistema Prisional e Ressocialização dos Custodiados</v>
      </c>
      <c r="M234" s="6" t="str">
        <f t="shared" si="23"/>
        <v>Ação: 8297 - Incentivo às Oportunidades Laborativas do Apenado - FSCABRINI</v>
      </c>
      <c r="N234" s="6" t="str">
        <f t="shared" si="24"/>
        <v>Apenado inserido no mercado de trabalho (Unidade)</v>
      </c>
      <c r="O234" s="13" t="s">
        <v>46</v>
      </c>
      <c r="P234" s="7" t="s">
        <v>54</v>
      </c>
      <c r="Q234" s="43">
        <v>200</v>
      </c>
      <c r="R234" s="11">
        <v>400</v>
      </c>
      <c r="S234" s="2"/>
      <c r="T234" s="2"/>
      <c r="U234" s="2"/>
      <c r="V234" s="2"/>
      <c r="W234" s="2"/>
      <c r="X234" s="2"/>
      <c r="Y234" s="2"/>
      <c r="Z234" s="2"/>
      <c r="AA234" s="2"/>
      <c r="AB234" s="2"/>
      <c r="AC234" s="2"/>
      <c r="AD234" s="2">
        <v>75</v>
      </c>
      <c r="AE234" s="43">
        <v>400</v>
      </c>
      <c r="AF234" s="11">
        <v>400</v>
      </c>
      <c r="AG234" s="13">
        <v>400</v>
      </c>
      <c r="AH234" s="7" t="s">
        <v>46</v>
      </c>
      <c r="AI234" s="10">
        <f>IF(P234="Crescimento",MAX(S234:AD234)/R234, 2-(MIN(S234:AD234)/R234))</f>
        <v>0.1875</v>
      </c>
      <c r="AJ234" s="7" t="str">
        <f t="shared" si="26"/>
        <v>Abaixo do Esperado</v>
      </c>
    </row>
    <row r="235" spans="1:36" ht="12.75" customHeight="1" x14ac:dyDescent="0.25">
      <c r="A235" s="11" t="s">
        <v>1237</v>
      </c>
      <c r="B235" s="11" t="s">
        <v>1238</v>
      </c>
      <c r="C235" s="11">
        <v>30410</v>
      </c>
      <c r="D235" s="11" t="s">
        <v>1230</v>
      </c>
      <c r="E235" s="11" t="s">
        <v>1251</v>
      </c>
      <c r="F235" s="12" t="s">
        <v>1252</v>
      </c>
      <c r="G235" s="3" t="s">
        <v>1253</v>
      </c>
      <c r="H235" s="12" t="s">
        <v>1254</v>
      </c>
      <c r="I235" s="11" t="s">
        <v>1255</v>
      </c>
      <c r="J235" s="11" t="s">
        <v>1256</v>
      </c>
      <c r="K235" s="12" t="s">
        <v>45</v>
      </c>
      <c r="L235" s="6" t="str">
        <f t="shared" si="22"/>
        <v>Programa: Gestão do Sistema Prisional e Ressocialização dos Custodiados</v>
      </c>
      <c r="M235" s="6" t="str">
        <f t="shared" si="23"/>
        <v>Ação: 8298 - Gestão e Monitoramento das Atividades Desenvolvidas pelos Apenados - FSCABRINI</v>
      </c>
      <c r="N235" s="6" t="str">
        <f t="shared" si="24"/>
        <v>Apenado inserido em atividade administrativa (Unidade)</v>
      </c>
      <c r="O235" s="13" t="s">
        <v>46</v>
      </c>
      <c r="P235" s="7" t="s">
        <v>54</v>
      </c>
      <c r="Q235" s="51">
        <v>1000</v>
      </c>
      <c r="R235" s="11">
        <v>400</v>
      </c>
      <c r="S235" s="2"/>
      <c r="T235" s="2"/>
      <c r="U235" s="2"/>
      <c r="V235" s="2"/>
      <c r="W235" s="2"/>
      <c r="X235" s="2"/>
      <c r="Y235" s="2"/>
      <c r="Z235" s="2"/>
      <c r="AA235" s="2"/>
      <c r="AB235" s="2"/>
      <c r="AC235" s="2"/>
      <c r="AD235" s="2">
        <v>72</v>
      </c>
      <c r="AE235" s="43">
        <v>400</v>
      </c>
      <c r="AF235" s="11">
        <v>400</v>
      </c>
      <c r="AG235" s="13">
        <v>400</v>
      </c>
      <c r="AH235" s="7" t="s">
        <v>46</v>
      </c>
      <c r="AI235" s="10">
        <f>IF(P235="Crescimento",MAX(S235:AD235)/R235, 2-(MIN(S235:AD235)/R235))</f>
        <v>0.18</v>
      </c>
      <c r="AJ235" s="7" t="str">
        <f t="shared" si="26"/>
        <v>Abaixo do Esperado</v>
      </c>
    </row>
    <row r="236" spans="1:36" ht="12.75" customHeight="1" x14ac:dyDescent="0.25">
      <c r="A236" s="11" t="s">
        <v>1237</v>
      </c>
      <c r="B236" s="11" t="s">
        <v>1238</v>
      </c>
      <c r="C236" s="11">
        <v>30410</v>
      </c>
      <c r="D236" s="11" t="s">
        <v>1230</v>
      </c>
      <c r="E236" s="11" t="s">
        <v>1257</v>
      </c>
      <c r="F236" s="12" t="s">
        <v>1258</v>
      </c>
      <c r="G236" s="3" t="s">
        <v>1259</v>
      </c>
      <c r="H236" s="12" t="s">
        <v>1260</v>
      </c>
      <c r="I236" s="11" t="s">
        <v>1261</v>
      </c>
      <c r="J236" s="11" t="s">
        <v>1262</v>
      </c>
      <c r="K236" s="12" t="s">
        <v>52</v>
      </c>
      <c r="L236" s="6" t="str">
        <f t="shared" si="22"/>
        <v>Programa: Gestão do Sistema Prisional e Ressocialização dos Custodiados</v>
      </c>
      <c r="M236" s="6" t="str">
        <f t="shared" si="23"/>
        <v>Ação: 8299 - Reforma e Ampliação das Unidades de Desenvolvimento Profissional dos Apenados - FSCABRINI</v>
      </c>
      <c r="N236" s="6" t="str">
        <f t="shared" si="24"/>
        <v>Custo percentual das adequações das unidades laborativas e de qualificação   (Percentual)</v>
      </c>
      <c r="O236" s="13" t="s">
        <v>46</v>
      </c>
      <c r="P236" s="7" t="s">
        <v>47</v>
      </c>
      <c r="Q236" s="43" t="s">
        <v>55</v>
      </c>
      <c r="R236" s="11">
        <v>-0.2</v>
      </c>
      <c r="S236" s="2"/>
      <c r="T236" s="2"/>
      <c r="U236" s="2"/>
      <c r="V236" s="2"/>
      <c r="W236" s="2"/>
      <c r="X236" s="2"/>
      <c r="Y236" s="2"/>
      <c r="Z236" s="2"/>
      <c r="AA236" s="2"/>
      <c r="AB236" s="2"/>
      <c r="AC236" s="2"/>
      <c r="AD236" s="2" t="s">
        <v>55</v>
      </c>
      <c r="AE236" s="43">
        <v>-0.2</v>
      </c>
      <c r="AF236" s="11">
        <v>-0.2</v>
      </c>
      <c r="AG236" s="13">
        <v>-0.2</v>
      </c>
      <c r="AH236" s="7" t="s">
        <v>46</v>
      </c>
      <c r="AI236" s="10" t="s">
        <v>55</v>
      </c>
      <c r="AJ236" s="7" t="s">
        <v>55</v>
      </c>
    </row>
    <row r="237" spans="1:36" ht="12.75" customHeight="1" x14ac:dyDescent="0.25">
      <c r="A237" s="11" t="s">
        <v>1237</v>
      </c>
      <c r="B237" s="11" t="s">
        <v>1238</v>
      </c>
      <c r="C237" s="11">
        <v>30410</v>
      </c>
      <c r="D237" s="11" t="s">
        <v>1230</v>
      </c>
      <c r="E237" s="11" t="s">
        <v>1263</v>
      </c>
      <c r="F237" s="12" t="s">
        <v>1264</v>
      </c>
      <c r="G237" s="3" t="s">
        <v>1265</v>
      </c>
      <c r="H237" s="12" t="s">
        <v>1266</v>
      </c>
      <c r="I237" s="11" t="s">
        <v>1267</v>
      </c>
      <c r="J237" s="11" t="s">
        <v>1268</v>
      </c>
      <c r="K237" s="12" t="s">
        <v>52</v>
      </c>
      <c r="L237" s="6" t="str">
        <f t="shared" si="22"/>
        <v>Programa: Gestão do Sistema Prisional e Ressocialização dos Custodiados</v>
      </c>
      <c r="M237" s="6" t="str">
        <f t="shared" si="23"/>
        <v>Ação: 8301 - Realização de Eventos Promocionais - FSCABRINI</v>
      </c>
      <c r="N237" s="6" t="str">
        <f t="shared" si="24"/>
        <v>Variação percentual de atendimentos concluídos realizados pela ouvidoria da Fundação  (Percentual)</v>
      </c>
      <c r="O237" s="13" t="s">
        <v>46</v>
      </c>
      <c r="P237" s="7" t="s">
        <v>54</v>
      </c>
      <c r="Q237" s="43" t="s">
        <v>55</v>
      </c>
      <c r="R237" s="11" t="s">
        <v>1269</v>
      </c>
      <c r="S237" s="2"/>
      <c r="T237" s="2"/>
      <c r="U237" s="2"/>
      <c r="V237" s="2"/>
      <c r="W237" s="2"/>
      <c r="X237" s="2"/>
      <c r="Y237" s="2"/>
      <c r="Z237" s="2"/>
      <c r="AA237" s="2"/>
      <c r="AB237" s="2"/>
      <c r="AC237" s="2"/>
      <c r="AD237" s="2">
        <v>3360</v>
      </c>
      <c r="AE237" s="43" t="s">
        <v>1269</v>
      </c>
      <c r="AF237" s="11" t="s">
        <v>1269</v>
      </c>
      <c r="AG237" s="13" t="s">
        <v>1269</v>
      </c>
      <c r="AH237" s="7" t="s">
        <v>46</v>
      </c>
      <c r="AI237" s="7" t="s">
        <v>55</v>
      </c>
      <c r="AJ237" s="7" t="s">
        <v>55</v>
      </c>
    </row>
    <row r="238" spans="1:36" ht="12.75" customHeight="1" x14ac:dyDescent="0.25">
      <c r="A238" s="11" t="s">
        <v>1237</v>
      </c>
      <c r="B238" s="11" t="s">
        <v>1238</v>
      </c>
      <c r="C238" s="11">
        <v>30410</v>
      </c>
      <c r="D238" s="11" t="s">
        <v>1230</v>
      </c>
      <c r="E238" s="11" t="s">
        <v>1263</v>
      </c>
      <c r="F238" s="12" t="s">
        <v>1264</v>
      </c>
      <c r="G238" s="3" t="s">
        <v>1270</v>
      </c>
      <c r="H238" s="12" t="s">
        <v>1271</v>
      </c>
      <c r="I238" s="11" t="s">
        <v>1272</v>
      </c>
      <c r="J238" s="11" t="s">
        <v>1273</v>
      </c>
      <c r="K238" s="12" t="s">
        <v>52</v>
      </c>
      <c r="L238" s="6" t="str">
        <f t="shared" si="22"/>
        <v>Programa: Gestão do Sistema Prisional e Ressocialização dos Custodiados</v>
      </c>
      <c r="M238" s="6" t="str">
        <f t="shared" si="23"/>
        <v>Ação: 8301 - Realização de Eventos Promocionais - FSCABRINI</v>
      </c>
      <c r="N238" s="6" t="str">
        <f t="shared" si="24"/>
        <v>Variação percentual de Revistas Cabrini vendidas  (Percentual)</v>
      </c>
      <c r="O238" s="13" t="s">
        <v>46</v>
      </c>
      <c r="P238" s="7" t="s">
        <v>54</v>
      </c>
      <c r="Q238" s="43">
        <v>1500</v>
      </c>
      <c r="R238" s="11" t="s">
        <v>1269</v>
      </c>
      <c r="S238" s="2"/>
      <c r="T238" s="2"/>
      <c r="U238" s="2"/>
      <c r="V238" s="2"/>
      <c r="W238" s="2"/>
      <c r="X238" s="2"/>
      <c r="Y238" s="2"/>
      <c r="Z238" s="2"/>
      <c r="AA238" s="2"/>
      <c r="AB238" s="2"/>
      <c r="AC238" s="2"/>
      <c r="AD238" s="2" t="s">
        <v>55</v>
      </c>
      <c r="AE238" s="43" t="s">
        <v>1269</v>
      </c>
      <c r="AF238" s="11" t="s">
        <v>1269</v>
      </c>
      <c r="AG238" s="13" t="s">
        <v>1269</v>
      </c>
      <c r="AH238" s="7" t="s">
        <v>46</v>
      </c>
      <c r="AI238" s="7" t="s">
        <v>55</v>
      </c>
      <c r="AJ238" s="7" t="s">
        <v>55</v>
      </c>
    </row>
    <row r="239" spans="1:36" ht="12.75" customHeight="1" x14ac:dyDescent="0.25">
      <c r="A239" s="11" t="s">
        <v>1274</v>
      </c>
      <c r="B239" s="11" t="s">
        <v>1275</v>
      </c>
      <c r="C239" s="11" t="s">
        <v>1276</v>
      </c>
      <c r="D239" s="11" t="s">
        <v>1277</v>
      </c>
      <c r="E239" s="11" t="s">
        <v>1278</v>
      </c>
      <c r="F239" s="12" t="s">
        <v>1279</v>
      </c>
      <c r="G239" s="3" t="s">
        <v>1280</v>
      </c>
      <c r="H239" s="12" t="s">
        <v>1281</v>
      </c>
      <c r="I239" s="11" t="s">
        <v>1282</v>
      </c>
      <c r="J239" s="11" t="s">
        <v>1283</v>
      </c>
      <c r="K239" s="12" t="s">
        <v>52</v>
      </c>
      <c r="L239" s="6" t="str">
        <f t="shared" si="22"/>
        <v>Programa: Atenção à Saúde</v>
      </c>
      <c r="M239" s="6" t="str">
        <f t="shared" si="23"/>
        <v>Ação: 2912 - Gestão e Apoio às Unidades de Saúde Conforme Contrato de Gestão - FSERJ</v>
      </c>
      <c r="N239" s="6" t="str">
        <f t="shared" si="24"/>
        <v>Índice de alcance geral de metas do contrato de gestão  (Percentual)</v>
      </c>
      <c r="O239" s="13" t="s">
        <v>408</v>
      </c>
      <c r="P239" s="7" t="s">
        <v>54</v>
      </c>
      <c r="Q239" s="79">
        <v>0.83099999999999996</v>
      </c>
      <c r="R239" s="11" t="s">
        <v>1284</v>
      </c>
      <c r="S239" s="2"/>
      <c r="T239" s="2"/>
      <c r="U239" s="11" t="s">
        <v>55</v>
      </c>
      <c r="V239" s="2"/>
      <c r="W239" s="2"/>
      <c r="X239" s="73">
        <v>0.53</v>
      </c>
      <c r="Y239" s="2"/>
      <c r="Z239" s="2"/>
      <c r="AA239" s="7" t="s">
        <v>55</v>
      </c>
      <c r="AB239" s="2"/>
      <c r="AC239" s="2"/>
      <c r="AD239" s="116">
        <v>0.54200000000000004</v>
      </c>
      <c r="AE239" s="11" t="s">
        <v>1284</v>
      </c>
      <c r="AF239" s="11" t="s">
        <v>1284</v>
      </c>
      <c r="AG239" s="13" t="s">
        <v>1284</v>
      </c>
      <c r="AH239" s="7" t="s">
        <v>408</v>
      </c>
      <c r="AI239" s="10">
        <f>IF(P239="Crescimento",MAX(S239:AD239)/0.9, 2-(MIN(S239:AD239)/0.9))</f>
        <v>0.60222222222222221</v>
      </c>
      <c r="AJ239" s="7" t="str">
        <f t="shared" ref="AJ239:AJ293" si="27">IF(AI239="ASI","ASI",IF(AI239&lt;100%,"Abaixo do Esperado",IF(AI239=100%,"Dentro do Esperado",IF(AI239&gt;100%,"Acima do Esperado"))))</f>
        <v>Abaixo do Esperado</v>
      </c>
    </row>
    <row r="240" spans="1:36" ht="12.75" customHeight="1" x14ac:dyDescent="0.25">
      <c r="A240" s="11" t="s">
        <v>1274</v>
      </c>
      <c r="B240" s="11" t="s">
        <v>1275</v>
      </c>
      <c r="C240" s="11" t="s">
        <v>1276</v>
      </c>
      <c r="D240" s="11" t="s">
        <v>1277</v>
      </c>
      <c r="E240" s="11" t="s">
        <v>1278</v>
      </c>
      <c r="F240" s="12" t="s">
        <v>1279</v>
      </c>
      <c r="G240" s="3" t="s">
        <v>1285</v>
      </c>
      <c r="H240" s="12" t="s">
        <v>1286</v>
      </c>
      <c r="I240" s="11" t="s">
        <v>1287</v>
      </c>
      <c r="J240" s="11" t="s">
        <v>1288</v>
      </c>
      <c r="K240" s="12" t="s">
        <v>52</v>
      </c>
      <c r="L240" s="6" t="str">
        <f t="shared" si="22"/>
        <v>Programa: Atenção à Saúde</v>
      </c>
      <c r="M240" s="6" t="str">
        <f t="shared" si="23"/>
        <v>Ação: 2912 - Gestão e Apoio às Unidades de Saúde Conforme Contrato de Gestão - FSERJ</v>
      </c>
      <c r="N240" s="6" t="str">
        <f t="shared" si="24"/>
        <v>Evolução de nível de gestão em premiações de qualidade (Percentual)</v>
      </c>
      <c r="O240" s="13" t="s">
        <v>46</v>
      </c>
      <c r="P240" s="7" t="s">
        <v>54</v>
      </c>
      <c r="Q240" s="76">
        <v>0.4</v>
      </c>
      <c r="R240" s="11" t="s">
        <v>1289</v>
      </c>
      <c r="S240" s="2"/>
      <c r="T240" s="2"/>
      <c r="U240" s="2"/>
      <c r="V240" s="2"/>
      <c r="W240" s="2"/>
      <c r="X240" s="2"/>
      <c r="Y240" s="2"/>
      <c r="Z240" s="2"/>
      <c r="AA240" s="2"/>
      <c r="AB240" s="2"/>
      <c r="AC240" s="2"/>
      <c r="AD240" s="116">
        <v>0.45400000000000001</v>
      </c>
      <c r="AE240" s="11" t="s">
        <v>1290</v>
      </c>
      <c r="AF240" s="11" t="s">
        <v>1291</v>
      </c>
      <c r="AG240" s="13" t="s">
        <v>562</v>
      </c>
      <c r="AH240" s="7" t="s">
        <v>46</v>
      </c>
      <c r="AI240" s="7">
        <f>IF(P240="Crescimento",MAX(S240:AD240)/0.5, 2-(MIN(S240:AD240)/0.5))</f>
        <v>0.90800000000000003</v>
      </c>
      <c r="AJ240" s="7" t="str">
        <f t="shared" si="27"/>
        <v>Abaixo do Esperado</v>
      </c>
    </row>
    <row r="241" spans="1:36" ht="12.75" customHeight="1" x14ac:dyDescent="0.25">
      <c r="A241" s="11" t="s">
        <v>1220</v>
      </c>
      <c r="B241" s="11" t="s">
        <v>1221</v>
      </c>
      <c r="C241" s="11" t="s">
        <v>1292</v>
      </c>
      <c r="D241" s="11" t="s">
        <v>1293</v>
      </c>
      <c r="E241" s="11" t="s">
        <v>1294</v>
      </c>
      <c r="F241" s="12" t="s">
        <v>1295</v>
      </c>
      <c r="G241" s="3" t="s">
        <v>1296</v>
      </c>
      <c r="H241" s="12" t="s">
        <v>1297</v>
      </c>
      <c r="I241" s="11" t="s">
        <v>1298</v>
      </c>
      <c r="J241" s="11" t="s">
        <v>1299</v>
      </c>
      <c r="K241" s="12" t="s">
        <v>52</v>
      </c>
      <c r="L241" s="6" t="str">
        <f t="shared" si="22"/>
        <v>Programa: Gestão dos Equipamentos Culturais</v>
      </c>
      <c r="M241" s="6" t="str">
        <f t="shared" si="23"/>
        <v>Ação: 1104 - Modernização das Unidades Culturais da FTMRJ - FTMRJ</v>
      </c>
      <c r="N241" s="6" t="str">
        <f t="shared" si="24"/>
        <v>Variação de público nas unidades culturais modernizadas (Percentual)</v>
      </c>
      <c r="O241" s="13" t="s">
        <v>126</v>
      </c>
      <c r="P241" s="7" t="s">
        <v>54</v>
      </c>
      <c r="Q241" s="43">
        <v>70000</v>
      </c>
      <c r="R241" s="11" t="s">
        <v>783</v>
      </c>
      <c r="S241" s="2"/>
      <c r="T241" s="2"/>
      <c r="U241" s="2"/>
      <c r="V241" s="11" t="s">
        <v>55</v>
      </c>
      <c r="W241" s="2"/>
      <c r="X241" s="2"/>
      <c r="Y241" s="2"/>
      <c r="Z241" s="80">
        <v>0</v>
      </c>
      <c r="AA241" s="2"/>
      <c r="AB241" s="2"/>
      <c r="AC241" s="2"/>
      <c r="AD241" s="67">
        <v>0</v>
      </c>
      <c r="AE241" s="11" t="s">
        <v>783</v>
      </c>
      <c r="AF241" s="11" t="s">
        <v>783</v>
      </c>
      <c r="AG241" s="13" t="s">
        <v>783</v>
      </c>
      <c r="AH241" s="7" t="s">
        <v>126</v>
      </c>
      <c r="AI241" s="151">
        <f>IF(P241="Crescimento",MAX(S241:AD241)/0.1, 2-(MIN(S241:AD241)/0.1))</f>
        <v>0</v>
      </c>
      <c r="AJ241" s="7" t="str">
        <f t="shared" si="27"/>
        <v>Abaixo do Esperado</v>
      </c>
    </row>
    <row r="242" spans="1:36" ht="12.75" customHeight="1" x14ac:dyDescent="0.25">
      <c r="A242" s="11" t="s">
        <v>1220</v>
      </c>
      <c r="B242" s="11" t="s">
        <v>1221</v>
      </c>
      <c r="C242" s="11" t="s">
        <v>1292</v>
      </c>
      <c r="D242" s="11" t="s">
        <v>1293</v>
      </c>
      <c r="E242" s="11" t="s">
        <v>1300</v>
      </c>
      <c r="F242" s="12" t="s">
        <v>1301</v>
      </c>
      <c r="G242" s="3" t="s">
        <v>1302</v>
      </c>
      <c r="H242" s="12" t="s">
        <v>1303</v>
      </c>
      <c r="I242" s="11" t="s">
        <v>1304</v>
      </c>
      <c r="J242" s="11" t="s">
        <v>1305</v>
      </c>
      <c r="K242" s="12" t="s">
        <v>45</v>
      </c>
      <c r="L242" s="6" t="str">
        <f t="shared" si="22"/>
        <v>Programa: Gestão dos Equipamentos Culturais</v>
      </c>
      <c r="M242" s="6" t="str">
        <f t="shared" si="23"/>
        <v>Ação: 4491 - Operacionalização do Teatro Municipal - FTMRJ</v>
      </c>
      <c r="N242" s="6" t="str">
        <f t="shared" si="24"/>
        <v>Acesso a unidades culturais - FTMRJ (Unidade)</v>
      </c>
      <c r="O242" s="13" t="s">
        <v>126</v>
      </c>
      <c r="P242" s="7" t="s">
        <v>54</v>
      </c>
      <c r="Q242" s="43" t="s">
        <v>55</v>
      </c>
      <c r="R242" s="21">
        <v>160000</v>
      </c>
      <c r="S242" s="2"/>
      <c r="T242" s="2"/>
      <c r="U242" s="2"/>
      <c r="V242" s="11" t="s">
        <v>55</v>
      </c>
      <c r="W242" s="2"/>
      <c r="X242" s="2"/>
      <c r="Y242" s="2"/>
      <c r="Z242" s="13">
        <v>0</v>
      </c>
      <c r="AA242" s="2"/>
      <c r="AB242" s="2"/>
      <c r="AC242" s="2"/>
      <c r="AD242" s="152">
        <v>0</v>
      </c>
      <c r="AE242" s="21">
        <v>160000</v>
      </c>
      <c r="AF242" s="21">
        <v>160000</v>
      </c>
      <c r="AG242" s="22">
        <v>160000</v>
      </c>
      <c r="AH242" s="7" t="s">
        <v>126</v>
      </c>
      <c r="AI242" s="10">
        <f>IF(P242="Crescimento",MAX(S242:AD242)/R242, 2-(MIN(S242:AD242)/R242))</f>
        <v>0</v>
      </c>
      <c r="AJ242" s="7" t="str">
        <f t="shared" si="27"/>
        <v>Abaixo do Esperado</v>
      </c>
    </row>
    <row r="243" spans="1:36" ht="12.75" customHeight="1" x14ac:dyDescent="0.25">
      <c r="A243" s="11" t="s">
        <v>1220</v>
      </c>
      <c r="B243" s="11" t="s">
        <v>1221</v>
      </c>
      <c r="C243" s="11" t="s">
        <v>1292</v>
      </c>
      <c r="D243" s="11" t="s">
        <v>1293</v>
      </c>
      <c r="E243" s="11" t="s">
        <v>1306</v>
      </c>
      <c r="F243" s="12" t="s">
        <v>1307</v>
      </c>
      <c r="G243" s="3" t="s">
        <v>1308</v>
      </c>
      <c r="H243" s="12" t="s">
        <v>1309</v>
      </c>
      <c r="I243" s="11" t="s">
        <v>1310</v>
      </c>
      <c r="J243" s="11" t="s">
        <v>1311</v>
      </c>
      <c r="K243" s="12" t="s">
        <v>45</v>
      </c>
      <c r="L243" s="6" t="str">
        <f t="shared" si="22"/>
        <v>Programa: Gestão dos Equipamentos Culturais</v>
      </c>
      <c r="M243" s="6" t="str">
        <f t="shared" si="23"/>
        <v>Ação: 4492 - Operacionalização da Nova Central técnica de Produções - FTMRJ</v>
      </c>
      <c r="N243" s="6" t="str">
        <f t="shared" si="24"/>
        <v>Número de produções realizadas - Fábrica de Espetáculos (Unidade)</v>
      </c>
      <c r="O243" s="13" t="s">
        <v>126</v>
      </c>
      <c r="P243" s="7" t="s">
        <v>54</v>
      </c>
      <c r="Q243" s="43" t="s">
        <v>55</v>
      </c>
      <c r="R243" s="11">
        <v>8</v>
      </c>
      <c r="S243" s="2"/>
      <c r="T243" s="2"/>
      <c r="U243" s="2"/>
      <c r="V243" s="11" t="s">
        <v>55</v>
      </c>
      <c r="W243" s="2"/>
      <c r="X243" s="2"/>
      <c r="Y243" s="2"/>
      <c r="Z243" s="13">
        <v>0</v>
      </c>
      <c r="AA243" s="2"/>
      <c r="AB243" s="2"/>
      <c r="AC243" s="2"/>
      <c r="AD243" s="152">
        <v>0</v>
      </c>
      <c r="AE243" s="11">
        <v>8</v>
      </c>
      <c r="AF243" s="11">
        <v>8</v>
      </c>
      <c r="AG243" s="13">
        <v>8</v>
      </c>
      <c r="AH243" s="7" t="s">
        <v>126</v>
      </c>
      <c r="AI243" s="10">
        <f>IF(P243="Crescimento",MAX(S243:AD243)/R243, 2-(MIN(S243:AD243)/R243))</f>
        <v>0</v>
      </c>
      <c r="AJ243" s="7" t="str">
        <f t="shared" si="27"/>
        <v>Abaixo do Esperado</v>
      </c>
    </row>
    <row r="244" spans="1:36" ht="12.75" customHeight="1" x14ac:dyDescent="0.25">
      <c r="A244" s="11" t="s">
        <v>1220</v>
      </c>
      <c r="B244" s="11" t="s">
        <v>1221</v>
      </c>
      <c r="C244" s="11" t="s">
        <v>1312</v>
      </c>
      <c r="D244" s="11" t="s">
        <v>1313</v>
      </c>
      <c r="E244" s="11" t="s">
        <v>1314</v>
      </c>
      <c r="F244" s="12" t="s">
        <v>1315</v>
      </c>
      <c r="G244" s="3" t="s">
        <v>1316</v>
      </c>
      <c r="H244" s="12" t="s">
        <v>1317</v>
      </c>
      <c r="I244" s="11" t="s">
        <v>1318</v>
      </c>
      <c r="J244" s="11" t="s">
        <v>1319</v>
      </c>
      <c r="K244" s="12" t="s">
        <v>45</v>
      </c>
      <c r="L244" s="6" t="str">
        <f t="shared" si="22"/>
        <v>Programa: Gestão dos Equipamentos Culturais</v>
      </c>
      <c r="M244" s="6" t="str">
        <f t="shared" si="23"/>
        <v>Ação: 1088 - Modernização das Unidades Culturais da FUNARJ - FUNARJ</v>
      </c>
      <c r="N244" s="6" t="str">
        <f t="shared" si="24"/>
        <v>Variação do público nos espaços culturais da FUNARJ modernizados (Unidade)</v>
      </c>
      <c r="O244" s="13" t="s">
        <v>126</v>
      </c>
      <c r="P244" s="7" t="s">
        <v>54</v>
      </c>
      <c r="Q244" s="20">
        <v>48000</v>
      </c>
      <c r="R244" s="21">
        <v>52800</v>
      </c>
      <c r="S244" s="2"/>
      <c r="T244" s="2"/>
      <c r="U244" s="2"/>
      <c r="V244" s="11">
        <v>0</v>
      </c>
      <c r="W244" s="2"/>
      <c r="X244" s="2"/>
      <c r="Y244" s="2"/>
      <c r="Z244" s="13">
        <v>0</v>
      </c>
      <c r="AA244" s="2"/>
      <c r="AB244" s="2"/>
      <c r="AC244" s="2"/>
      <c r="AD244" s="2">
        <v>0</v>
      </c>
      <c r="AE244" s="20" t="s">
        <v>783</v>
      </c>
      <c r="AF244" s="21" t="s">
        <v>783</v>
      </c>
      <c r="AG244" s="22" t="s">
        <v>783</v>
      </c>
      <c r="AH244" s="7" t="s">
        <v>126</v>
      </c>
      <c r="AI244" s="10">
        <f>IF(P244="Crescimento",MAX(S244:AD244)/R244, 2-(MIN(S244:AD244)/R244))</f>
        <v>0</v>
      </c>
      <c r="AJ244" s="7" t="str">
        <f t="shared" si="27"/>
        <v>Abaixo do Esperado</v>
      </c>
    </row>
    <row r="245" spans="1:36" ht="12.75" customHeight="1" x14ac:dyDescent="0.25">
      <c r="A245" s="11" t="s">
        <v>1220</v>
      </c>
      <c r="B245" s="11" t="s">
        <v>1221</v>
      </c>
      <c r="C245" s="11" t="s">
        <v>1312</v>
      </c>
      <c r="D245" s="11" t="s">
        <v>1313</v>
      </c>
      <c r="E245" s="11" t="s">
        <v>1320</v>
      </c>
      <c r="F245" s="12" t="s">
        <v>1321</v>
      </c>
      <c r="G245" s="3" t="s">
        <v>1322</v>
      </c>
      <c r="H245" s="12" t="s">
        <v>1323</v>
      </c>
      <c r="I245" s="11" t="s">
        <v>1324</v>
      </c>
      <c r="J245" s="11" t="s">
        <v>1325</v>
      </c>
      <c r="K245" s="12" t="s">
        <v>45</v>
      </c>
      <c r="L245" s="6" t="str">
        <f t="shared" si="22"/>
        <v>Programa: Gestão dos Equipamentos Culturais</v>
      </c>
      <c r="M245" s="6" t="str">
        <f t="shared" si="23"/>
        <v>Ação: 4469 - Operacionalização dos Equipamentos Culturais da FUNARJ - FUNARJ</v>
      </c>
      <c r="N245" s="6" t="str">
        <f t="shared" si="24"/>
        <v>Acesso a unidades culturais - FUNARJ (Unidade)</v>
      </c>
      <c r="O245" s="13" t="s">
        <v>126</v>
      </c>
      <c r="P245" s="7" t="s">
        <v>54</v>
      </c>
      <c r="Q245" s="20">
        <v>140000</v>
      </c>
      <c r="R245" s="21">
        <v>140000</v>
      </c>
      <c r="S245" s="2"/>
      <c r="T245" s="2"/>
      <c r="U245" s="2"/>
      <c r="V245" s="11">
        <v>16224</v>
      </c>
      <c r="W245" s="2"/>
      <c r="X245" s="2"/>
      <c r="Y245" s="2"/>
      <c r="Z245" s="153">
        <v>0</v>
      </c>
      <c r="AA245" s="2"/>
      <c r="AB245" s="2"/>
      <c r="AC245" s="2"/>
      <c r="AD245" s="2">
        <v>0</v>
      </c>
      <c r="AE245" s="43">
        <v>140000</v>
      </c>
      <c r="AF245" s="21">
        <v>145000</v>
      </c>
      <c r="AG245" s="22">
        <v>147000</v>
      </c>
      <c r="AH245" s="7" t="s">
        <v>126</v>
      </c>
      <c r="AI245" s="10">
        <f>IF(P245="Crescimento",MAX(S245:AD245)/R245, 2-(MIN(S245:AD245)/R245))</f>
        <v>0.11588571428571429</v>
      </c>
      <c r="AJ245" s="7" t="str">
        <f t="shared" si="27"/>
        <v>Abaixo do Esperado</v>
      </c>
    </row>
    <row r="246" spans="1:36" ht="12.75" customHeight="1" x14ac:dyDescent="0.25">
      <c r="A246" s="11" t="s">
        <v>1326</v>
      </c>
      <c r="B246" s="11" t="s">
        <v>1327</v>
      </c>
      <c r="C246" s="11" t="s">
        <v>1312</v>
      </c>
      <c r="D246" s="11" t="s">
        <v>1313</v>
      </c>
      <c r="E246" s="11" t="s">
        <v>1328</v>
      </c>
      <c r="F246" s="12" t="s">
        <v>1329</v>
      </c>
      <c r="G246" s="3" t="s">
        <v>1330</v>
      </c>
      <c r="H246" s="12" t="s">
        <v>1331</v>
      </c>
      <c r="I246" s="11" t="s">
        <v>1332</v>
      </c>
      <c r="J246" s="11" t="s">
        <v>1333</v>
      </c>
      <c r="K246" s="12" t="s">
        <v>45</v>
      </c>
      <c r="L246" s="6" t="str">
        <f t="shared" si="22"/>
        <v>Programa: Oferta de Bens Culturais e Fomento à Cultura</v>
      </c>
      <c r="M246" s="6" t="str">
        <f t="shared" si="23"/>
        <v>Ação: 8214 - Produções Culturais nos Teatros - FUNARJ</v>
      </c>
      <c r="N246" s="6" t="str">
        <f t="shared" si="24"/>
        <v>Número de produções realizadas (Unidade)</v>
      </c>
      <c r="O246" s="13" t="s">
        <v>126</v>
      </c>
      <c r="P246" s="7" t="s">
        <v>54</v>
      </c>
      <c r="Q246" s="43" t="s">
        <v>55</v>
      </c>
      <c r="R246" s="11" t="s">
        <v>55</v>
      </c>
      <c r="S246" s="2"/>
      <c r="T246" s="2"/>
      <c r="U246" s="2"/>
      <c r="V246" s="11">
        <v>0</v>
      </c>
      <c r="W246" s="2"/>
      <c r="X246" s="2"/>
      <c r="Y246" s="2"/>
      <c r="Z246" s="13">
        <v>0</v>
      </c>
      <c r="AA246" s="2"/>
      <c r="AB246" s="2"/>
      <c r="AC246" s="2"/>
      <c r="AD246" s="2">
        <v>90</v>
      </c>
      <c r="AE246" s="43" t="s">
        <v>55</v>
      </c>
      <c r="AF246" s="11" t="s">
        <v>55</v>
      </c>
      <c r="AG246" s="13" t="s">
        <v>55</v>
      </c>
      <c r="AH246" s="7" t="s">
        <v>126</v>
      </c>
      <c r="AI246" s="7" t="s">
        <v>161</v>
      </c>
      <c r="AJ246" s="7" t="s">
        <v>161</v>
      </c>
    </row>
    <row r="247" spans="1:36" ht="12.75" customHeight="1" x14ac:dyDescent="0.25">
      <c r="A247" s="11" t="s">
        <v>1326</v>
      </c>
      <c r="B247" s="11" t="s">
        <v>1327</v>
      </c>
      <c r="C247" s="11" t="s">
        <v>1312</v>
      </c>
      <c r="D247" s="11" t="s">
        <v>1313</v>
      </c>
      <c r="E247" s="11" t="s">
        <v>1334</v>
      </c>
      <c r="F247" s="12" t="s">
        <v>1335</v>
      </c>
      <c r="G247" s="3" t="s">
        <v>1336</v>
      </c>
      <c r="H247" s="12" t="s">
        <v>1337</v>
      </c>
      <c r="I247" s="11" t="s">
        <v>1338</v>
      </c>
      <c r="J247" s="11" t="s">
        <v>1339</v>
      </c>
      <c r="K247" s="12" t="s">
        <v>45</v>
      </c>
      <c r="L247" s="6" t="str">
        <f t="shared" si="22"/>
        <v>Programa: Oferta de Bens Culturais e Fomento à Cultura</v>
      </c>
      <c r="M247" s="6" t="str">
        <f t="shared" si="23"/>
        <v>Ação: 8216 - Dinamização e Preservação do Acervo dos Museus - FUNARJ</v>
      </c>
      <c r="N247" s="6" t="str">
        <f t="shared" si="24"/>
        <v>Acervo Preservado e Dinamizado  (Unidade)</v>
      </c>
      <c r="O247" s="13" t="s">
        <v>126</v>
      </c>
      <c r="P247" s="7" t="s">
        <v>54</v>
      </c>
      <c r="Q247" s="43">
        <v>30</v>
      </c>
      <c r="R247" s="11">
        <v>30</v>
      </c>
      <c r="S247" s="2"/>
      <c r="T247" s="2"/>
      <c r="U247" s="2"/>
      <c r="V247" s="11">
        <v>0</v>
      </c>
      <c r="W247" s="2"/>
      <c r="X247" s="2"/>
      <c r="Y247" s="2"/>
      <c r="Z247" s="13">
        <v>0</v>
      </c>
      <c r="AA247" s="2"/>
      <c r="AB247" s="2"/>
      <c r="AC247" s="2"/>
      <c r="AD247" s="2">
        <v>0</v>
      </c>
      <c r="AE247" s="43">
        <v>30</v>
      </c>
      <c r="AF247" s="11">
        <v>30</v>
      </c>
      <c r="AG247" s="13">
        <v>30</v>
      </c>
      <c r="AH247" s="7" t="s">
        <v>126</v>
      </c>
      <c r="AI247" s="10">
        <f t="shared" ref="AI247:AI254" si="28">IF(P247="Crescimento",MAX(S247:AD247)/R247, 2-(MIN(S247:AD247)/R247))</f>
        <v>0</v>
      </c>
      <c r="AJ247" s="7" t="str">
        <f t="shared" si="27"/>
        <v>Abaixo do Esperado</v>
      </c>
    </row>
    <row r="248" spans="1:36" ht="12.75" customHeight="1" x14ac:dyDescent="0.25">
      <c r="A248" s="11" t="s">
        <v>194</v>
      </c>
      <c r="B248" s="11" t="s">
        <v>195</v>
      </c>
      <c r="C248" s="11" t="s">
        <v>1340</v>
      </c>
      <c r="D248" s="11" t="s">
        <v>1341</v>
      </c>
      <c r="E248" s="11" t="s">
        <v>1342</v>
      </c>
      <c r="F248" s="12" t="s">
        <v>1343</v>
      </c>
      <c r="G248" s="3" t="s">
        <v>1344</v>
      </c>
      <c r="H248" s="12" t="s">
        <v>1345</v>
      </c>
      <c r="I248" s="11" t="s">
        <v>1346</v>
      </c>
      <c r="J248" s="11" t="s">
        <v>1347</v>
      </c>
      <c r="K248" s="12" t="s">
        <v>52</v>
      </c>
      <c r="L248" s="6" t="str">
        <f t="shared" si="22"/>
        <v>Programa: Gestão de Pessoas no Setor Público</v>
      </c>
      <c r="M248" s="6" t="str">
        <f t="shared" si="23"/>
        <v>Ação: 4561 - Valorização e Capacitação dos Servidores do GSI - GSI</v>
      </c>
      <c r="N248" s="6" t="str">
        <f t="shared" si="24"/>
        <v>Percentual dos funcionários do GSI satisfeitos em relação aos  cursos, worshops, palestras e estágios realizados (Percentual)</v>
      </c>
      <c r="O248" s="13" t="s">
        <v>46</v>
      </c>
      <c r="P248" s="7" t="s">
        <v>54</v>
      </c>
      <c r="Q248" s="43" t="s">
        <v>55</v>
      </c>
      <c r="R248" s="74">
        <v>0.95</v>
      </c>
      <c r="S248" s="2"/>
      <c r="T248" s="2"/>
      <c r="U248" s="2"/>
      <c r="V248" s="2"/>
      <c r="W248" s="2"/>
      <c r="X248" s="2"/>
      <c r="Y248" s="2"/>
      <c r="Z248" s="2"/>
      <c r="AA248" s="2"/>
      <c r="AB248" s="2"/>
      <c r="AC248" s="2"/>
      <c r="AD248" s="67">
        <v>0</v>
      </c>
      <c r="AE248" s="76">
        <v>0.95</v>
      </c>
      <c r="AF248" s="74">
        <v>0.95</v>
      </c>
      <c r="AG248" s="75">
        <v>0.95</v>
      </c>
      <c r="AH248" s="7" t="s">
        <v>46</v>
      </c>
      <c r="AI248" s="10">
        <f t="shared" si="28"/>
        <v>0</v>
      </c>
      <c r="AJ248" s="7" t="str">
        <f t="shared" si="27"/>
        <v>Abaixo do Esperado</v>
      </c>
    </row>
    <row r="249" spans="1:36" ht="12.75" customHeight="1" x14ac:dyDescent="0.25">
      <c r="A249" s="11" t="s">
        <v>363</v>
      </c>
      <c r="B249" s="11" t="s">
        <v>364</v>
      </c>
      <c r="C249" s="11" t="s">
        <v>1340</v>
      </c>
      <c r="D249" s="11" t="s">
        <v>1341</v>
      </c>
      <c r="E249" s="11" t="s">
        <v>1348</v>
      </c>
      <c r="F249" s="12" t="s">
        <v>1349</v>
      </c>
      <c r="G249" s="3" t="s">
        <v>1350</v>
      </c>
      <c r="H249" s="12" t="s">
        <v>1351</v>
      </c>
      <c r="I249" s="11" t="s">
        <v>1352</v>
      </c>
      <c r="J249" s="11" t="s">
        <v>1353</v>
      </c>
      <c r="K249" s="12" t="s">
        <v>52</v>
      </c>
      <c r="L249" s="6" t="str">
        <f t="shared" si="22"/>
        <v>Programa: Modernização Tecnológica</v>
      </c>
      <c r="M249" s="6" t="str">
        <f t="shared" si="23"/>
        <v>Ação: 4562 - Aquisição de Recursos de Informática e Tecnologia da Informação para o GSI - GSI</v>
      </c>
      <c r="N249" s="6" t="str">
        <f t="shared" si="24"/>
        <v>Percentual dos funcionários do GSI satisfeitos em relação aos  recursos de informática e TI adquiridos para assessoria do governador do Estado (Percentual)</v>
      </c>
      <c r="O249" s="13" t="s">
        <v>46</v>
      </c>
      <c r="P249" s="7" t="s">
        <v>54</v>
      </c>
      <c r="Q249" s="43" t="s">
        <v>55</v>
      </c>
      <c r="R249" s="74">
        <v>0.95</v>
      </c>
      <c r="S249" s="2"/>
      <c r="T249" s="2"/>
      <c r="U249" s="2"/>
      <c r="V249" s="2"/>
      <c r="W249" s="2"/>
      <c r="X249" s="2"/>
      <c r="Y249" s="2"/>
      <c r="Z249" s="2"/>
      <c r="AA249" s="2"/>
      <c r="AB249" s="2"/>
      <c r="AC249" s="2"/>
      <c r="AD249" s="67">
        <v>0</v>
      </c>
      <c r="AE249" s="76">
        <v>0.95</v>
      </c>
      <c r="AF249" s="74">
        <v>0.95</v>
      </c>
      <c r="AG249" s="75">
        <v>0.95</v>
      </c>
      <c r="AH249" s="7" t="s">
        <v>46</v>
      </c>
      <c r="AI249" s="10">
        <f t="shared" si="28"/>
        <v>0</v>
      </c>
      <c r="AJ249" s="7" t="str">
        <f t="shared" si="27"/>
        <v>Abaixo do Esperado</v>
      </c>
    </row>
    <row r="250" spans="1:36" ht="12.75" customHeight="1" x14ac:dyDescent="0.25">
      <c r="A250" s="11" t="s">
        <v>385</v>
      </c>
      <c r="B250" s="11" t="s">
        <v>386</v>
      </c>
      <c r="C250" s="11" t="s">
        <v>1340</v>
      </c>
      <c r="D250" s="11" t="s">
        <v>1341</v>
      </c>
      <c r="E250" s="11" t="s">
        <v>1354</v>
      </c>
      <c r="F250" s="12" t="s">
        <v>1355</v>
      </c>
      <c r="G250" s="3" t="s">
        <v>1356</v>
      </c>
      <c r="H250" s="12" t="s">
        <v>1357</v>
      </c>
      <c r="I250" s="11" t="s">
        <v>1358</v>
      </c>
      <c r="J250" s="11" t="s">
        <v>1359</v>
      </c>
      <c r="K250" s="12" t="s">
        <v>52</v>
      </c>
      <c r="L250" s="6" t="str">
        <f t="shared" si="22"/>
        <v>Programa: Fortalecimento da Gestão Pública</v>
      </c>
      <c r="M250" s="6" t="str">
        <f t="shared" si="23"/>
        <v>Ação: 4563 - Reforma e Ampliação da Estrutura do GSI - GSI</v>
      </c>
      <c r="N250" s="6" t="str">
        <f t="shared" si="24"/>
        <v>Percentual dos funcionários do GSI satisfeitos em relação aos  serviços de reforma e ampliação na estrutura física do órgão (Percentual)</v>
      </c>
      <c r="O250" s="13" t="s">
        <v>46</v>
      </c>
      <c r="P250" s="7" t="s">
        <v>54</v>
      </c>
      <c r="Q250" s="43" t="s">
        <v>55</v>
      </c>
      <c r="R250" s="74">
        <v>0.95</v>
      </c>
      <c r="S250" s="2"/>
      <c r="T250" s="2"/>
      <c r="U250" s="2"/>
      <c r="V250" s="2"/>
      <c r="W250" s="2"/>
      <c r="X250" s="2"/>
      <c r="Y250" s="2"/>
      <c r="Z250" s="2"/>
      <c r="AA250" s="2"/>
      <c r="AB250" s="2"/>
      <c r="AC250" s="2"/>
      <c r="AD250" s="67">
        <v>0</v>
      </c>
      <c r="AE250" s="76">
        <v>0.95</v>
      </c>
      <c r="AF250" s="74">
        <v>0.95</v>
      </c>
      <c r="AG250" s="75">
        <v>0.95</v>
      </c>
      <c r="AH250" s="7" t="s">
        <v>46</v>
      </c>
      <c r="AI250" s="10">
        <f t="shared" si="28"/>
        <v>0</v>
      </c>
      <c r="AJ250" s="7" t="str">
        <f t="shared" si="27"/>
        <v>Abaixo do Esperado</v>
      </c>
    </row>
    <row r="251" spans="1:36" ht="12.75" customHeight="1" x14ac:dyDescent="0.25">
      <c r="A251" s="11" t="s">
        <v>385</v>
      </c>
      <c r="B251" s="11" t="s">
        <v>386</v>
      </c>
      <c r="C251" s="11" t="s">
        <v>1340</v>
      </c>
      <c r="D251" s="11" t="s">
        <v>1341</v>
      </c>
      <c r="E251" s="11" t="s">
        <v>1360</v>
      </c>
      <c r="F251" s="12" t="s">
        <v>1361</v>
      </c>
      <c r="G251" s="3" t="s">
        <v>1362</v>
      </c>
      <c r="H251" s="12" t="s">
        <v>1363</v>
      </c>
      <c r="I251" s="11" t="s">
        <v>1364</v>
      </c>
      <c r="J251" s="11" t="s">
        <v>1365</v>
      </c>
      <c r="K251" s="12" t="s">
        <v>45</v>
      </c>
      <c r="L251" s="6" t="str">
        <f t="shared" si="22"/>
        <v>Programa: Fortalecimento da Gestão Pública</v>
      </c>
      <c r="M251" s="6" t="str">
        <f t="shared" si="23"/>
        <v>Ação: 4564 - Operacionalização das Lanchas do GSI - GSI</v>
      </c>
      <c r="N251" s="6" t="str">
        <f t="shared" si="24"/>
        <v>Número de dias de indisponibilidade das lanchas do GSI (Unidade)</v>
      </c>
      <c r="O251" s="13" t="s">
        <v>46</v>
      </c>
      <c r="P251" s="7" t="s">
        <v>47</v>
      </c>
      <c r="Q251" s="20" t="s">
        <v>55</v>
      </c>
      <c r="R251" s="21">
        <v>20</v>
      </c>
      <c r="S251" s="2"/>
      <c r="T251" s="2"/>
      <c r="U251" s="2"/>
      <c r="V251" s="2"/>
      <c r="W251" s="2"/>
      <c r="X251" s="2"/>
      <c r="Y251" s="2"/>
      <c r="Z251" s="2"/>
      <c r="AA251" s="2"/>
      <c r="AB251" s="2"/>
      <c r="AC251" s="2"/>
      <c r="AD251" s="2">
        <v>0</v>
      </c>
      <c r="AE251" s="20">
        <v>20</v>
      </c>
      <c r="AF251" s="21">
        <v>20</v>
      </c>
      <c r="AG251" s="22">
        <v>20</v>
      </c>
      <c r="AH251" s="7" t="s">
        <v>46</v>
      </c>
      <c r="AI251" s="10">
        <f t="shared" si="28"/>
        <v>2</v>
      </c>
      <c r="AJ251" s="7" t="str">
        <f t="shared" si="27"/>
        <v>Acima do Esperado</v>
      </c>
    </row>
    <row r="252" spans="1:36" ht="12.75" customHeight="1" x14ac:dyDescent="0.25">
      <c r="A252" s="11" t="s">
        <v>194</v>
      </c>
      <c r="B252" s="11" t="s">
        <v>195</v>
      </c>
      <c r="C252" s="11" t="s">
        <v>1366</v>
      </c>
      <c r="D252" s="11" t="s">
        <v>1367</v>
      </c>
      <c r="E252" s="11" t="s">
        <v>1368</v>
      </c>
      <c r="F252" s="12" t="s">
        <v>1369</v>
      </c>
      <c r="G252" s="3" t="s">
        <v>1370</v>
      </c>
      <c r="H252" s="12" t="s">
        <v>1371</v>
      </c>
      <c r="I252" s="11" t="s">
        <v>1372</v>
      </c>
      <c r="J252" s="11" t="s">
        <v>1373</v>
      </c>
      <c r="K252" s="12" t="s">
        <v>52</v>
      </c>
      <c r="L252" s="6" t="str">
        <f t="shared" si="22"/>
        <v>Programa: Gestão de Pessoas no Setor Público</v>
      </c>
      <c r="M252" s="6" t="str">
        <f t="shared" si="23"/>
        <v>Ação: 4573 - Formação e Qualificação dos Servidores do IEEA - IEEA</v>
      </c>
      <c r="N252" s="6" t="str">
        <f t="shared" si="24"/>
        <v>Percentual de servidores capacitados - IEEA (Percentual)</v>
      </c>
      <c r="O252" s="13" t="s">
        <v>46</v>
      </c>
      <c r="P252" s="7" t="s">
        <v>54</v>
      </c>
      <c r="Q252" s="155" t="s">
        <v>55</v>
      </c>
      <c r="R252" s="156">
        <v>0.25</v>
      </c>
      <c r="S252" s="2"/>
      <c r="T252" s="2"/>
      <c r="U252" s="2"/>
      <c r="V252" s="2"/>
      <c r="W252" s="2"/>
      <c r="X252" s="2"/>
      <c r="Y252" s="2"/>
      <c r="Z252" s="2"/>
      <c r="AA252" s="2"/>
      <c r="AB252" s="2"/>
      <c r="AC252" s="2"/>
      <c r="AD252" s="67">
        <v>0</v>
      </c>
      <c r="AE252" s="158">
        <v>0.25</v>
      </c>
      <c r="AF252" s="156">
        <v>0.25</v>
      </c>
      <c r="AG252" s="157">
        <v>0.25</v>
      </c>
      <c r="AH252" s="7" t="s">
        <v>46</v>
      </c>
      <c r="AI252" s="10">
        <f t="shared" si="28"/>
        <v>0</v>
      </c>
      <c r="AJ252" s="7" t="str">
        <f t="shared" si="27"/>
        <v>Abaixo do Esperado</v>
      </c>
    </row>
    <row r="253" spans="1:36" s="162" customFormat="1" ht="15" customHeight="1" x14ac:dyDescent="0.25">
      <c r="A253" s="11" t="s">
        <v>796</v>
      </c>
      <c r="B253" s="11" t="s">
        <v>797</v>
      </c>
      <c r="C253" s="11" t="s">
        <v>1374</v>
      </c>
      <c r="D253" s="11" t="s">
        <v>1375</v>
      </c>
      <c r="E253" s="11">
        <v>4461</v>
      </c>
      <c r="F253" s="12" t="s">
        <v>1376</v>
      </c>
      <c r="G253" s="3" t="s">
        <v>1377</v>
      </c>
      <c r="H253" s="12" t="s">
        <v>1378</v>
      </c>
      <c r="I253" s="11" t="s">
        <v>1379</v>
      </c>
      <c r="J253" s="11" t="s">
        <v>1380</v>
      </c>
      <c r="K253" s="159" t="s">
        <v>45</v>
      </c>
      <c r="L253" s="6" t="str">
        <f t="shared" si="22"/>
        <v>Programa: Gestão Integrada de Recursos Hídricos</v>
      </c>
      <c r="M253" s="6" t="str">
        <f t="shared" si="23"/>
        <v>Ação: 4461 - Controle de Recursos Hídricos - INEA</v>
      </c>
      <c r="N253" s="6" t="str">
        <f t="shared" si="24"/>
        <v>Obra implantada para proteção da captação de água da ETA do Guandu  (Unidade)</v>
      </c>
      <c r="O253" s="17" t="s">
        <v>46</v>
      </c>
      <c r="P253" s="7" t="s">
        <v>54</v>
      </c>
      <c r="Q253" s="160">
        <v>0</v>
      </c>
      <c r="R253" s="85">
        <v>0</v>
      </c>
      <c r="S253" s="2"/>
      <c r="T253" s="2"/>
      <c r="U253" s="2"/>
      <c r="V253" s="2"/>
      <c r="W253" s="2"/>
      <c r="X253" s="2"/>
      <c r="Y253" s="2"/>
      <c r="Z253" s="2"/>
      <c r="AA253" s="2"/>
      <c r="AB253" s="2"/>
      <c r="AC253" s="2"/>
      <c r="AD253" s="2">
        <v>0</v>
      </c>
      <c r="AE253" s="82">
        <v>0</v>
      </c>
      <c r="AF253" s="83">
        <v>1</v>
      </c>
      <c r="AG253" s="84">
        <v>0</v>
      </c>
      <c r="AH253" s="7" t="s">
        <v>46</v>
      </c>
      <c r="AI253" s="7" t="e">
        <f t="shared" si="28"/>
        <v>#DIV/0!</v>
      </c>
      <c r="AJ253" s="7" t="s">
        <v>384</v>
      </c>
    </row>
    <row r="254" spans="1:36" s="162" customFormat="1" ht="12.75" customHeight="1" x14ac:dyDescent="0.25">
      <c r="A254" s="11" t="s">
        <v>240</v>
      </c>
      <c r="B254" s="11" t="s">
        <v>241</v>
      </c>
      <c r="C254" s="11" t="s">
        <v>1374</v>
      </c>
      <c r="D254" s="11" t="s">
        <v>1375</v>
      </c>
      <c r="E254" s="11" t="s">
        <v>1381</v>
      </c>
      <c r="F254" s="12" t="s">
        <v>1382</v>
      </c>
      <c r="G254" s="3" t="s">
        <v>1383</v>
      </c>
      <c r="H254" s="12" t="s">
        <v>1384</v>
      </c>
      <c r="I254" s="11" t="s">
        <v>1385</v>
      </c>
      <c r="J254" s="11" t="s">
        <v>1386</v>
      </c>
      <c r="K254" s="159" t="s">
        <v>45</v>
      </c>
      <c r="L254" s="6" t="str">
        <f t="shared" si="22"/>
        <v>Programa: Saneamento Ambiental e Resíduos Sólidos</v>
      </c>
      <c r="M254" s="6" t="str">
        <f t="shared" si="23"/>
        <v>Ação: 2954 - Realização de Pesquisa e Controle Ambiental - INEA</v>
      </c>
      <c r="N254" s="6" t="str">
        <f t="shared" si="24"/>
        <v>Número de amostragens realizadas em corpos hídricos (Unidade)</v>
      </c>
      <c r="O254" s="17" t="s">
        <v>46</v>
      </c>
      <c r="P254" s="7" t="s">
        <v>54</v>
      </c>
      <c r="Q254" s="160">
        <v>11450</v>
      </c>
      <c r="R254" s="85">
        <v>11500</v>
      </c>
      <c r="S254" s="2"/>
      <c r="T254" s="2"/>
      <c r="U254" s="2"/>
      <c r="V254" s="2"/>
      <c r="W254" s="2"/>
      <c r="X254" s="2"/>
      <c r="Y254" s="2"/>
      <c r="Z254" s="2"/>
      <c r="AA254" s="2"/>
      <c r="AB254" s="2"/>
      <c r="AC254" s="2"/>
      <c r="AD254" s="2">
        <v>5105</v>
      </c>
      <c r="AE254" s="82">
        <v>8190</v>
      </c>
      <c r="AF254" s="83">
        <v>11450</v>
      </c>
      <c r="AG254" s="84">
        <v>12000</v>
      </c>
      <c r="AH254" s="7" t="s">
        <v>46</v>
      </c>
      <c r="AI254" s="10">
        <f t="shared" si="28"/>
        <v>0.44391304347826088</v>
      </c>
      <c r="AJ254" s="7" t="str">
        <f t="shared" si="27"/>
        <v>Abaixo do Esperado</v>
      </c>
    </row>
    <row r="255" spans="1:36" s="162" customFormat="1" ht="12.75" customHeight="1" x14ac:dyDescent="0.25">
      <c r="A255" s="11" t="s">
        <v>240</v>
      </c>
      <c r="B255" s="11" t="s">
        <v>241</v>
      </c>
      <c r="C255" s="11" t="s">
        <v>1374</v>
      </c>
      <c r="D255" s="11" t="s">
        <v>1375</v>
      </c>
      <c r="E255" s="11" t="s">
        <v>1381</v>
      </c>
      <c r="F255" s="12" t="s">
        <v>1382</v>
      </c>
      <c r="G255" s="3" t="s">
        <v>1387</v>
      </c>
      <c r="H255" s="12" t="s">
        <v>1388</v>
      </c>
      <c r="I255" s="11" t="s">
        <v>1389</v>
      </c>
      <c r="J255" s="11" t="s">
        <v>1390</v>
      </c>
      <c r="K255" s="12" t="s">
        <v>52</v>
      </c>
      <c r="L255" s="6" t="str">
        <f t="shared" si="22"/>
        <v>Programa: Saneamento Ambiental e Resíduos Sólidos</v>
      </c>
      <c r="M255" s="6" t="str">
        <f t="shared" si="23"/>
        <v>Ação: 2954 - Realização de Pesquisa e Controle Ambiental - INEA</v>
      </c>
      <c r="N255" s="6" t="str">
        <f t="shared" si="24"/>
        <v>Operacionalidade da rede automática e semi-automática de qualidade do ar (Percentual)</v>
      </c>
      <c r="O255" s="5" t="s">
        <v>46</v>
      </c>
      <c r="P255" s="7" t="s">
        <v>54</v>
      </c>
      <c r="Q255" s="126">
        <v>0.7</v>
      </c>
      <c r="R255" s="127" t="s">
        <v>562</v>
      </c>
      <c r="S255" s="2"/>
      <c r="T255" s="2"/>
      <c r="U255" s="2"/>
      <c r="V255" s="2"/>
      <c r="W255" s="2"/>
      <c r="X255" s="2"/>
      <c r="Y255" s="2"/>
      <c r="Z255" s="2"/>
      <c r="AA255" s="2"/>
      <c r="AB255" s="2"/>
      <c r="AC255" s="2"/>
      <c r="AD255" s="67">
        <v>0.8</v>
      </c>
      <c r="AE255" s="74" t="s">
        <v>172</v>
      </c>
      <c r="AF255" s="106" t="s">
        <v>562</v>
      </c>
      <c r="AG255" s="75" t="s">
        <v>562</v>
      </c>
      <c r="AH255" s="7" t="s">
        <v>46</v>
      </c>
      <c r="AI255" s="7">
        <f>IF(P255="Crescimento",MAX(S255:AD255)/0.8, 2-(MIN(S255:AD255)/0.8))</f>
        <v>1</v>
      </c>
      <c r="AJ255" s="7" t="str">
        <f t="shared" si="27"/>
        <v>Dentro do Esperado</v>
      </c>
    </row>
    <row r="256" spans="1:36" s="162" customFormat="1" ht="12.75" customHeight="1" x14ac:dyDescent="0.25">
      <c r="A256" s="11" t="s">
        <v>702</v>
      </c>
      <c r="B256" s="11" t="s">
        <v>703</v>
      </c>
      <c r="C256" s="11" t="s">
        <v>1374</v>
      </c>
      <c r="D256" s="11" t="s">
        <v>1375</v>
      </c>
      <c r="E256" s="11" t="s">
        <v>1391</v>
      </c>
      <c r="F256" s="86" t="s">
        <v>1392</v>
      </c>
      <c r="G256" s="3" t="s">
        <v>1393</v>
      </c>
      <c r="H256" s="19" t="s">
        <v>1394</v>
      </c>
      <c r="I256" s="18" t="s">
        <v>1395</v>
      </c>
      <c r="J256" s="18" t="s">
        <v>1396</v>
      </c>
      <c r="K256" s="19" t="s">
        <v>45</v>
      </c>
      <c r="L256" s="6" t="str">
        <f t="shared" si="22"/>
        <v>Programa: Desenvolvimento Urbano e Rural</v>
      </c>
      <c r="M256" s="6" t="str">
        <f t="shared" si="23"/>
        <v>Ação: 3979 - Cidades Sustentáveis - INEA</v>
      </c>
      <c r="N256" s="6" t="str">
        <f t="shared" si="24"/>
        <v>Obras implantadas de infraestrutura (Unidade)</v>
      </c>
      <c r="O256" s="23" t="s">
        <v>46</v>
      </c>
      <c r="P256" s="7" t="s">
        <v>54</v>
      </c>
      <c r="Q256" s="163">
        <v>0</v>
      </c>
      <c r="R256" s="18">
        <v>0</v>
      </c>
      <c r="S256" s="2"/>
      <c r="T256" s="2"/>
      <c r="U256" s="2"/>
      <c r="V256" s="2"/>
      <c r="W256" s="2"/>
      <c r="X256" s="2"/>
      <c r="Y256" s="2"/>
      <c r="Z256" s="2"/>
      <c r="AA256" s="2"/>
      <c r="AB256" s="2"/>
      <c r="AC256" s="2"/>
      <c r="AD256" s="2">
        <v>0</v>
      </c>
      <c r="AE256" s="18">
        <v>0</v>
      </c>
      <c r="AF256" s="27">
        <v>4</v>
      </c>
      <c r="AG256" s="23">
        <v>0</v>
      </c>
      <c r="AH256" s="7" t="s">
        <v>46</v>
      </c>
      <c r="AI256" s="7" t="e">
        <f>IF(P256="Crescimento",MAX(S256:AD256)/R256, 2-(MIN(S256:AD256)/R256))</f>
        <v>#DIV/0!</v>
      </c>
      <c r="AJ256" s="7" t="s">
        <v>384</v>
      </c>
    </row>
    <row r="257" spans="1:36" s="162" customFormat="1" ht="12.75" customHeight="1" x14ac:dyDescent="0.25">
      <c r="A257" s="11" t="s">
        <v>385</v>
      </c>
      <c r="B257" s="11" t="s">
        <v>386</v>
      </c>
      <c r="C257" s="11" t="s">
        <v>1374</v>
      </c>
      <c r="D257" s="11" t="s">
        <v>1375</v>
      </c>
      <c r="E257" s="11" t="s">
        <v>1397</v>
      </c>
      <c r="F257" s="12" t="s">
        <v>1398</v>
      </c>
      <c r="G257" s="3" t="s">
        <v>1399</v>
      </c>
      <c r="H257" s="12" t="s">
        <v>1400</v>
      </c>
      <c r="I257" s="11" t="s">
        <v>1401</v>
      </c>
      <c r="J257" s="11" t="s">
        <v>1402</v>
      </c>
      <c r="K257" s="12" t="s">
        <v>52</v>
      </c>
      <c r="L257" s="6" t="str">
        <f t="shared" si="22"/>
        <v>Programa: Fortalecimento da Gestão Pública</v>
      </c>
      <c r="M257" s="6" t="str">
        <f t="shared" si="23"/>
        <v>Ação: 4473 - Desenvolvimento de Pessoas - INEA</v>
      </c>
      <c r="N257" s="6" t="str">
        <f t="shared" si="24"/>
        <v>Percentual de servidores capacitados - INEA (Percentual)</v>
      </c>
      <c r="O257" s="13" t="s">
        <v>1403</v>
      </c>
      <c r="P257" s="7" t="s">
        <v>54</v>
      </c>
      <c r="Q257" s="155" t="s">
        <v>55</v>
      </c>
      <c r="R257" s="106">
        <v>0.7</v>
      </c>
      <c r="S257" s="2"/>
      <c r="T257" s="2"/>
      <c r="U257" s="2"/>
      <c r="V257" s="2"/>
      <c r="W257" s="2"/>
      <c r="X257" s="2"/>
      <c r="Y257" s="2"/>
      <c r="Z257" s="2"/>
      <c r="AA257" s="2"/>
      <c r="AB257" s="2"/>
      <c r="AC257" s="2"/>
      <c r="AD257" s="2" t="s">
        <v>55</v>
      </c>
      <c r="AE257" s="105">
        <v>0.7</v>
      </c>
      <c r="AF257" s="106">
        <v>0.7</v>
      </c>
      <c r="AG257" s="164">
        <v>0.7</v>
      </c>
      <c r="AH257" s="7" t="s">
        <v>1403</v>
      </c>
      <c r="AI257" s="10" t="s">
        <v>55</v>
      </c>
      <c r="AJ257" s="7" t="s">
        <v>55</v>
      </c>
    </row>
    <row r="258" spans="1:36" s="162" customFormat="1" ht="12.75" customHeight="1" x14ac:dyDescent="0.25">
      <c r="A258" s="11" t="s">
        <v>796</v>
      </c>
      <c r="B258" s="11" t="s">
        <v>797</v>
      </c>
      <c r="C258" s="11" t="s">
        <v>1374</v>
      </c>
      <c r="D258" s="11" t="s">
        <v>1375</v>
      </c>
      <c r="E258" s="11" t="s">
        <v>1404</v>
      </c>
      <c r="F258" s="12" t="s">
        <v>1405</v>
      </c>
      <c r="G258" s="3" t="s">
        <v>1406</v>
      </c>
      <c r="H258" s="12" t="s">
        <v>1407</v>
      </c>
      <c r="I258" s="11" t="s">
        <v>1408</v>
      </c>
      <c r="J258" s="11" t="s">
        <v>1409</v>
      </c>
      <c r="K258" s="12" t="s">
        <v>52</v>
      </c>
      <c r="L258" s="6" t="str">
        <f t="shared" ref="L258:L321" si="29">"Programa: "&amp;B258</f>
        <v>Programa: Gestão Integrada de Recursos Hídricos</v>
      </c>
      <c r="M258" s="6" t="str">
        <f t="shared" ref="M258:M321" si="30">"Ação: "&amp;E258&amp;" - "&amp;F258&amp;" - "&amp;D258</f>
        <v>Ação: 5457 - Fortalecimento da Gestão Participativa e Instrumentos de Gestão das Águas - INEA</v>
      </c>
      <c r="N258" s="6" t="str">
        <f t="shared" ref="N258:N321" si="31">H258&amp;" ("&amp;K258&amp;")"</f>
        <v>Percentual de vistorias em barramentos prioritários (Percentual)</v>
      </c>
      <c r="O258" s="13" t="s">
        <v>46</v>
      </c>
      <c r="P258" s="7" t="s">
        <v>54</v>
      </c>
      <c r="Q258" s="165" t="s">
        <v>55</v>
      </c>
      <c r="R258" s="27" t="s">
        <v>55</v>
      </c>
      <c r="S258" s="2"/>
      <c r="T258" s="2"/>
      <c r="U258" s="2"/>
      <c r="V258" s="2"/>
      <c r="W258" s="2"/>
      <c r="X258" s="2"/>
      <c r="Y258" s="2"/>
      <c r="Z258" s="2"/>
      <c r="AA258" s="2"/>
      <c r="AB258" s="2"/>
      <c r="AC258" s="2"/>
      <c r="AD258" s="2">
        <v>319</v>
      </c>
      <c r="AE258" s="166">
        <v>0.9</v>
      </c>
      <c r="AF258" s="166">
        <v>0.9</v>
      </c>
      <c r="AG258" s="167">
        <v>0.9</v>
      </c>
      <c r="AH258" s="7" t="s">
        <v>46</v>
      </c>
      <c r="AI258" s="7" t="s">
        <v>161</v>
      </c>
      <c r="AJ258" s="7" t="s">
        <v>161</v>
      </c>
    </row>
    <row r="259" spans="1:36" s="162" customFormat="1" ht="12.75" customHeight="1" x14ac:dyDescent="0.25">
      <c r="A259" s="11" t="s">
        <v>263</v>
      </c>
      <c r="B259" s="11" t="s">
        <v>264</v>
      </c>
      <c r="C259" s="11" t="s">
        <v>1374</v>
      </c>
      <c r="D259" s="11" t="s">
        <v>1375</v>
      </c>
      <c r="E259" s="11" t="s">
        <v>1410</v>
      </c>
      <c r="F259" s="12" t="s">
        <v>1411</v>
      </c>
      <c r="G259" s="3" t="s">
        <v>1412</v>
      </c>
      <c r="H259" s="12" t="s">
        <v>1413</v>
      </c>
      <c r="I259" s="11" t="s">
        <v>1414</v>
      </c>
      <c r="J259" s="11" t="s">
        <v>1415</v>
      </c>
      <c r="K259" s="12" t="s">
        <v>45</v>
      </c>
      <c r="L259" s="6" t="str">
        <f t="shared" si="29"/>
        <v>Programa: Preservação e Conservação Ambiental</v>
      </c>
      <c r="M259" s="6" t="str">
        <f t="shared" si="30"/>
        <v>Ação: 5463 - Proteção da Biodiversidade e dos Sistemas Florestais - INEA</v>
      </c>
      <c r="N259" s="6" t="str">
        <f t="shared" si="31"/>
        <v>Número de Visitantes nos Parques Estaduais (Unidade)</v>
      </c>
      <c r="O259" s="23" t="s">
        <v>46</v>
      </c>
      <c r="P259" s="7" t="s">
        <v>54</v>
      </c>
      <c r="Q259" s="20">
        <v>2637982</v>
      </c>
      <c r="R259" s="21">
        <v>2769881</v>
      </c>
      <c r="S259" s="2"/>
      <c r="T259" s="2"/>
      <c r="U259" s="2"/>
      <c r="V259" s="2"/>
      <c r="W259" s="2"/>
      <c r="X259" s="2"/>
      <c r="Y259" s="2"/>
      <c r="Z259" s="2"/>
      <c r="AA259" s="2"/>
      <c r="AB259" s="2"/>
      <c r="AC259" s="2"/>
      <c r="AD259" s="2">
        <v>789000</v>
      </c>
      <c r="AE259" s="21">
        <v>2908375.1549999998</v>
      </c>
      <c r="AF259" s="21">
        <v>3053793</v>
      </c>
      <c r="AG259" s="22">
        <v>3206483</v>
      </c>
      <c r="AH259" s="7" t="s">
        <v>46</v>
      </c>
      <c r="AI259" s="10">
        <f>IF(P259="Crescimento",MAX(S259:AD259)/R259, 2-(MIN(S259:AD259)/R259))</f>
        <v>0.28484978235527086</v>
      </c>
      <c r="AJ259" s="7" t="str">
        <f t="shared" si="27"/>
        <v>Abaixo do Esperado</v>
      </c>
    </row>
    <row r="260" spans="1:36" s="162" customFormat="1" ht="12.75" customHeight="1" x14ac:dyDescent="0.25">
      <c r="A260" s="11" t="s">
        <v>263</v>
      </c>
      <c r="B260" s="7" t="s">
        <v>264</v>
      </c>
      <c r="C260" s="7" t="s">
        <v>1374</v>
      </c>
      <c r="D260" s="7" t="s">
        <v>1375</v>
      </c>
      <c r="E260" s="7" t="s">
        <v>1410</v>
      </c>
      <c r="F260" s="6" t="s">
        <v>1411</v>
      </c>
      <c r="G260" s="3" t="s">
        <v>1416</v>
      </c>
      <c r="H260" s="6" t="s">
        <v>1417</v>
      </c>
      <c r="I260" s="7" t="s">
        <v>1418</v>
      </c>
      <c r="J260" s="7" t="s">
        <v>1419</v>
      </c>
      <c r="K260" s="6" t="s">
        <v>1420</v>
      </c>
      <c r="L260" s="6" t="str">
        <f t="shared" si="29"/>
        <v>Programa: Preservação e Conservação Ambiental</v>
      </c>
      <c r="M260" s="6" t="str">
        <f t="shared" si="30"/>
        <v>Ação: 5463 - Proteção da Biodiversidade e dos Sistemas Florestais - INEA</v>
      </c>
      <c r="N260" s="6" t="str">
        <f t="shared" si="31"/>
        <v>Área Restaurada (Hectares)</v>
      </c>
      <c r="O260" s="17" t="s">
        <v>46</v>
      </c>
      <c r="P260" s="7" t="s">
        <v>54</v>
      </c>
      <c r="Q260" s="61">
        <v>4350</v>
      </c>
      <c r="R260" s="34">
        <v>4550</v>
      </c>
      <c r="S260" s="2"/>
      <c r="T260" s="2"/>
      <c r="U260" s="2"/>
      <c r="V260" s="2"/>
      <c r="W260" s="2"/>
      <c r="X260" s="2"/>
      <c r="Y260" s="2"/>
      <c r="Z260" s="2"/>
      <c r="AA260" s="2"/>
      <c r="AB260" s="2"/>
      <c r="AC260" s="2"/>
      <c r="AD260" s="2">
        <v>4557.9799999999996</v>
      </c>
      <c r="AE260" s="34">
        <v>4680</v>
      </c>
      <c r="AF260" s="34">
        <v>4830</v>
      </c>
      <c r="AG260" s="62">
        <v>4885</v>
      </c>
      <c r="AH260" s="7" t="s">
        <v>46</v>
      </c>
      <c r="AI260" s="10">
        <f>IF(P260="Crescimento",MAX(S260:AD260)/R260, 2-(MIN(S260:AD260)/R260))</f>
        <v>1.001753846153846</v>
      </c>
      <c r="AJ260" s="7" t="str">
        <f t="shared" si="27"/>
        <v>Acima do Esperado</v>
      </c>
    </row>
    <row r="261" spans="1:36" s="162" customFormat="1" ht="12.75" customHeight="1" x14ac:dyDescent="0.25">
      <c r="A261" s="11" t="s">
        <v>817</v>
      </c>
      <c r="B261" s="7" t="s">
        <v>818</v>
      </c>
      <c r="C261" s="7" t="s">
        <v>1374</v>
      </c>
      <c r="D261" s="7" t="s">
        <v>1375</v>
      </c>
      <c r="E261" s="7" t="s">
        <v>1421</v>
      </c>
      <c r="F261" s="6" t="s">
        <v>1422</v>
      </c>
      <c r="G261" s="3" t="s">
        <v>1423</v>
      </c>
      <c r="H261" s="6" t="s">
        <v>1424</v>
      </c>
      <c r="I261" s="7" t="s">
        <v>1425</v>
      </c>
      <c r="J261" s="7" t="s">
        <v>1426</v>
      </c>
      <c r="K261" s="6" t="s">
        <v>45</v>
      </c>
      <c r="L261" s="6" t="str">
        <f t="shared" si="29"/>
        <v>Programa: Prevenção e Resposta ao Risco e Recuperação de Áreas Atingidas por Catástrofes</v>
      </c>
      <c r="M261" s="6" t="str">
        <f t="shared" si="30"/>
        <v>Ação: 5617 - Gestão de Risco e Reparação de Acidentes e Catástrofes  - INEA</v>
      </c>
      <c r="N261" s="6" t="str">
        <f t="shared" si="31"/>
        <v>Número de benfeitorias indenizadas e removidas de áreas de risco em função de obras de recuperação ambiental (Unidade)</v>
      </c>
      <c r="O261" s="17" t="s">
        <v>46</v>
      </c>
      <c r="P261" s="7" t="s">
        <v>54</v>
      </c>
      <c r="Q261" s="168">
        <v>8</v>
      </c>
      <c r="R261" s="154">
        <v>176</v>
      </c>
      <c r="S261" s="2"/>
      <c r="T261" s="2"/>
      <c r="U261" s="2"/>
      <c r="V261" s="2"/>
      <c r="W261" s="2"/>
      <c r="X261" s="2"/>
      <c r="Y261" s="2"/>
      <c r="Z261" s="2"/>
      <c r="AA261" s="2"/>
      <c r="AB261" s="2"/>
      <c r="AC261" s="2"/>
      <c r="AD261" s="2">
        <v>0</v>
      </c>
      <c r="AE261" s="154">
        <v>276</v>
      </c>
      <c r="AF261" s="154">
        <v>196</v>
      </c>
      <c r="AG261" s="169">
        <v>196</v>
      </c>
      <c r="AH261" s="7" t="s">
        <v>46</v>
      </c>
      <c r="AI261" s="10">
        <f>IF(P261="Crescimento",MAX(S261:AD261)/R261, 2-(MIN(S261:AD261)/R261))</f>
        <v>0</v>
      </c>
      <c r="AJ261" s="7" t="str">
        <f t="shared" si="27"/>
        <v>Abaixo do Esperado</v>
      </c>
    </row>
    <row r="262" spans="1:36" s="162" customFormat="1" ht="12.75" customHeight="1" x14ac:dyDescent="0.25">
      <c r="A262" s="7" t="s">
        <v>817</v>
      </c>
      <c r="B262" s="7" t="s">
        <v>818</v>
      </c>
      <c r="C262" s="7" t="s">
        <v>1374</v>
      </c>
      <c r="D262" s="7" t="s">
        <v>1375</v>
      </c>
      <c r="E262" s="7" t="s">
        <v>1421</v>
      </c>
      <c r="F262" s="6" t="s">
        <v>1422</v>
      </c>
      <c r="G262" s="3" t="s">
        <v>1427</v>
      </c>
      <c r="H262" s="6" t="s">
        <v>1428</v>
      </c>
      <c r="I262" s="7" t="s">
        <v>1429</v>
      </c>
      <c r="J262" s="7" t="s">
        <v>1396</v>
      </c>
      <c r="K262" s="6" t="s">
        <v>45</v>
      </c>
      <c r="L262" s="6" t="str">
        <f t="shared" si="29"/>
        <v>Programa: Prevenção e Resposta ao Risco e Recuperação de Áreas Atingidas por Catástrofes</v>
      </c>
      <c r="M262" s="6" t="str">
        <f t="shared" si="30"/>
        <v>Ação: 5617 - Gestão de Risco e Reparação de Acidentes e Catástrofes  - INEA</v>
      </c>
      <c r="N262" s="6" t="str">
        <f t="shared" si="31"/>
        <v>Obras implantadas de controle de inundação e recuperação ambiental (Unidade)</v>
      </c>
      <c r="O262" s="17" t="s">
        <v>46</v>
      </c>
      <c r="P262" s="7" t="s">
        <v>47</v>
      </c>
      <c r="Q262" s="168">
        <v>0</v>
      </c>
      <c r="R262" s="154">
        <v>0</v>
      </c>
      <c r="S262" s="2"/>
      <c r="T262" s="2"/>
      <c r="U262" s="2"/>
      <c r="V262" s="2"/>
      <c r="W262" s="2"/>
      <c r="X262" s="2"/>
      <c r="Y262" s="2"/>
      <c r="Z262" s="2"/>
      <c r="AA262" s="2"/>
      <c r="AB262" s="2"/>
      <c r="AC262" s="2"/>
      <c r="AD262" s="2">
        <v>0</v>
      </c>
      <c r="AE262" s="154">
        <v>4</v>
      </c>
      <c r="AF262" s="154">
        <v>2</v>
      </c>
      <c r="AG262" s="169">
        <v>1</v>
      </c>
      <c r="AH262" s="7" t="s">
        <v>46</v>
      </c>
      <c r="AI262" s="7" t="e">
        <f>IF(P262="Crescimento",MAX(S262:AD262)/R262, 2-(MIN(S262:AD262)/R262))</f>
        <v>#DIV/0!</v>
      </c>
      <c r="AJ262" s="7" t="s">
        <v>384</v>
      </c>
    </row>
    <row r="263" spans="1:36" s="162" customFormat="1" ht="12.75" customHeight="1" x14ac:dyDescent="0.25">
      <c r="A263" s="7" t="s">
        <v>817</v>
      </c>
      <c r="B263" s="7" t="s">
        <v>818</v>
      </c>
      <c r="C263" s="7" t="s">
        <v>1374</v>
      </c>
      <c r="D263" s="7" t="s">
        <v>1375</v>
      </c>
      <c r="E263" s="7" t="s">
        <v>1421</v>
      </c>
      <c r="F263" s="6" t="s">
        <v>1422</v>
      </c>
      <c r="G263" s="3" t="s">
        <v>1430</v>
      </c>
      <c r="H263" s="6" t="s">
        <v>1431</v>
      </c>
      <c r="I263" s="7" t="s">
        <v>1432</v>
      </c>
      <c r="J263" s="7" t="s">
        <v>1433</v>
      </c>
      <c r="K263" s="6" t="s">
        <v>1434</v>
      </c>
      <c r="L263" s="6" t="str">
        <f t="shared" si="29"/>
        <v>Programa: Prevenção e Resposta ao Risco e Recuperação de Áreas Atingidas por Catástrofes</v>
      </c>
      <c r="M263" s="6" t="str">
        <f t="shared" si="30"/>
        <v>Ação: 5617 - Gestão de Risco e Reparação de Acidentes e Catástrofes  - INEA</v>
      </c>
      <c r="N263" s="6" t="str">
        <f t="shared" si="31"/>
        <v>Volume de Material Desassoreado dos Corpos Hídricos (Limpa Rio) (m³)</v>
      </c>
      <c r="O263" s="17" t="s">
        <v>46</v>
      </c>
      <c r="P263" s="7" t="s">
        <v>54</v>
      </c>
      <c r="Q263" s="160">
        <v>120358</v>
      </c>
      <c r="R263" s="85">
        <v>1000000</v>
      </c>
      <c r="S263" s="2"/>
      <c r="T263" s="2"/>
      <c r="U263" s="2"/>
      <c r="V263" s="2"/>
      <c r="W263" s="2"/>
      <c r="X263" s="2"/>
      <c r="Y263" s="2"/>
      <c r="Z263" s="2"/>
      <c r="AA263" s="2"/>
      <c r="AB263" s="2"/>
      <c r="AC263" s="2"/>
      <c r="AD263" s="85">
        <v>1188648.21</v>
      </c>
      <c r="AE263" s="85">
        <v>1840000</v>
      </c>
      <c r="AF263" s="85">
        <v>1840000</v>
      </c>
      <c r="AG263" s="161">
        <v>1840000</v>
      </c>
      <c r="AH263" s="7" t="s">
        <v>46</v>
      </c>
      <c r="AI263" s="10">
        <f>IF(P263="Crescimento",MAX(S263:AD263)/R263, 2-(MIN(S263:AD263)/R263))</f>
        <v>1.18864821</v>
      </c>
      <c r="AJ263" s="7" t="str">
        <f t="shared" si="27"/>
        <v>Acima do Esperado</v>
      </c>
    </row>
    <row r="264" spans="1:36" s="162" customFormat="1" ht="12.75" customHeight="1" x14ac:dyDescent="0.25">
      <c r="A264" s="7" t="s">
        <v>240</v>
      </c>
      <c r="B264" s="7" t="s">
        <v>241</v>
      </c>
      <c r="C264" s="7" t="s">
        <v>1374</v>
      </c>
      <c r="D264" s="7" t="s">
        <v>1375</v>
      </c>
      <c r="E264" s="7" t="s">
        <v>1435</v>
      </c>
      <c r="F264" s="6" t="s">
        <v>1436</v>
      </c>
      <c r="G264" s="3" t="s">
        <v>1437</v>
      </c>
      <c r="H264" s="6" t="s">
        <v>1438</v>
      </c>
      <c r="I264" s="7" t="s">
        <v>1439</v>
      </c>
      <c r="J264" s="7" t="s">
        <v>1440</v>
      </c>
      <c r="K264" s="6" t="s">
        <v>52</v>
      </c>
      <c r="L264" s="6" t="str">
        <f t="shared" si="29"/>
        <v>Programa: Saneamento Ambiental e Resíduos Sólidos</v>
      </c>
      <c r="M264" s="6" t="str">
        <f t="shared" si="30"/>
        <v>Ação: 5618 - Gestão de Resíduos Sólidos e Saneamento Ambiental - INEA</v>
      </c>
      <c r="N264" s="6" t="str">
        <f t="shared" si="31"/>
        <v>Percentual de Esgoto Tratado (Percentual)</v>
      </c>
      <c r="O264" s="17" t="s">
        <v>46</v>
      </c>
      <c r="P264" s="7" t="s">
        <v>54</v>
      </c>
      <c r="Q264" s="53" t="s">
        <v>55</v>
      </c>
      <c r="R264" s="50" t="s">
        <v>55</v>
      </c>
      <c r="S264" s="2"/>
      <c r="T264" s="2"/>
      <c r="U264" s="2"/>
      <c r="V264" s="2"/>
      <c r="W264" s="2"/>
      <c r="X264" s="2"/>
      <c r="Y264" s="2"/>
      <c r="Z264" s="2"/>
      <c r="AA264" s="2"/>
      <c r="AB264" s="2"/>
      <c r="AC264" s="2"/>
      <c r="AD264" s="67">
        <v>0.5</v>
      </c>
      <c r="AE264" s="15">
        <v>1</v>
      </c>
      <c r="AF264" s="15">
        <v>1</v>
      </c>
      <c r="AG264" s="16">
        <v>1</v>
      </c>
      <c r="AH264" s="7" t="s">
        <v>46</v>
      </c>
      <c r="AI264" s="7" t="s">
        <v>161</v>
      </c>
      <c r="AJ264" s="7" t="s">
        <v>161</v>
      </c>
    </row>
    <row r="265" spans="1:36" s="162" customFormat="1" ht="12.75" customHeight="1" x14ac:dyDescent="0.25">
      <c r="A265" s="7" t="s">
        <v>240</v>
      </c>
      <c r="B265" s="7" t="s">
        <v>241</v>
      </c>
      <c r="C265" s="7" t="s">
        <v>1374</v>
      </c>
      <c r="D265" s="7" t="s">
        <v>1375</v>
      </c>
      <c r="E265" s="7" t="s">
        <v>1435</v>
      </c>
      <c r="F265" s="6" t="s">
        <v>1436</v>
      </c>
      <c r="G265" s="3" t="s">
        <v>1441</v>
      </c>
      <c r="H265" s="6" t="s">
        <v>1442</v>
      </c>
      <c r="I265" s="7" t="s">
        <v>1443</v>
      </c>
      <c r="J265" s="7" t="s">
        <v>1444</v>
      </c>
      <c r="K265" s="6" t="s">
        <v>137</v>
      </c>
      <c r="L265" s="6" t="str">
        <f t="shared" si="29"/>
        <v>Programa: Saneamento Ambiental e Resíduos Sólidos</v>
      </c>
      <c r="M265" s="6" t="str">
        <f t="shared" si="30"/>
        <v>Ação: 5618 - Gestão de Resíduos Sólidos e Saneamento Ambiental - INEA</v>
      </c>
      <c r="N265" s="6" t="str">
        <f t="shared" si="31"/>
        <v>Quantidade de Lixo Flutuante Coletado (Toneladas)</v>
      </c>
      <c r="O265" s="17" t="s">
        <v>46</v>
      </c>
      <c r="P265" s="7" t="s">
        <v>54</v>
      </c>
      <c r="Q265" s="170">
        <v>2643</v>
      </c>
      <c r="R265" s="171">
        <v>150</v>
      </c>
      <c r="S265" s="2"/>
      <c r="T265" s="2"/>
      <c r="U265" s="2"/>
      <c r="V265" s="2"/>
      <c r="W265" s="2"/>
      <c r="X265" s="2"/>
      <c r="Y265" s="2"/>
      <c r="Z265" s="2"/>
      <c r="AA265" s="2"/>
      <c r="AB265" s="2"/>
      <c r="AC265" s="2"/>
      <c r="AD265" s="2">
        <v>5493</v>
      </c>
      <c r="AE265" s="78">
        <v>1807.2</v>
      </c>
      <c r="AF265" s="78">
        <v>1807.2</v>
      </c>
      <c r="AG265" s="172">
        <v>1807.2</v>
      </c>
      <c r="AH265" s="7" t="s">
        <v>46</v>
      </c>
      <c r="AI265" s="10">
        <f t="shared" ref="AI265:AI288" si="32">IF(P265="Crescimento",MAX(S265:AD265)/R265, 2-(MIN(S265:AD265)/R265))</f>
        <v>36.619999999999997</v>
      </c>
      <c r="AJ265" s="7" t="str">
        <f t="shared" si="27"/>
        <v>Acima do Esperado</v>
      </c>
    </row>
    <row r="266" spans="1:36" s="162" customFormat="1" ht="12.75" customHeight="1" x14ac:dyDescent="0.25">
      <c r="A266" s="7" t="s">
        <v>363</v>
      </c>
      <c r="B266" s="7" t="s">
        <v>364</v>
      </c>
      <c r="C266" s="7" t="s">
        <v>1374</v>
      </c>
      <c r="D266" s="7" t="s">
        <v>1375</v>
      </c>
      <c r="E266" s="7" t="s">
        <v>1445</v>
      </c>
      <c r="F266" s="6" t="s">
        <v>1446</v>
      </c>
      <c r="G266" s="3" t="s">
        <v>1447</v>
      </c>
      <c r="H266" s="6" t="s">
        <v>1448</v>
      </c>
      <c r="I266" s="7" t="s">
        <v>1449</v>
      </c>
      <c r="J266" s="7" t="s">
        <v>1450</v>
      </c>
      <c r="K266" s="6" t="s">
        <v>52</v>
      </c>
      <c r="L266" s="6" t="str">
        <f t="shared" si="29"/>
        <v>Programa: Modernização Tecnológica</v>
      </c>
      <c r="M266" s="6" t="str">
        <f t="shared" si="30"/>
        <v>Ação: 5619 - Infraestrutura Tecnológica para o Desenvolvimento - INEA</v>
      </c>
      <c r="N266" s="6" t="str">
        <f t="shared" si="31"/>
        <v>SAG - Aumento da oferta de Soluções de Apoio a Gestão Ambiental e à População (Percentual)</v>
      </c>
      <c r="O266" s="17" t="s">
        <v>46</v>
      </c>
      <c r="P266" s="7" t="s">
        <v>54</v>
      </c>
      <c r="Q266" s="14" t="s">
        <v>55</v>
      </c>
      <c r="R266" s="15">
        <v>0.1</v>
      </c>
      <c r="S266" s="2"/>
      <c r="T266" s="2"/>
      <c r="U266" s="2"/>
      <c r="V266" s="2"/>
      <c r="W266" s="2"/>
      <c r="X266" s="2"/>
      <c r="Y266" s="2"/>
      <c r="Z266" s="2"/>
      <c r="AA266" s="2"/>
      <c r="AB266" s="2"/>
      <c r="AC266" s="2"/>
      <c r="AD266" s="116">
        <v>1E-3</v>
      </c>
      <c r="AE266" s="15">
        <v>0.1</v>
      </c>
      <c r="AF266" s="15">
        <v>0.1</v>
      </c>
      <c r="AG266" s="16">
        <v>0.1</v>
      </c>
      <c r="AH266" s="7" t="s">
        <v>46</v>
      </c>
      <c r="AI266" s="10">
        <f t="shared" si="32"/>
        <v>0.01</v>
      </c>
      <c r="AJ266" s="7" t="str">
        <f t="shared" si="27"/>
        <v>Abaixo do Esperado</v>
      </c>
    </row>
    <row r="267" spans="1:36" s="162" customFormat="1" ht="12.75" customHeight="1" x14ac:dyDescent="0.25">
      <c r="A267" s="7" t="s">
        <v>263</v>
      </c>
      <c r="B267" s="7" t="s">
        <v>264</v>
      </c>
      <c r="C267" s="7" t="s">
        <v>1374</v>
      </c>
      <c r="D267" s="7" t="s">
        <v>1375</v>
      </c>
      <c r="E267" s="7" t="s">
        <v>1451</v>
      </c>
      <c r="F267" s="6" t="s">
        <v>1452</v>
      </c>
      <c r="G267" s="3" t="s">
        <v>1412</v>
      </c>
      <c r="H267" s="6" t="s">
        <v>1413</v>
      </c>
      <c r="I267" s="7" t="s">
        <v>1414</v>
      </c>
      <c r="J267" s="7" t="s">
        <v>1415</v>
      </c>
      <c r="K267" s="6" t="s">
        <v>45</v>
      </c>
      <c r="L267" s="6" t="str">
        <f t="shared" si="29"/>
        <v>Programa: Preservação e Conservação Ambiental</v>
      </c>
      <c r="M267" s="6" t="str">
        <f t="shared" si="30"/>
        <v>Ação: A545 - Pró - Unidades de Conservações - INEA</v>
      </c>
      <c r="N267" s="6" t="str">
        <f t="shared" si="31"/>
        <v>Número de Visitantes nos Parques Estaduais (Unidade)</v>
      </c>
      <c r="O267" s="17" t="s">
        <v>46</v>
      </c>
      <c r="P267" s="7" t="s">
        <v>54</v>
      </c>
      <c r="Q267" s="61">
        <v>2637982</v>
      </c>
      <c r="R267" s="34">
        <v>2769881</v>
      </c>
      <c r="S267" s="2"/>
      <c r="T267" s="2"/>
      <c r="U267" s="2"/>
      <c r="V267" s="2"/>
      <c r="W267" s="2"/>
      <c r="X267" s="2"/>
      <c r="Y267" s="2"/>
      <c r="Z267" s="2"/>
      <c r="AA267" s="2"/>
      <c r="AB267" s="2"/>
      <c r="AC267" s="2"/>
      <c r="AD267" s="2">
        <v>789000</v>
      </c>
      <c r="AE267" s="34">
        <v>2908375.1549999998</v>
      </c>
      <c r="AF267" s="34">
        <v>3053793</v>
      </c>
      <c r="AG267" s="62">
        <v>3206483</v>
      </c>
      <c r="AH267" s="7" t="s">
        <v>46</v>
      </c>
      <c r="AI267" s="10">
        <f t="shared" si="32"/>
        <v>0.28484978235527086</v>
      </c>
      <c r="AJ267" s="7" t="str">
        <f t="shared" si="27"/>
        <v>Abaixo do Esperado</v>
      </c>
    </row>
    <row r="268" spans="1:36" s="162" customFormat="1" ht="12.75" customHeight="1" x14ac:dyDescent="0.25">
      <c r="A268" s="7" t="s">
        <v>263</v>
      </c>
      <c r="B268" s="7" t="s">
        <v>264</v>
      </c>
      <c r="C268" s="7" t="s">
        <v>1374</v>
      </c>
      <c r="D268" s="7" t="s">
        <v>1375</v>
      </c>
      <c r="E268" s="7" t="s">
        <v>1451</v>
      </c>
      <c r="F268" s="6" t="s">
        <v>1452</v>
      </c>
      <c r="G268" s="3" t="s">
        <v>1416</v>
      </c>
      <c r="H268" s="6" t="s">
        <v>1417</v>
      </c>
      <c r="I268" s="7" t="s">
        <v>1418</v>
      </c>
      <c r="J268" s="7" t="s">
        <v>1419</v>
      </c>
      <c r="K268" s="6" t="s">
        <v>1420</v>
      </c>
      <c r="L268" s="6" t="str">
        <f t="shared" si="29"/>
        <v>Programa: Preservação e Conservação Ambiental</v>
      </c>
      <c r="M268" s="6" t="str">
        <f t="shared" si="30"/>
        <v>Ação: A545 - Pró - Unidades de Conservações - INEA</v>
      </c>
      <c r="N268" s="6" t="str">
        <f t="shared" si="31"/>
        <v>Área Restaurada (Hectares)</v>
      </c>
      <c r="O268" s="17" t="s">
        <v>46</v>
      </c>
      <c r="P268" s="7" t="s">
        <v>54</v>
      </c>
      <c r="Q268" s="61">
        <v>4350</v>
      </c>
      <c r="R268" s="34">
        <v>4550</v>
      </c>
      <c r="S268" s="2"/>
      <c r="T268" s="2"/>
      <c r="U268" s="2"/>
      <c r="V268" s="2"/>
      <c r="W268" s="2"/>
      <c r="X268" s="2"/>
      <c r="Y268" s="2"/>
      <c r="Z268" s="2"/>
      <c r="AA268" s="2"/>
      <c r="AB268" s="2"/>
      <c r="AC268" s="2"/>
      <c r="AD268" s="2">
        <v>4557.9799999999996</v>
      </c>
      <c r="AE268" s="34">
        <v>4680</v>
      </c>
      <c r="AF268" s="34">
        <v>4830</v>
      </c>
      <c r="AG268" s="62">
        <v>4885</v>
      </c>
      <c r="AH268" s="7" t="s">
        <v>46</v>
      </c>
      <c r="AI268" s="10">
        <f t="shared" si="32"/>
        <v>1.001753846153846</v>
      </c>
      <c r="AJ268" s="7" t="str">
        <f t="shared" si="27"/>
        <v>Acima do Esperado</v>
      </c>
    </row>
    <row r="269" spans="1:36" ht="12.75" customHeight="1" x14ac:dyDescent="0.25">
      <c r="A269" s="11" t="s">
        <v>1453</v>
      </c>
      <c r="B269" s="11" t="s">
        <v>1454</v>
      </c>
      <c r="C269" s="11" t="s">
        <v>1455</v>
      </c>
      <c r="D269" s="11" t="s">
        <v>1456</v>
      </c>
      <c r="E269" s="11" t="s">
        <v>1457</v>
      </c>
      <c r="F269" s="12" t="s">
        <v>1458</v>
      </c>
      <c r="G269" s="3" t="s">
        <v>1459</v>
      </c>
      <c r="H269" s="12" t="s">
        <v>1460</v>
      </c>
      <c r="I269" s="11" t="s">
        <v>1461</v>
      </c>
      <c r="J269" s="11" t="s">
        <v>1462</v>
      </c>
      <c r="K269" s="12" t="s">
        <v>52</v>
      </c>
      <c r="L269" s="6" t="str">
        <f t="shared" si="29"/>
        <v>Programa: Direitos do Consumidor</v>
      </c>
      <c r="M269" s="6" t="str">
        <f t="shared" si="30"/>
        <v>Ação: 2858 - Manutenção, Criação e Acreditação de Laboratórios - IPEM-RJ</v>
      </c>
      <c r="N269" s="6" t="str">
        <f t="shared" si="31"/>
        <v>Percentual de laboratórios acreditados (Percentual)</v>
      </c>
      <c r="O269" s="13" t="s">
        <v>46</v>
      </c>
      <c r="P269" s="7" t="s">
        <v>54</v>
      </c>
      <c r="Q269" s="76">
        <v>0</v>
      </c>
      <c r="R269" s="74">
        <v>0</v>
      </c>
      <c r="S269" s="2"/>
      <c r="T269" s="2"/>
      <c r="U269" s="2"/>
      <c r="V269" s="2"/>
      <c r="W269" s="2"/>
      <c r="X269" s="2"/>
      <c r="Y269" s="2"/>
      <c r="Z269" s="2"/>
      <c r="AA269" s="2"/>
      <c r="AB269" s="2"/>
      <c r="AC269" s="2"/>
      <c r="AD269" s="67">
        <v>0</v>
      </c>
      <c r="AE269" s="74">
        <v>0.25</v>
      </c>
      <c r="AF269" s="74">
        <v>0</v>
      </c>
      <c r="AG269" s="75">
        <v>0.25</v>
      </c>
      <c r="AH269" s="7" t="s">
        <v>46</v>
      </c>
      <c r="AI269" s="7" t="e">
        <f t="shared" si="32"/>
        <v>#DIV/0!</v>
      </c>
      <c r="AJ269" s="7" t="s">
        <v>384</v>
      </c>
    </row>
    <row r="270" spans="1:36" ht="12.75" customHeight="1" x14ac:dyDescent="0.25">
      <c r="A270" s="11" t="s">
        <v>1453</v>
      </c>
      <c r="B270" s="11" t="s">
        <v>1454</v>
      </c>
      <c r="C270" s="11" t="s">
        <v>1455</v>
      </c>
      <c r="D270" s="11" t="s">
        <v>1456</v>
      </c>
      <c r="E270" s="11" t="s">
        <v>1463</v>
      </c>
      <c r="F270" s="12" t="s">
        <v>1464</v>
      </c>
      <c r="G270" s="3" t="s">
        <v>1465</v>
      </c>
      <c r="H270" s="12" t="s">
        <v>1466</v>
      </c>
      <c r="I270" s="11" t="s">
        <v>1467</v>
      </c>
      <c r="J270" s="11" t="s">
        <v>1468</v>
      </c>
      <c r="K270" s="12" t="s">
        <v>52</v>
      </c>
      <c r="L270" s="6" t="str">
        <f t="shared" si="29"/>
        <v>Programa: Direitos do Consumidor</v>
      </c>
      <c r="M270" s="6" t="str">
        <f t="shared" si="30"/>
        <v>Ação: 4142 - Normas de Verificação da Conformidade de Produtos e Serviços  - IPEM-RJ</v>
      </c>
      <c r="N270" s="6" t="str">
        <f t="shared" si="31"/>
        <v>Percentual de empresas fiscalizadas e consideradas irregulares pelo IPEM-RJ (Percentual)</v>
      </c>
      <c r="O270" s="13" t="s">
        <v>46</v>
      </c>
      <c r="P270" s="7" t="s">
        <v>54</v>
      </c>
      <c r="Q270" s="79">
        <v>0.35499999999999998</v>
      </c>
      <c r="R270" s="74">
        <v>0.3</v>
      </c>
      <c r="S270" s="2"/>
      <c r="T270" s="2"/>
      <c r="U270" s="2"/>
      <c r="V270" s="2"/>
      <c r="W270" s="2"/>
      <c r="X270" s="2"/>
      <c r="Y270" s="2"/>
      <c r="Z270" s="2"/>
      <c r="AA270" s="2"/>
      <c r="AB270" s="2"/>
      <c r="AC270" s="2"/>
      <c r="AD270" s="116">
        <v>0.12039999999999999</v>
      </c>
      <c r="AE270" s="74">
        <v>0.3</v>
      </c>
      <c r="AF270" s="74">
        <v>0.3</v>
      </c>
      <c r="AG270" s="75">
        <v>0.3</v>
      </c>
      <c r="AH270" s="7" t="s">
        <v>46</v>
      </c>
      <c r="AI270" s="10">
        <f t="shared" si="32"/>
        <v>0.40133333333333332</v>
      </c>
      <c r="AJ270" s="7" t="str">
        <f t="shared" si="27"/>
        <v>Abaixo do Esperado</v>
      </c>
    </row>
    <row r="271" spans="1:36" ht="12.75" customHeight="1" x14ac:dyDescent="0.25">
      <c r="A271" s="11" t="s">
        <v>1469</v>
      </c>
      <c r="B271" s="11" t="s">
        <v>1470</v>
      </c>
      <c r="C271" s="11" t="s">
        <v>1455</v>
      </c>
      <c r="D271" s="11" t="s">
        <v>1456</v>
      </c>
      <c r="E271" s="11" t="s">
        <v>1471</v>
      </c>
      <c r="F271" s="12" t="s">
        <v>1472</v>
      </c>
      <c r="G271" s="3" t="s">
        <v>1473</v>
      </c>
      <c r="H271" s="12" t="s">
        <v>1474</v>
      </c>
      <c r="I271" s="11" t="s">
        <v>1475</v>
      </c>
      <c r="J271" s="11" t="s">
        <v>1476</v>
      </c>
      <c r="K271" s="12" t="s">
        <v>52</v>
      </c>
      <c r="L271" s="6" t="str">
        <f t="shared" si="29"/>
        <v>Programa: Rio Capital da Energia</v>
      </c>
      <c r="M271" s="6" t="str">
        <f t="shared" si="30"/>
        <v>Ação: 4466 - Metrologia de Produção de Óleo e Gás na Jurisdição do Estado do Rio de Janeiro - IPEM-RJ</v>
      </c>
      <c r="N271" s="6" t="str">
        <f t="shared" si="31"/>
        <v>Percentual de unidades de produção fiscalizadas (Percentual)</v>
      </c>
      <c r="O271" s="13" t="s">
        <v>46</v>
      </c>
      <c r="P271" s="7" t="s">
        <v>54</v>
      </c>
      <c r="Q271" s="68">
        <v>0</v>
      </c>
      <c r="R271" s="74">
        <v>0</v>
      </c>
      <c r="S271" s="2"/>
      <c r="T271" s="2"/>
      <c r="U271" s="2"/>
      <c r="V271" s="2"/>
      <c r="W271" s="2"/>
      <c r="X271" s="2"/>
      <c r="Y271" s="2"/>
      <c r="Z271" s="2"/>
      <c r="AA271" s="2"/>
      <c r="AB271" s="2"/>
      <c r="AC271" s="2"/>
      <c r="AD271" s="67">
        <v>0</v>
      </c>
      <c r="AE271" s="74">
        <v>0.21</v>
      </c>
      <c r="AF271" s="74">
        <v>0.31</v>
      </c>
      <c r="AG271" s="75">
        <v>0.42</v>
      </c>
      <c r="AH271" s="7" t="s">
        <v>46</v>
      </c>
      <c r="AI271" s="7" t="e">
        <f t="shared" si="32"/>
        <v>#DIV/0!</v>
      </c>
      <c r="AJ271" s="7" t="s">
        <v>384</v>
      </c>
    </row>
    <row r="272" spans="1:36" ht="12.75" customHeight="1" x14ac:dyDescent="0.25">
      <c r="A272" s="11" t="s">
        <v>1453</v>
      </c>
      <c r="B272" s="11" t="s">
        <v>1454</v>
      </c>
      <c r="C272" s="11" t="s">
        <v>1455</v>
      </c>
      <c r="D272" s="11" t="s">
        <v>1456</v>
      </c>
      <c r="E272" s="11" t="s">
        <v>1477</v>
      </c>
      <c r="F272" s="12" t="s">
        <v>1478</v>
      </c>
      <c r="G272" s="3" t="s">
        <v>1479</v>
      </c>
      <c r="H272" s="12" t="s">
        <v>1480</v>
      </c>
      <c r="I272" s="11" t="s">
        <v>1481</v>
      </c>
      <c r="J272" s="11" t="s">
        <v>1482</v>
      </c>
      <c r="K272" s="12" t="s">
        <v>52</v>
      </c>
      <c r="L272" s="6" t="str">
        <f t="shared" si="29"/>
        <v>Programa: Direitos do Consumidor</v>
      </c>
      <c r="M272" s="6" t="str">
        <f t="shared" si="30"/>
        <v>Ação: 8348 - Serviço Metrológico - IPEM-RJ</v>
      </c>
      <c r="N272" s="6" t="str">
        <f t="shared" si="31"/>
        <v>Percentual de reprovação de balanças comerciais (Percentual)</v>
      </c>
      <c r="O272" s="13" t="s">
        <v>46</v>
      </c>
      <c r="P272" s="7" t="s">
        <v>54</v>
      </c>
      <c r="Q272" s="110">
        <v>4.1999999999999997E-3</v>
      </c>
      <c r="R272" s="173">
        <v>6.0000000000000001E-3</v>
      </c>
      <c r="S272" s="2"/>
      <c r="T272" s="2"/>
      <c r="U272" s="2"/>
      <c r="V272" s="2"/>
      <c r="W272" s="2"/>
      <c r="X272" s="2"/>
      <c r="Y272" s="2"/>
      <c r="Z272" s="2"/>
      <c r="AA272" s="2"/>
      <c r="AB272" s="2"/>
      <c r="AC272" s="2"/>
      <c r="AD272" s="174">
        <v>6.7000000000000002E-3</v>
      </c>
      <c r="AE272" s="173">
        <v>5.0000000000000001E-3</v>
      </c>
      <c r="AF272" s="173">
        <v>5.0000000000000001E-3</v>
      </c>
      <c r="AG272" s="175">
        <v>4.0000000000000001E-3</v>
      </c>
      <c r="AH272" s="7" t="s">
        <v>46</v>
      </c>
      <c r="AI272" s="10">
        <f t="shared" si="32"/>
        <v>1.1166666666666667</v>
      </c>
      <c r="AJ272" s="7" t="str">
        <f t="shared" si="27"/>
        <v>Acima do Esperado</v>
      </c>
    </row>
    <row r="273" spans="1:36" ht="12.75" customHeight="1" x14ac:dyDescent="0.25">
      <c r="A273" s="11" t="s">
        <v>1453</v>
      </c>
      <c r="B273" s="11" t="s">
        <v>1454</v>
      </c>
      <c r="C273" s="11" t="s">
        <v>1455</v>
      </c>
      <c r="D273" s="11" t="s">
        <v>1456</v>
      </c>
      <c r="E273" s="11" t="s">
        <v>1477</v>
      </c>
      <c r="F273" s="12" t="s">
        <v>1478</v>
      </c>
      <c r="G273" s="3" t="s">
        <v>1483</v>
      </c>
      <c r="H273" s="12" t="s">
        <v>1484</v>
      </c>
      <c r="I273" s="11" t="s">
        <v>1485</v>
      </c>
      <c r="J273" s="11" t="s">
        <v>1486</v>
      </c>
      <c r="K273" s="12" t="s">
        <v>52</v>
      </c>
      <c r="L273" s="6" t="str">
        <f t="shared" si="29"/>
        <v>Programa: Direitos do Consumidor</v>
      </c>
      <c r="M273" s="6" t="str">
        <f t="shared" si="30"/>
        <v>Ação: 8348 - Serviço Metrológico - IPEM-RJ</v>
      </c>
      <c r="N273" s="6" t="str">
        <f t="shared" si="31"/>
        <v>Percentual de reprovação de bombas medidoras de combustível (Percentual)</v>
      </c>
      <c r="O273" s="13" t="s">
        <v>46</v>
      </c>
      <c r="P273" s="7" t="s">
        <v>47</v>
      </c>
      <c r="Q273" s="110">
        <v>1.24E-2</v>
      </c>
      <c r="R273" s="74">
        <v>0.01</v>
      </c>
      <c r="S273" s="2"/>
      <c r="T273" s="2"/>
      <c r="U273" s="2"/>
      <c r="V273" s="2"/>
      <c r="W273" s="2"/>
      <c r="X273" s="2"/>
      <c r="Y273" s="2"/>
      <c r="Z273" s="2"/>
      <c r="AA273" s="2"/>
      <c r="AB273" s="2"/>
      <c r="AC273" s="2"/>
      <c r="AD273" s="116">
        <v>6.1000000000000004E-3</v>
      </c>
      <c r="AE273" s="173">
        <v>8.0000000000000002E-3</v>
      </c>
      <c r="AF273" s="173">
        <v>8.0000000000000002E-3</v>
      </c>
      <c r="AG273" s="75">
        <v>0.01</v>
      </c>
      <c r="AH273" s="7" t="s">
        <v>46</v>
      </c>
      <c r="AI273" s="10">
        <f t="shared" si="32"/>
        <v>1.3900000000000001</v>
      </c>
      <c r="AJ273" s="7" t="str">
        <f t="shared" si="27"/>
        <v>Acima do Esperado</v>
      </c>
    </row>
    <row r="274" spans="1:36" ht="12.75" customHeight="1" x14ac:dyDescent="0.25">
      <c r="A274" s="11" t="s">
        <v>1453</v>
      </c>
      <c r="B274" s="11" t="s">
        <v>1454</v>
      </c>
      <c r="C274" s="11" t="s">
        <v>1455</v>
      </c>
      <c r="D274" s="11" t="s">
        <v>1456</v>
      </c>
      <c r="E274" s="11" t="s">
        <v>1477</v>
      </c>
      <c r="F274" s="12" t="s">
        <v>1478</v>
      </c>
      <c r="G274" s="3" t="s">
        <v>1487</v>
      </c>
      <c r="H274" s="12" t="s">
        <v>1488</v>
      </c>
      <c r="I274" s="11" t="s">
        <v>1489</v>
      </c>
      <c r="J274" s="11" t="s">
        <v>1490</v>
      </c>
      <c r="K274" s="12" t="s">
        <v>52</v>
      </c>
      <c r="L274" s="6" t="str">
        <f t="shared" si="29"/>
        <v>Programa: Direitos do Consumidor</v>
      </c>
      <c r="M274" s="6" t="str">
        <f t="shared" si="30"/>
        <v>Ação: 8348 - Serviço Metrológico - IPEM-RJ</v>
      </c>
      <c r="N274" s="6" t="str">
        <f t="shared" si="31"/>
        <v>Percentual de reprovação de cronotacógrafos (Percentual)</v>
      </c>
      <c r="O274" s="13" t="s">
        <v>46</v>
      </c>
      <c r="P274" s="7" t="s">
        <v>47</v>
      </c>
      <c r="Q274" s="110">
        <v>1.1000000000000001E-3</v>
      </c>
      <c r="R274" s="173">
        <v>2E-3</v>
      </c>
      <c r="S274" s="2"/>
      <c r="T274" s="2"/>
      <c r="U274" s="2"/>
      <c r="V274" s="2"/>
      <c r="W274" s="2"/>
      <c r="X274" s="2"/>
      <c r="Y274" s="2"/>
      <c r="Z274" s="2"/>
      <c r="AA274" s="2"/>
      <c r="AB274" s="2"/>
      <c r="AC274" s="2"/>
      <c r="AD274" s="116">
        <v>8.0000000000000004E-4</v>
      </c>
      <c r="AE274" s="173">
        <v>2E-3</v>
      </c>
      <c r="AF274" s="173">
        <v>1E-3</v>
      </c>
      <c r="AG274" s="175">
        <v>1E-3</v>
      </c>
      <c r="AH274" s="7" t="s">
        <v>46</v>
      </c>
      <c r="AI274" s="10">
        <f t="shared" si="32"/>
        <v>1.6</v>
      </c>
      <c r="AJ274" s="7" t="str">
        <f t="shared" si="27"/>
        <v>Acima do Esperado</v>
      </c>
    </row>
    <row r="275" spans="1:36" ht="15" customHeight="1" x14ac:dyDescent="0.25">
      <c r="A275" s="11" t="s">
        <v>325</v>
      </c>
      <c r="B275" s="11" t="s">
        <v>326</v>
      </c>
      <c r="C275" s="11" t="s">
        <v>1491</v>
      </c>
      <c r="D275" s="11" t="s">
        <v>1492</v>
      </c>
      <c r="E275" s="11" t="s">
        <v>1493</v>
      </c>
      <c r="F275" s="12" t="s">
        <v>1494</v>
      </c>
      <c r="G275" s="3" t="s">
        <v>1495</v>
      </c>
      <c r="H275" s="12" t="s">
        <v>1496</v>
      </c>
      <c r="I275" s="11" t="s">
        <v>1497</v>
      </c>
      <c r="J275" s="11" t="s">
        <v>1498</v>
      </c>
      <c r="K275" s="12" t="s">
        <v>45</v>
      </c>
      <c r="L275" s="6" t="str">
        <f t="shared" si="29"/>
        <v>Programa: Gestão da Política Habitacional e Regularização Fundiária</v>
      </c>
      <c r="M275" s="6" t="str">
        <f t="shared" si="30"/>
        <v>Ação: 1557 - Assentamento e Reassentamento de Familias - ITERJ</v>
      </c>
      <c r="N275" s="6" t="str">
        <f t="shared" si="31"/>
        <v>Número de famílias beneficiadas com moradia digna (Unidade)</v>
      </c>
      <c r="O275" s="13" t="s">
        <v>46</v>
      </c>
      <c r="P275" s="7" t="s">
        <v>47</v>
      </c>
      <c r="Q275" s="43">
        <v>0</v>
      </c>
      <c r="R275" s="21">
        <v>115</v>
      </c>
      <c r="S275" s="2"/>
      <c r="T275" s="2"/>
      <c r="U275" s="2"/>
      <c r="V275" s="2"/>
      <c r="W275" s="2"/>
      <c r="X275" s="2"/>
      <c r="Y275" s="2"/>
      <c r="Z275" s="2"/>
      <c r="AA275" s="2"/>
      <c r="AB275" s="2"/>
      <c r="AC275" s="2"/>
      <c r="AD275" s="2">
        <v>0</v>
      </c>
      <c r="AE275" s="21">
        <v>70</v>
      </c>
      <c r="AF275" s="21">
        <v>10</v>
      </c>
      <c r="AG275" s="22">
        <v>30</v>
      </c>
      <c r="AH275" s="7" t="s">
        <v>46</v>
      </c>
      <c r="AI275" s="10">
        <f t="shared" si="32"/>
        <v>2</v>
      </c>
      <c r="AJ275" s="7" t="str">
        <f t="shared" si="27"/>
        <v>Acima do Esperado</v>
      </c>
    </row>
    <row r="276" spans="1:36" ht="15" customHeight="1" x14ac:dyDescent="0.25">
      <c r="A276" s="11" t="s">
        <v>325</v>
      </c>
      <c r="B276" s="11" t="s">
        <v>326</v>
      </c>
      <c r="C276" s="11" t="s">
        <v>1491</v>
      </c>
      <c r="D276" s="11" t="s">
        <v>1492</v>
      </c>
      <c r="E276" s="11" t="s">
        <v>1499</v>
      </c>
      <c r="F276" s="12" t="s">
        <v>1500</v>
      </c>
      <c r="G276" s="3" t="s">
        <v>1501</v>
      </c>
      <c r="H276" s="12" t="s">
        <v>1502</v>
      </c>
      <c r="I276" s="11" t="s">
        <v>1503</v>
      </c>
      <c r="J276" s="11" t="s">
        <v>1504</v>
      </c>
      <c r="K276" s="12" t="s">
        <v>45</v>
      </c>
      <c r="L276" s="6" t="str">
        <f t="shared" si="29"/>
        <v>Programa: Gestão da Política Habitacional e Regularização Fundiária</v>
      </c>
      <c r="M276" s="6" t="str">
        <f t="shared" si="30"/>
        <v>Ação: 2710 - Regularização Fundiária de Interesse Social - ITERJ</v>
      </c>
      <c r="N276" s="6" t="str">
        <f t="shared" si="31"/>
        <v>Número de comunidades beneficiadas com regularização fundiária (Unidade)</v>
      </c>
      <c r="O276" s="13" t="s">
        <v>46</v>
      </c>
      <c r="P276" s="7" t="s">
        <v>54</v>
      </c>
      <c r="Q276" s="20">
        <v>25</v>
      </c>
      <c r="R276" s="21">
        <v>13</v>
      </c>
      <c r="S276" s="2"/>
      <c r="T276" s="2"/>
      <c r="U276" s="2"/>
      <c r="V276" s="2"/>
      <c r="W276" s="2"/>
      <c r="X276" s="2"/>
      <c r="Y276" s="2"/>
      <c r="Z276" s="2"/>
      <c r="AA276" s="2"/>
      <c r="AB276" s="2"/>
      <c r="AC276" s="2"/>
      <c r="AD276" s="2">
        <v>16</v>
      </c>
      <c r="AE276" s="21">
        <v>23</v>
      </c>
      <c r="AF276" s="21">
        <v>15</v>
      </c>
      <c r="AG276" s="22">
        <v>14</v>
      </c>
      <c r="AH276" s="7" t="s">
        <v>46</v>
      </c>
      <c r="AI276" s="10">
        <f t="shared" si="32"/>
        <v>1.2307692307692308</v>
      </c>
      <c r="AJ276" s="7" t="str">
        <f t="shared" si="27"/>
        <v>Acima do Esperado</v>
      </c>
    </row>
    <row r="277" spans="1:36" ht="12.75" customHeight="1" x14ac:dyDescent="0.25">
      <c r="A277" s="11" t="s">
        <v>325</v>
      </c>
      <c r="B277" s="11" t="s">
        <v>326</v>
      </c>
      <c r="C277" s="11" t="s">
        <v>1491</v>
      </c>
      <c r="D277" s="11" t="s">
        <v>1492</v>
      </c>
      <c r="E277" s="11" t="s">
        <v>1505</v>
      </c>
      <c r="F277" s="12" t="s">
        <v>1506</v>
      </c>
      <c r="G277" s="3" t="s">
        <v>1507</v>
      </c>
      <c r="H277" s="12" t="s">
        <v>1508</v>
      </c>
      <c r="I277" s="11" t="s">
        <v>1509</v>
      </c>
      <c r="J277" s="11" t="s">
        <v>1510</v>
      </c>
      <c r="K277" s="12" t="s">
        <v>45</v>
      </c>
      <c r="L277" s="6" t="str">
        <f t="shared" si="29"/>
        <v>Programa: Gestão da Política Habitacional e Regularização Fundiária</v>
      </c>
      <c r="M277" s="6" t="str">
        <f t="shared" si="30"/>
        <v>Ação: 4505 - Fomento Socioprodutivo dos Assentamentos Rurais e Urbanos - ITERJ</v>
      </c>
      <c r="N277" s="6" t="str">
        <f t="shared" si="31"/>
        <v>Número de famílias atendidas com ações e/ou projetos de apoio socioprodutivo implementados nos assentamentos/comunidades, por parte do Iterj.  (Unidade)</v>
      </c>
      <c r="O277" s="13" t="s">
        <v>46</v>
      </c>
      <c r="P277" s="7" t="s">
        <v>54</v>
      </c>
      <c r="Q277" s="43">
        <v>0</v>
      </c>
      <c r="R277" s="21">
        <v>501</v>
      </c>
      <c r="S277" s="2"/>
      <c r="T277" s="2"/>
      <c r="U277" s="2"/>
      <c r="V277" s="2"/>
      <c r="W277" s="2"/>
      <c r="X277" s="2"/>
      <c r="Y277" s="2"/>
      <c r="Z277" s="2"/>
      <c r="AA277" s="2"/>
      <c r="AB277" s="2"/>
      <c r="AC277" s="2"/>
      <c r="AD277" s="2">
        <v>0</v>
      </c>
      <c r="AE277" s="21">
        <v>602</v>
      </c>
      <c r="AF277" s="21">
        <v>216</v>
      </c>
      <c r="AG277" s="22">
        <v>392</v>
      </c>
      <c r="AH277" s="7" t="s">
        <v>46</v>
      </c>
      <c r="AI277" s="10">
        <f t="shared" si="32"/>
        <v>0</v>
      </c>
      <c r="AJ277" s="7" t="str">
        <f t="shared" si="27"/>
        <v>Abaixo do Esperado</v>
      </c>
    </row>
    <row r="278" spans="1:36" ht="12.75" customHeight="1" x14ac:dyDescent="0.25">
      <c r="A278" s="11" t="s">
        <v>325</v>
      </c>
      <c r="B278" s="11" t="s">
        <v>326</v>
      </c>
      <c r="C278" s="11" t="s">
        <v>1491</v>
      </c>
      <c r="D278" s="11" t="s">
        <v>1492</v>
      </c>
      <c r="E278" s="11" t="s">
        <v>1511</v>
      </c>
      <c r="F278" s="12" t="s">
        <v>1512</v>
      </c>
      <c r="G278" s="3" t="s">
        <v>1513</v>
      </c>
      <c r="H278" s="12" t="s">
        <v>1514</v>
      </c>
      <c r="I278" s="104" t="s">
        <v>1515</v>
      </c>
      <c r="J278" s="11" t="s">
        <v>1516</v>
      </c>
      <c r="K278" s="12" t="s">
        <v>45</v>
      </c>
      <c r="L278" s="6" t="str">
        <f t="shared" si="29"/>
        <v>Programa: Gestão da Política Habitacional e Regularização Fundiária</v>
      </c>
      <c r="M278" s="6" t="str">
        <f t="shared" si="30"/>
        <v>Ação: 5652 - Financiamento de Projetos pelo Fundo de Terras - FUNTERJ - ITERJ</v>
      </c>
      <c r="N278" s="6" t="str">
        <f t="shared" si="31"/>
        <v>Número de assentamentos/comunidades beneficiados com equipamentos e obras via recursos do Funterj  (Unidade)</v>
      </c>
      <c r="O278" s="13" t="s">
        <v>46</v>
      </c>
      <c r="P278" s="7" t="s">
        <v>54</v>
      </c>
      <c r="Q278" s="43">
        <v>0</v>
      </c>
      <c r="R278" s="21">
        <v>3</v>
      </c>
      <c r="S278" s="2"/>
      <c r="T278" s="2"/>
      <c r="U278" s="2"/>
      <c r="V278" s="2"/>
      <c r="W278" s="2"/>
      <c r="X278" s="2"/>
      <c r="Y278" s="2"/>
      <c r="Z278" s="2"/>
      <c r="AA278" s="2"/>
      <c r="AB278" s="2"/>
      <c r="AC278" s="2"/>
      <c r="AD278" s="2">
        <v>0</v>
      </c>
      <c r="AE278" s="21">
        <v>3</v>
      </c>
      <c r="AF278" s="21">
        <v>3</v>
      </c>
      <c r="AG278" s="22">
        <v>3</v>
      </c>
      <c r="AH278" s="7" t="s">
        <v>46</v>
      </c>
      <c r="AI278" s="10">
        <f t="shared" si="32"/>
        <v>0</v>
      </c>
      <c r="AJ278" s="7" t="str">
        <f t="shared" si="27"/>
        <v>Abaixo do Esperado</v>
      </c>
    </row>
    <row r="279" spans="1:36" ht="12.75" customHeight="1" x14ac:dyDescent="0.25">
      <c r="A279" s="11" t="s">
        <v>325</v>
      </c>
      <c r="B279" s="11" t="s">
        <v>326</v>
      </c>
      <c r="C279" s="11" t="s">
        <v>1491</v>
      </c>
      <c r="D279" s="11" t="s">
        <v>1492</v>
      </c>
      <c r="E279" s="11" t="s">
        <v>1517</v>
      </c>
      <c r="F279" s="12" t="s">
        <v>1518</v>
      </c>
      <c r="G279" s="3" t="s">
        <v>1519</v>
      </c>
      <c r="H279" s="12" t="s">
        <v>1520</v>
      </c>
      <c r="I279" s="11" t="s">
        <v>1521</v>
      </c>
      <c r="J279" s="11" t="s">
        <v>1522</v>
      </c>
      <c r="K279" s="12" t="s">
        <v>45</v>
      </c>
      <c r="L279" s="6" t="str">
        <f t="shared" si="29"/>
        <v>Programa: Gestão da Política Habitacional e Regularização Fundiária</v>
      </c>
      <c r="M279" s="6" t="str">
        <f t="shared" si="30"/>
        <v>Ação: 5653 - Fomento Socioprodutivo dos Assentamentos Rurais e Urbanos-Cooperação BNDES - ITERJ</v>
      </c>
      <c r="N279" s="6" t="str">
        <f t="shared" si="31"/>
        <v>Número de famílias atendidas com ações e/ou projetos de apoio socioprodutivo implementados nos assentamentos/comunidades, a partir do convênio BNDES/ITERJ (Unidade)</v>
      </c>
      <c r="O279" s="13" t="s">
        <v>46</v>
      </c>
      <c r="P279" s="7" t="s">
        <v>54</v>
      </c>
      <c r="Q279" s="43">
        <v>0</v>
      </c>
      <c r="R279" s="21">
        <v>960</v>
      </c>
      <c r="S279" s="2"/>
      <c r="T279" s="2"/>
      <c r="U279" s="2"/>
      <c r="V279" s="2"/>
      <c r="W279" s="2"/>
      <c r="X279" s="2"/>
      <c r="Y279" s="2"/>
      <c r="Z279" s="2"/>
      <c r="AA279" s="2"/>
      <c r="AB279" s="2"/>
      <c r="AC279" s="2"/>
      <c r="AD279" s="2">
        <v>0</v>
      </c>
      <c r="AE279" s="21">
        <v>985</v>
      </c>
      <c r="AF279" s="21">
        <v>960</v>
      </c>
      <c r="AG279" s="22">
        <v>1052</v>
      </c>
      <c r="AH279" s="7" t="s">
        <v>46</v>
      </c>
      <c r="AI279" s="10">
        <f t="shared" si="32"/>
        <v>0</v>
      </c>
      <c r="AJ279" s="7" t="str">
        <f t="shared" si="27"/>
        <v>Abaixo do Esperado</v>
      </c>
    </row>
    <row r="280" spans="1:36" ht="12.75" customHeight="1" x14ac:dyDescent="0.25">
      <c r="A280" s="11" t="s">
        <v>325</v>
      </c>
      <c r="B280" s="11" t="s">
        <v>326</v>
      </c>
      <c r="C280" s="11" t="s">
        <v>1491</v>
      </c>
      <c r="D280" s="11" t="s">
        <v>1492</v>
      </c>
      <c r="E280" s="11" t="s">
        <v>1523</v>
      </c>
      <c r="F280" s="12" t="s">
        <v>1524</v>
      </c>
      <c r="G280" s="3" t="s">
        <v>1525</v>
      </c>
      <c r="H280" s="12" t="s">
        <v>1526</v>
      </c>
      <c r="I280" s="11" t="s">
        <v>1527</v>
      </c>
      <c r="J280" s="11" t="s">
        <v>1528</v>
      </c>
      <c r="K280" s="12" t="s">
        <v>45</v>
      </c>
      <c r="L280" s="6" t="str">
        <f t="shared" si="29"/>
        <v>Programa: Gestão da Política Habitacional e Regularização Fundiária</v>
      </c>
      <c r="M280" s="6" t="str">
        <f t="shared" si="30"/>
        <v>Ação: 8040 - Registro da Memória Histórica da Luta pela Terra e Moradia no ERJ - ITERJ</v>
      </c>
      <c r="N280" s="6" t="str">
        <f t="shared" si="31"/>
        <v>Número de trabalhos analíticos relativos à memória da luta por terra e moradia produzidos (Unidade)</v>
      </c>
      <c r="O280" s="13" t="s">
        <v>46</v>
      </c>
      <c r="P280" s="7" t="s">
        <v>54</v>
      </c>
      <c r="Q280" s="20">
        <v>3</v>
      </c>
      <c r="R280" s="21">
        <v>4</v>
      </c>
      <c r="S280" s="2"/>
      <c r="T280" s="2"/>
      <c r="U280" s="2"/>
      <c r="V280" s="2"/>
      <c r="W280" s="2"/>
      <c r="X280" s="2"/>
      <c r="Y280" s="2"/>
      <c r="Z280" s="2"/>
      <c r="AA280" s="2"/>
      <c r="AB280" s="2"/>
      <c r="AC280" s="2"/>
      <c r="AD280" s="2">
        <v>5</v>
      </c>
      <c r="AE280" s="21">
        <v>4</v>
      </c>
      <c r="AF280" s="21">
        <v>4</v>
      </c>
      <c r="AG280" s="22">
        <v>4</v>
      </c>
      <c r="AH280" s="7" t="s">
        <v>46</v>
      </c>
      <c r="AI280" s="10">
        <f t="shared" si="32"/>
        <v>1.25</v>
      </c>
      <c r="AJ280" s="7" t="str">
        <f t="shared" si="27"/>
        <v>Acima do Esperado</v>
      </c>
    </row>
    <row r="281" spans="1:36" ht="14.25" customHeight="1" x14ac:dyDescent="0.25">
      <c r="A281" s="11" t="s">
        <v>325</v>
      </c>
      <c r="B281" s="11" t="s">
        <v>326</v>
      </c>
      <c r="C281" s="11" t="s">
        <v>1491</v>
      </c>
      <c r="D281" s="11" t="s">
        <v>1492</v>
      </c>
      <c r="E281" s="11" t="s">
        <v>1529</v>
      </c>
      <c r="F281" s="12" t="s">
        <v>1530</v>
      </c>
      <c r="G281" s="3" t="s">
        <v>1531</v>
      </c>
      <c r="H281" s="12" t="s">
        <v>1532</v>
      </c>
      <c r="I281" s="11" t="s">
        <v>1533</v>
      </c>
      <c r="J281" s="11" t="s">
        <v>1534</v>
      </c>
      <c r="K281" s="12" t="s">
        <v>45</v>
      </c>
      <c r="L281" s="6" t="str">
        <f t="shared" si="29"/>
        <v>Programa: Gestão da Política Habitacional e Regularização Fundiária</v>
      </c>
      <c r="M281" s="6" t="str">
        <f t="shared" si="30"/>
        <v>Ação: A567 - Assistência Técnica,Extensão Rural e Assessoria para Desenvolvimento Sustentável - ITERJ</v>
      </c>
      <c r="N281" s="6" t="str">
        <f t="shared" si="31"/>
        <v>Número de famílias atendidas com assessoria, assistência técnica ou extensão rural (Unidade)</v>
      </c>
      <c r="O281" s="13" t="s">
        <v>46</v>
      </c>
      <c r="P281" s="7" t="s">
        <v>54</v>
      </c>
      <c r="Q281" s="43">
        <v>0</v>
      </c>
      <c r="R281" s="21">
        <v>2529</v>
      </c>
      <c r="S281" s="2"/>
      <c r="T281" s="2"/>
      <c r="U281" s="2"/>
      <c r="V281" s="2"/>
      <c r="W281" s="2"/>
      <c r="X281" s="2"/>
      <c r="Y281" s="2"/>
      <c r="Z281" s="2"/>
      <c r="AA281" s="2"/>
      <c r="AB281" s="2"/>
      <c r="AC281" s="2"/>
      <c r="AD281" s="21">
        <v>1588</v>
      </c>
      <c r="AE281" s="21">
        <v>2529</v>
      </c>
      <c r="AF281" s="21">
        <v>2529</v>
      </c>
      <c r="AG281" s="22">
        <v>2529</v>
      </c>
      <c r="AH281" s="7" t="s">
        <v>46</v>
      </c>
      <c r="AI281" s="10">
        <f t="shared" si="32"/>
        <v>0.62791617240015818</v>
      </c>
      <c r="AJ281" s="7" t="str">
        <f t="shared" si="27"/>
        <v>Abaixo do Esperado</v>
      </c>
    </row>
    <row r="282" spans="1:36" ht="12.75" customHeight="1" x14ac:dyDescent="0.25">
      <c r="A282" s="11" t="s">
        <v>325</v>
      </c>
      <c r="B282" s="11" t="s">
        <v>326</v>
      </c>
      <c r="C282" s="11" t="s">
        <v>1491</v>
      </c>
      <c r="D282" s="11" t="s">
        <v>1492</v>
      </c>
      <c r="E282" s="11" t="s">
        <v>1535</v>
      </c>
      <c r="F282" s="12" t="s">
        <v>1536</v>
      </c>
      <c r="G282" s="3" t="s">
        <v>1537</v>
      </c>
      <c r="H282" s="12" t="s">
        <v>1538</v>
      </c>
      <c r="I282" s="11" t="s">
        <v>1539</v>
      </c>
      <c r="J282" s="11" t="s">
        <v>1540</v>
      </c>
      <c r="K282" s="12" t="s">
        <v>45</v>
      </c>
      <c r="L282" s="6" t="str">
        <f t="shared" si="29"/>
        <v>Programa: Gestão da Política Habitacional e Regularização Fundiária</v>
      </c>
      <c r="M282" s="6" t="str">
        <f t="shared" si="30"/>
        <v>Ação: A568 - Cooperação e Assessoria Técnica em Regularização Fundiária de Interesse Social - ITERJ</v>
      </c>
      <c r="N282" s="6" t="str">
        <f t="shared" si="31"/>
        <v>Número de municípios beneficiados com assessorias em regularização fundiária de interesse social  (Unidade)</v>
      </c>
      <c r="O282" s="13" t="s">
        <v>46</v>
      </c>
      <c r="P282" s="7" t="s">
        <v>54</v>
      </c>
      <c r="Q282" s="20">
        <v>15</v>
      </c>
      <c r="R282" s="21">
        <v>15</v>
      </c>
      <c r="S282" s="2"/>
      <c r="T282" s="2"/>
      <c r="U282" s="2"/>
      <c r="V282" s="2"/>
      <c r="W282" s="2"/>
      <c r="X282" s="2"/>
      <c r="Y282" s="2"/>
      <c r="Z282" s="2"/>
      <c r="AA282" s="2"/>
      <c r="AB282" s="2"/>
      <c r="AC282" s="2"/>
      <c r="AD282" s="2">
        <v>10</v>
      </c>
      <c r="AE282" s="21">
        <v>15</v>
      </c>
      <c r="AF282" s="21">
        <v>15</v>
      </c>
      <c r="AG282" s="22">
        <v>15</v>
      </c>
      <c r="AH282" s="7" t="s">
        <v>46</v>
      </c>
      <c r="AI282" s="10">
        <f t="shared" si="32"/>
        <v>0.66666666666666663</v>
      </c>
      <c r="AJ282" s="7" t="str">
        <f t="shared" si="27"/>
        <v>Abaixo do Esperado</v>
      </c>
    </row>
    <row r="283" spans="1:36" ht="12.75" customHeight="1" x14ac:dyDescent="0.25">
      <c r="A283" s="11" t="s">
        <v>186</v>
      </c>
      <c r="B283" s="11" t="s">
        <v>187</v>
      </c>
      <c r="C283" s="11" t="s">
        <v>1541</v>
      </c>
      <c r="D283" s="11" t="s">
        <v>1542</v>
      </c>
      <c r="E283" s="11" t="s">
        <v>1543</v>
      </c>
      <c r="F283" s="12" t="s">
        <v>1544</v>
      </c>
      <c r="G283" s="3" t="s">
        <v>1545</v>
      </c>
      <c r="H283" s="12" t="s">
        <v>1546</v>
      </c>
      <c r="I283" s="11" t="s">
        <v>1547</v>
      </c>
      <c r="J283" s="11" t="s">
        <v>1548</v>
      </c>
      <c r="K283" s="12" t="s">
        <v>45</v>
      </c>
      <c r="L283" s="6" t="str">
        <f t="shared" si="29"/>
        <v>Programa: Desenvolvimento Científico, Tecnológico e Inovativo</v>
      </c>
      <c r="M283" s="6" t="str">
        <f t="shared" si="30"/>
        <v>Ação: 2924 - Apoio à Produção Industrial e Distribuição de Medicamentos do IVB - IVB</v>
      </c>
      <c r="N283" s="6" t="str">
        <f t="shared" si="31"/>
        <v>Imunobiológicos distribuídos (Unidade)</v>
      </c>
      <c r="O283" s="13" t="s">
        <v>46</v>
      </c>
      <c r="P283" s="7" t="s">
        <v>54</v>
      </c>
      <c r="Q283" s="20">
        <v>204000</v>
      </c>
      <c r="R283" s="21">
        <v>204000</v>
      </c>
      <c r="S283" s="2"/>
      <c r="T283" s="2"/>
      <c r="U283" s="2"/>
      <c r="V283" s="2"/>
      <c r="W283" s="2"/>
      <c r="X283" s="2"/>
      <c r="Y283" s="2"/>
      <c r="Z283" s="2"/>
      <c r="AA283" s="2"/>
      <c r="AB283" s="2"/>
      <c r="AC283" s="2"/>
      <c r="AD283" s="2">
        <v>0</v>
      </c>
      <c r="AE283" s="21">
        <v>204000</v>
      </c>
      <c r="AF283" s="21">
        <v>204000</v>
      </c>
      <c r="AG283" s="22">
        <v>204000</v>
      </c>
      <c r="AH283" s="7" t="s">
        <v>46</v>
      </c>
      <c r="AI283" s="10">
        <f t="shared" si="32"/>
        <v>0</v>
      </c>
      <c r="AJ283" s="7" t="str">
        <f t="shared" si="27"/>
        <v>Abaixo do Esperado</v>
      </c>
    </row>
    <row r="284" spans="1:36" ht="12.75" customHeight="1" x14ac:dyDescent="0.25">
      <c r="A284" s="11" t="s">
        <v>186</v>
      </c>
      <c r="B284" s="11" t="s">
        <v>187</v>
      </c>
      <c r="C284" s="11" t="s">
        <v>1541</v>
      </c>
      <c r="D284" s="11" t="s">
        <v>1542</v>
      </c>
      <c r="E284" s="11" t="s">
        <v>1543</v>
      </c>
      <c r="F284" s="12" t="s">
        <v>1544</v>
      </c>
      <c r="G284" s="3" t="s">
        <v>1549</v>
      </c>
      <c r="H284" s="12" t="s">
        <v>1550</v>
      </c>
      <c r="I284" s="11" t="s">
        <v>1551</v>
      </c>
      <c r="J284" s="11" t="s">
        <v>1552</v>
      </c>
      <c r="K284" s="12" t="s">
        <v>45</v>
      </c>
      <c r="L284" s="6" t="str">
        <f t="shared" si="29"/>
        <v>Programa: Desenvolvimento Científico, Tecnológico e Inovativo</v>
      </c>
      <c r="M284" s="6" t="str">
        <f t="shared" si="30"/>
        <v>Ação: 2924 - Apoio à Produção Industrial e Distribuição de Medicamentos do IVB - IVB</v>
      </c>
      <c r="N284" s="6" t="str">
        <f t="shared" si="31"/>
        <v>Medicamentos distribuídos para o SUS (Unidade)</v>
      </c>
      <c r="O284" s="13" t="s">
        <v>46</v>
      </c>
      <c r="P284" s="7" t="s">
        <v>54</v>
      </c>
      <c r="Q284" s="20">
        <v>25791340</v>
      </c>
      <c r="R284" s="21">
        <v>25791340</v>
      </c>
      <c r="S284" s="2"/>
      <c r="T284" s="2"/>
      <c r="U284" s="2"/>
      <c r="V284" s="2"/>
      <c r="W284" s="2"/>
      <c r="X284" s="2"/>
      <c r="Y284" s="2"/>
      <c r="Z284" s="2"/>
      <c r="AA284" s="2"/>
      <c r="AB284" s="2"/>
      <c r="AC284" s="2"/>
      <c r="AD284" s="21">
        <v>13412490</v>
      </c>
      <c r="AE284" s="21">
        <v>14422592</v>
      </c>
      <c r="AF284" s="21">
        <v>15887620</v>
      </c>
      <c r="AG284" s="22">
        <v>17503432</v>
      </c>
      <c r="AH284" s="7" t="s">
        <v>46</v>
      </c>
      <c r="AI284" s="10">
        <f t="shared" si="32"/>
        <v>0.52003850904993687</v>
      </c>
      <c r="AJ284" s="7" t="str">
        <f t="shared" si="27"/>
        <v>Abaixo do Esperado</v>
      </c>
    </row>
    <row r="285" spans="1:36" ht="12.75" customHeight="1" x14ac:dyDescent="0.25">
      <c r="A285" s="11" t="s">
        <v>186</v>
      </c>
      <c r="B285" s="11" t="s">
        <v>187</v>
      </c>
      <c r="C285" s="11" t="s">
        <v>1541</v>
      </c>
      <c r="D285" s="11" t="s">
        <v>1542</v>
      </c>
      <c r="E285" s="11" t="s">
        <v>1553</v>
      </c>
      <c r="F285" s="12" t="s">
        <v>1554</v>
      </c>
      <c r="G285" s="3" t="s">
        <v>1555</v>
      </c>
      <c r="H285" s="12" t="s">
        <v>1556</v>
      </c>
      <c r="I285" s="11" t="s">
        <v>1557</v>
      </c>
      <c r="J285" s="11" t="s">
        <v>1558</v>
      </c>
      <c r="K285" s="12" t="s">
        <v>45</v>
      </c>
      <c r="L285" s="6" t="str">
        <f t="shared" si="29"/>
        <v>Programa: Desenvolvimento Científico, Tecnológico e Inovativo</v>
      </c>
      <c r="M285" s="6" t="str">
        <f t="shared" si="30"/>
        <v>Ação: 8319 - Promoção de Eventos Científicos e Modernização de Espaços Científicos Culturais - IVB</v>
      </c>
      <c r="N285" s="6" t="str">
        <f t="shared" si="31"/>
        <v>Número de participantes em curso e eventos realizados (Unidade)</v>
      </c>
      <c r="O285" s="13" t="s">
        <v>46</v>
      </c>
      <c r="P285" s="7" t="s">
        <v>54</v>
      </c>
      <c r="Q285" s="20">
        <v>610</v>
      </c>
      <c r="R285" s="21">
        <v>610</v>
      </c>
      <c r="S285" s="2"/>
      <c r="T285" s="2"/>
      <c r="U285" s="2"/>
      <c r="V285" s="2"/>
      <c r="W285" s="2"/>
      <c r="X285" s="2"/>
      <c r="Y285" s="2"/>
      <c r="Z285" s="2"/>
      <c r="AA285" s="2"/>
      <c r="AB285" s="2"/>
      <c r="AC285" s="2"/>
      <c r="AD285" s="2">
        <v>490</v>
      </c>
      <c r="AE285" s="21">
        <v>610</v>
      </c>
      <c r="AF285" s="21">
        <v>610</v>
      </c>
      <c r="AG285" s="22">
        <v>610</v>
      </c>
      <c r="AH285" s="7" t="s">
        <v>46</v>
      </c>
      <c r="AI285" s="10">
        <f t="shared" si="32"/>
        <v>0.80327868852459017</v>
      </c>
      <c r="AJ285" s="7" t="str">
        <f t="shared" si="27"/>
        <v>Abaixo do Esperado</v>
      </c>
    </row>
    <row r="286" spans="1:36" ht="12.75" customHeight="1" x14ac:dyDescent="0.25">
      <c r="A286" s="11" t="s">
        <v>186</v>
      </c>
      <c r="B286" s="11" t="s">
        <v>187</v>
      </c>
      <c r="C286" s="11" t="s">
        <v>1541</v>
      </c>
      <c r="D286" s="11" t="s">
        <v>1542</v>
      </c>
      <c r="E286" s="11" t="s">
        <v>1559</v>
      </c>
      <c r="F286" s="12" t="s">
        <v>1560</v>
      </c>
      <c r="G286" s="3" t="s">
        <v>1545</v>
      </c>
      <c r="H286" s="12" t="s">
        <v>1546</v>
      </c>
      <c r="I286" s="11" t="s">
        <v>1547</v>
      </c>
      <c r="J286" s="11" t="s">
        <v>1548</v>
      </c>
      <c r="K286" s="12" t="s">
        <v>45</v>
      </c>
      <c r="L286" s="6" t="str">
        <f t="shared" si="29"/>
        <v>Programa: Desenvolvimento Científico, Tecnológico e Inovativo</v>
      </c>
      <c r="M286" s="6" t="str">
        <f t="shared" si="30"/>
        <v>Ação: 8345 - Desenvolvimento Tecnológico, Produção Industrial e Distribuição de Medicamentos - IVB</v>
      </c>
      <c r="N286" s="6" t="str">
        <f t="shared" si="31"/>
        <v>Imunobiológicos distribuídos (Unidade)</v>
      </c>
      <c r="O286" s="13" t="s">
        <v>46</v>
      </c>
      <c r="P286" s="7" t="s">
        <v>54</v>
      </c>
      <c r="Q286" s="20">
        <v>204000</v>
      </c>
      <c r="R286" s="21">
        <v>204000</v>
      </c>
      <c r="S286" s="2"/>
      <c r="T286" s="2"/>
      <c r="U286" s="2"/>
      <c r="V286" s="2"/>
      <c r="W286" s="2"/>
      <c r="X286" s="2"/>
      <c r="Y286" s="2"/>
      <c r="Z286" s="2"/>
      <c r="AA286" s="2"/>
      <c r="AB286" s="2"/>
      <c r="AC286" s="2"/>
      <c r="AD286" s="2">
        <v>0</v>
      </c>
      <c r="AE286" s="21">
        <v>204000</v>
      </c>
      <c r="AF286" s="21">
        <v>204000</v>
      </c>
      <c r="AG286" s="22">
        <v>204000</v>
      </c>
      <c r="AH286" s="7" t="s">
        <v>46</v>
      </c>
      <c r="AI286" s="10">
        <f t="shared" si="32"/>
        <v>0</v>
      </c>
      <c r="AJ286" s="7" t="str">
        <f t="shared" si="27"/>
        <v>Abaixo do Esperado</v>
      </c>
    </row>
    <row r="287" spans="1:36" ht="12.75" customHeight="1" x14ac:dyDescent="0.25">
      <c r="A287" s="11" t="s">
        <v>186</v>
      </c>
      <c r="B287" s="11" t="s">
        <v>187</v>
      </c>
      <c r="C287" s="11" t="s">
        <v>1541</v>
      </c>
      <c r="D287" s="11" t="s">
        <v>1542</v>
      </c>
      <c r="E287" s="11" t="s">
        <v>1559</v>
      </c>
      <c r="F287" s="12" t="s">
        <v>1560</v>
      </c>
      <c r="G287" s="3" t="s">
        <v>1549</v>
      </c>
      <c r="H287" s="12" t="s">
        <v>1550</v>
      </c>
      <c r="I287" s="11" t="s">
        <v>1551</v>
      </c>
      <c r="J287" s="11" t="s">
        <v>1552</v>
      </c>
      <c r="K287" s="12" t="s">
        <v>45</v>
      </c>
      <c r="L287" s="6" t="str">
        <f t="shared" si="29"/>
        <v>Programa: Desenvolvimento Científico, Tecnológico e Inovativo</v>
      </c>
      <c r="M287" s="6" t="str">
        <f t="shared" si="30"/>
        <v>Ação: 8345 - Desenvolvimento Tecnológico, Produção Industrial e Distribuição de Medicamentos - IVB</v>
      </c>
      <c r="N287" s="6" t="str">
        <f t="shared" si="31"/>
        <v>Medicamentos distribuídos para o SUS (Unidade)</v>
      </c>
      <c r="O287" s="13" t="s">
        <v>46</v>
      </c>
      <c r="P287" s="7" t="s">
        <v>54</v>
      </c>
      <c r="Q287" s="20">
        <v>25791340</v>
      </c>
      <c r="R287" s="21">
        <v>25791340</v>
      </c>
      <c r="S287" s="2"/>
      <c r="T287" s="2"/>
      <c r="U287" s="2"/>
      <c r="V287" s="2"/>
      <c r="W287" s="2"/>
      <c r="X287" s="2"/>
      <c r="Y287" s="2"/>
      <c r="Z287" s="2"/>
      <c r="AA287" s="2"/>
      <c r="AB287" s="2"/>
      <c r="AC287" s="2"/>
      <c r="AD287" s="21">
        <v>13412490</v>
      </c>
      <c r="AE287" s="21">
        <v>14422592</v>
      </c>
      <c r="AF287" s="21">
        <v>15887620</v>
      </c>
      <c r="AG287" s="22">
        <v>17503432</v>
      </c>
      <c r="AH287" s="7" t="s">
        <v>46</v>
      </c>
      <c r="AI287" s="10">
        <f t="shared" si="32"/>
        <v>0.52003850904993687</v>
      </c>
      <c r="AJ287" s="7" t="str">
        <f t="shared" si="27"/>
        <v>Abaixo do Esperado</v>
      </c>
    </row>
    <row r="288" spans="1:36" ht="12.75" customHeight="1" x14ac:dyDescent="0.25">
      <c r="A288" s="11" t="s">
        <v>186</v>
      </c>
      <c r="B288" s="11" t="s">
        <v>187</v>
      </c>
      <c r="C288" s="11" t="s">
        <v>1541</v>
      </c>
      <c r="D288" s="11" t="s">
        <v>1542</v>
      </c>
      <c r="E288" s="11" t="s">
        <v>1559</v>
      </c>
      <c r="F288" s="12" t="s">
        <v>1560</v>
      </c>
      <c r="G288" s="3" t="s">
        <v>1561</v>
      </c>
      <c r="H288" s="12" t="s">
        <v>1562</v>
      </c>
      <c r="I288" s="11" t="s">
        <v>1563</v>
      </c>
      <c r="J288" s="11" t="s">
        <v>1564</v>
      </c>
      <c r="K288" s="12" t="s">
        <v>45</v>
      </c>
      <c r="L288" s="6" t="str">
        <f t="shared" si="29"/>
        <v>Programa: Desenvolvimento Científico, Tecnológico e Inovativo</v>
      </c>
      <c r="M288" s="6" t="str">
        <f t="shared" si="30"/>
        <v>Ação: 8345 - Desenvolvimento Tecnológico, Produção Industrial e Distribuição de Medicamentos - IVB</v>
      </c>
      <c r="N288" s="6" t="str">
        <f t="shared" si="31"/>
        <v>Número de tiras de glicose distribuída (Unidade)</v>
      </c>
      <c r="O288" s="13" t="s">
        <v>46</v>
      </c>
      <c r="P288" s="7" t="s">
        <v>54</v>
      </c>
      <c r="Q288" s="20">
        <v>1000000</v>
      </c>
      <c r="R288" s="21">
        <v>1000000</v>
      </c>
      <c r="S288" s="2"/>
      <c r="T288" s="2"/>
      <c r="U288" s="2"/>
      <c r="V288" s="2"/>
      <c r="W288" s="2"/>
      <c r="X288" s="2"/>
      <c r="Y288" s="2"/>
      <c r="Z288" s="2"/>
      <c r="AA288" s="2"/>
      <c r="AB288" s="2"/>
      <c r="AC288" s="2"/>
      <c r="AD288" s="2">
        <v>0</v>
      </c>
      <c r="AE288" s="21">
        <v>1000000</v>
      </c>
      <c r="AF288" s="21">
        <v>1000000</v>
      </c>
      <c r="AG288" s="22">
        <v>1000000</v>
      </c>
      <c r="AH288" s="7" t="s">
        <v>46</v>
      </c>
      <c r="AI288" s="10">
        <f t="shared" si="32"/>
        <v>0</v>
      </c>
      <c r="AJ288" s="7" t="str">
        <f t="shared" si="27"/>
        <v>Abaixo do Esperado</v>
      </c>
    </row>
    <row r="289" spans="1:36" ht="12.75" customHeight="1" x14ac:dyDescent="0.25">
      <c r="A289" s="11" t="s">
        <v>69</v>
      </c>
      <c r="B289" s="11" t="s">
        <v>70</v>
      </c>
      <c r="C289" s="11" t="s">
        <v>1565</v>
      </c>
      <c r="D289" s="11" t="s">
        <v>1566</v>
      </c>
      <c r="E289" s="11" t="s">
        <v>1567</v>
      </c>
      <c r="F289" s="12" t="s">
        <v>1568</v>
      </c>
      <c r="G289" s="3" t="s">
        <v>1569</v>
      </c>
      <c r="H289" s="12" t="s">
        <v>1570</v>
      </c>
      <c r="I289" s="11" t="s">
        <v>1571</v>
      </c>
      <c r="J289" s="11" t="s">
        <v>1572</v>
      </c>
      <c r="K289" s="12" t="s">
        <v>1573</v>
      </c>
      <c r="L289" s="6" t="str">
        <f t="shared" si="29"/>
        <v>Programa: Empreendedorismo e Apoio às Empresas</v>
      </c>
      <c r="M289" s="6" t="str">
        <f t="shared" si="30"/>
        <v>Ação: 2856 - Serviço de Registro Empresarial - JUCERJA</v>
      </c>
      <c r="N289" s="6" t="str">
        <f t="shared" si="31"/>
        <v>Tempo médio de abertura de empresas (Minutos)</v>
      </c>
      <c r="O289" s="13" t="s">
        <v>79</v>
      </c>
      <c r="P289" s="7" t="s">
        <v>47</v>
      </c>
      <c r="Q289" s="43">
        <v>39</v>
      </c>
      <c r="R289" s="11" t="s">
        <v>1574</v>
      </c>
      <c r="S289" s="11">
        <v>40</v>
      </c>
      <c r="T289" s="11">
        <v>25</v>
      </c>
      <c r="U289" s="11">
        <v>39</v>
      </c>
      <c r="V289" s="11">
        <v>57</v>
      </c>
      <c r="W289" s="11">
        <v>46</v>
      </c>
      <c r="X289" s="11">
        <v>48</v>
      </c>
      <c r="Y289" s="11">
        <v>42</v>
      </c>
      <c r="Z289" s="13">
        <v>38</v>
      </c>
      <c r="AA289" s="7">
        <v>34</v>
      </c>
      <c r="AB289" s="7">
        <v>34</v>
      </c>
      <c r="AC289" s="7">
        <v>49</v>
      </c>
      <c r="AD289" s="8">
        <v>35</v>
      </c>
      <c r="AE289" s="11" t="s">
        <v>1574</v>
      </c>
      <c r="AF289" s="11" t="s">
        <v>1574</v>
      </c>
      <c r="AG289" s="13" t="s">
        <v>1574</v>
      </c>
      <c r="AH289" s="7" t="s">
        <v>79</v>
      </c>
      <c r="AI289" s="177">
        <f>IF(P289="Crescimento",MAX(S289:AD289)/120, 2-(MIN(S289:AD289)/120))</f>
        <v>1.7916666666666667</v>
      </c>
      <c r="AJ289" s="7" t="str">
        <f t="shared" si="27"/>
        <v>Acima do Esperado</v>
      </c>
    </row>
    <row r="290" spans="1:36" ht="12.75" customHeight="1" x14ac:dyDescent="0.25">
      <c r="A290" s="11" t="s">
        <v>69</v>
      </c>
      <c r="B290" s="11" t="s">
        <v>70</v>
      </c>
      <c r="C290" s="11" t="s">
        <v>1565</v>
      </c>
      <c r="D290" s="11" t="s">
        <v>1566</v>
      </c>
      <c r="E290" s="11" t="s">
        <v>1575</v>
      </c>
      <c r="F290" s="12" t="s">
        <v>1576</v>
      </c>
      <c r="G290" s="3" t="s">
        <v>1577</v>
      </c>
      <c r="H290" s="12" t="s">
        <v>1578</v>
      </c>
      <c r="I290" s="11" t="s">
        <v>1579</v>
      </c>
      <c r="J290" s="11" t="s">
        <v>1580</v>
      </c>
      <c r="K290" s="12" t="s">
        <v>52</v>
      </c>
      <c r="L290" s="6" t="str">
        <f t="shared" si="29"/>
        <v>Programa: Empreendedorismo e Apoio às Empresas</v>
      </c>
      <c r="M290" s="6" t="str">
        <f t="shared" si="30"/>
        <v>Ação: 3639 - Modernização do Sistema de Registro  Empresarial - SRE - JUCERJA</v>
      </c>
      <c r="N290" s="6" t="str">
        <f t="shared" si="31"/>
        <v>Percentual de processos protocolizados pela internet (Percentual)</v>
      </c>
      <c r="O290" s="13" t="s">
        <v>126</v>
      </c>
      <c r="P290" s="7" t="s">
        <v>54</v>
      </c>
      <c r="Q290" s="76">
        <v>0</v>
      </c>
      <c r="R290" s="74">
        <v>0.1</v>
      </c>
      <c r="S290" s="2"/>
      <c r="T290" s="2"/>
      <c r="U290" s="2"/>
      <c r="V290" s="73">
        <v>0.2</v>
      </c>
      <c r="W290" s="2"/>
      <c r="X290" s="2"/>
      <c r="Y290" s="2"/>
      <c r="Z290" s="111">
        <v>0.03</v>
      </c>
      <c r="AA290" s="2"/>
      <c r="AB290" s="2"/>
      <c r="AC290" s="2"/>
      <c r="AD290" s="67">
        <v>0.05</v>
      </c>
      <c r="AE290" s="74">
        <v>0.15</v>
      </c>
      <c r="AF290" s="74">
        <v>0.18</v>
      </c>
      <c r="AG290" s="75">
        <v>0.2</v>
      </c>
      <c r="AH290" s="7" t="s">
        <v>126</v>
      </c>
      <c r="AI290" s="10">
        <f t="shared" ref="AI290:AI317" si="33">IF(P290="Crescimento",MAX(S290:AD290)/R290, 2-(MIN(S290:AD290)/R290))</f>
        <v>2</v>
      </c>
      <c r="AJ290" s="7" t="str">
        <f t="shared" si="27"/>
        <v>Acima do Esperado</v>
      </c>
    </row>
    <row r="291" spans="1:36" ht="12.75" customHeight="1" x14ac:dyDescent="0.25">
      <c r="A291" s="11" t="s">
        <v>69</v>
      </c>
      <c r="B291" s="11" t="s">
        <v>70</v>
      </c>
      <c r="C291" s="11" t="s">
        <v>1565</v>
      </c>
      <c r="D291" s="11" t="s">
        <v>1566</v>
      </c>
      <c r="E291" s="11" t="s">
        <v>1581</v>
      </c>
      <c r="F291" s="12" t="s">
        <v>1582</v>
      </c>
      <c r="G291" s="3" t="s">
        <v>1583</v>
      </c>
      <c r="H291" s="12" t="s">
        <v>1584</v>
      </c>
      <c r="I291" s="11" t="s">
        <v>1585</v>
      </c>
      <c r="J291" s="11" t="s">
        <v>1586</v>
      </c>
      <c r="K291" s="12" t="s">
        <v>52</v>
      </c>
      <c r="L291" s="6" t="str">
        <f t="shared" si="29"/>
        <v>Programa: Empreendedorismo e Apoio às Empresas</v>
      </c>
      <c r="M291" s="6" t="str">
        <f t="shared" si="30"/>
        <v>Ação: A438 - Implementação do Sistema REGIN-RJ nos Municípios e Secretarias de Estado - JUCERJA</v>
      </c>
      <c r="N291" s="6" t="str">
        <f t="shared" si="31"/>
        <v>Taxa de adesão dos municípios ao sistema REGIN-RJ (Percentual)</v>
      </c>
      <c r="O291" s="13" t="s">
        <v>126</v>
      </c>
      <c r="P291" s="7" t="s">
        <v>54</v>
      </c>
      <c r="Q291" s="76">
        <v>0.91</v>
      </c>
      <c r="R291" s="74">
        <v>0.96</v>
      </c>
      <c r="S291" s="2"/>
      <c r="T291" s="2"/>
      <c r="U291" s="2"/>
      <c r="V291" s="70">
        <v>0</v>
      </c>
      <c r="W291" s="2"/>
      <c r="X291" s="2"/>
      <c r="Y291" s="2"/>
      <c r="Z291" s="80">
        <v>0</v>
      </c>
      <c r="AA291" s="2"/>
      <c r="AB291" s="2"/>
      <c r="AC291" s="2"/>
      <c r="AD291" s="67">
        <v>0</v>
      </c>
      <c r="AE291" s="74">
        <v>0.98</v>
      </c>
      <c r="AF291" s="74">
        <v>1</v>
      </c>
      <c r="AG291" s="75">
        <v>1</v>
      </c>
      <c r="AH291" s="7" t="s">
        <v>126</v>
      </c>
      <c r="AI291" s="10">
        <f t="shared" si="33"/>
        <v>0</v>
      </c>
      <c r="AJ291" s="7" t="str">
        <f t="shared" si="27"/>
        <v>Abaixo do Esperado</v>
      </c>
    </row>
    <row r="292" spans="1:36" ht="12.75" customHeight="1" x14ac:dyDescent="0.25">
      <c r="A292" s="11" t="s">
        <v>69</v>
      </c>
      <c r="B292" s="11" t="s">
        <v>70</v>
      </c>
      <c r="C292" s="11" t="s">
        <v>1565</v>
      </c>
      <c r="D292" s="11" t="s">
        <v>1566</v>
      </c>
      <c r="E292" s="11" t="s">
        <v>1587</v>
      </c>
      <c r="F292" s="12" t="s">
        <v>1588</v>
      </c>
      <c r="G292" s="3" t="s">
        <v>1589</v>
      </c>
      <c r="H292" s="12" t="s">
        <v>1590</v>
      </c>
      <c r="I292" s="11" t="s">
        <v>1591</v>
      </c>
      <c r="J292" s="11" t="s">
        <v>1592</v>
      </c>
      <c r="K292" s="12" t="s">
        <v>45</v>
      </c>
      <c r="L292" s="6" t="str">
        <f t="shared" si="29"/>
        <v>Programa: Empreendedorismo e Apoio às Empresas</v>
      </c>
      <c r="M292" s="6" t="str">
        <f t="shared" si="30"/>
        <v>Ação: A439 - Implantação e Operacionalização das Delegacias Regionais e Protocolos Avançados - JUCERJA</v>
      </c>
      <c r="N292" s="6" t="str">
        <f t="shared" si="31"/>
        <v>Número de servidores treinados (Unidade)</v>
      </c>
      <c r="O292" s="13" t="s">
        <v>126</v>
      </c>
      <c r="P292" s="7" t="s">
        <v>54</v>
      </c>
      <c r="Q292" s="20">
        <v>135</v>
      </c>
      <c r="R292" s="21">
        <v>12</v>
      </c>
      <c r="S292" s="2"/>
      <c r="T292" s="2"/>
      <c r="U292" s="2"/>
      <c r="V292" s="11">
        <v>0</v>
      </c>
      <c r="W292" s="2"/>
      <c r="X292" s="2"/>
      <c r="Y292" s="2"/>
      <c r="Z292" s="13">
        <v>0</v>
      </c>
      <c r="AA292" s="2"/>
      <c r="AB292" s="2"/>
      <c r="AC292" s="2"/>
      <c r="AD292" s="2">
        <v>0</v>
      </c>
      <c r="AE292" s="21">
        <v>6</v>
      </c>
      <c r="AF292" s="21">
        <v>6</v>
      </c>
      <c r="AG292" s="22">
        <v>6</v>
      </c>
      <c r="AH292" s="7" t="s">
        <v>126</v>
      </c>
      <c r="AI292" s="10">
        <f t="shared" si="33"/>
        <v>0</v>
      </c>
      <c r="AJ292" s="7" t="str">
        <f t="shared" si="27"/>
        <v>Abaixo do Esperado</v>
      </c>
    </row>
    <row r="293" spans="1:36" ht="12.75" customHeight="1" x14ac:dyDescent="0.25">
      <c r="A293" s="11" t="s">
        <v>69</v>
      </c>
      <c r="B293" s="11" t="s">
        <v>70</v>
      </c>
      <c r="C293" s="11" t="s">
        <v>1565</v>
      </c>
      <c r="D293" s="11" t="s">
        <v>1566</v>
      </c>
      <c r="E293" s="11" t="s">
        <v>1587</v>
      </c>
      <c r="F293" s="12" t="s">
        <v>1588</v>
      </c>
      <c r="G293" s="3" t="s">
        <v>1593</v>
      </c>
      <c r="H293" s="12" t="s">
        <v>1594</v>
      </c>
      <c r="I293" s="11" t="s">
        <v>1591</v>
      </c>
      <c r="J293" s="11" t="s">
        <v>1595</v>
      </c>
      <c r="K293" s="12" t="s">
        <v>52</v>
      </c>
      <c r="L293" s="6" t="str">
        <f t="shared" si="29"/>
        <v>Programa: Empreendedorismo e Apoio às Empresas</v>
      </c>
      <c r="M293" s="6" t="str">
        <f t="shared" si="30"/>
        <v>Ação: A439 - Implantação e Operacionalização das Delegacias Regionais e Protocolos Avançados - JUCERJA</v>
      </c>
      <c r="N293" s="6" t="str">
        <f t="shared" si="31"/>
        <v>Percentual de municípios com unidades capacitadas (Percentual)</v>
      </c>
      <c r="O293" s="13" t="s">
        <v>126</v>
      </c>
      <c r="P293" s="7" t="s">
        <v>54</v>
      </c>
      <c r="Q293" s="20">
        <v>3</v>
      </c>
      <c r="R293" s="69">
        <v>3.1379999999999999</v>
      </c>
      <c r="S293" s="2"/>
      <c r="T293" s="2"/>
      <c r="U293" s="2"/>
      <c r="V293" s="70">
        <v>0</v>
      </c>
      <c r="W293" s="2"/>
      <c r="X293" s="2"/>
      <c r="Y293" s="2"/>
      <c r="Z293" s="80">
        <v>0</v>
      </c>
      <c r="AA293" s="2"/>
      <c r="AB293" s="2"/>
      <c r="AC293" s="2"/>
      <c r="AD293" s="67">
        <v>0</v>
      </c>
      <c r="AE293" s="69">
        <v>3.2541059999999997</v>
      </c>
      <c r="AF293" s="69">
        <v>3.3745079219999994</v>
      </c>
      <c r="AG293" s="72">
        <v>3.499364715113999</v>
      </c>
      <c r="AH293" s="7" t="s">
        <v>126</v>
      </c>
      <c r="AI293" s="10">
        <f t="shared" si="33"/>
        <v>0</v>
      </c>
      <c r="AJ293" s="7" t="str">
        <f t="shared" si="27"/>
        <v>Abaixo do Esperado</v>
      </c>
    </row>
    <row r="294" spans="1:36" ht="12.75" customHeight="1" x14ac:dyDescent="0.25">
      <c r="A294" s="11" t="s">
        <v>1190</v>
      </c>
      <c r="B294" s="11" t="s">
        <v>1191</v>
      </c>
      <c r="C294" s="11" t="s">
        <v>1596</v>
      </c>
      <c r="D294" s="11" t="s">
        <v>1597</v>
      </c>
      <c r="E294" s="11" t="s">
        <v>1598</v>
      </c>
      <c r="F294" s="12" t="s">
        <v>1599</v>
      </c>
      <c r="G294" s="3" t="s">
        <v>1600</v>
      </c>
      <c r="H294" s="12" t="s">
        <v>1601</v>
      </c>
      <c r="I294" s="11" t="s">
        <v>1602</v>
      </c>
      <c r="J294" s="11" t="s">
        <v>1603</v>
      </c>
      <c r="K294" s="12" t="s">
        <v>52</v>
      </c>
      <c r="L294" s="6" t="str">
        <f t="shared" si="29"/>
        <v>Programa: Gestão do SUAS, Proteção Social e Redução da Pobreza</v>
      </c>
      <c r="M294" s="6" t="str">
        <f t="shared" si="30"/>
        <v>Ação: 4028 - Pagamento de Prêmios - LOTERJ</v>
      </c>
      <c r="N294" s="6" t="str">
        <f t="shared" si="31"/>
        <v>Crescimento do valor financeiro global das premiações (Percentual)</v>
      </c>
      <c r="O294" s="13" t="s">
        <v>126</v>
      </c>
      <c r="P294" s="7" t="s">
        <v>54</v>
      </c>
      <c r="Q294" s="178">
        <v>0</v>
      </c>
      <c r="R294" s="179">
        <v>0</v>
      </c>
      <c r="S294" s="2"/>
      <c r="T294" s="2"/>
      <c r="U294" s="2"/>
      <c r="V294" s="180">
        <v>-0.7112695</v>
      </c>
      <c r="W294" s="2"/>
      <c r="X294" s="2"/>
      <c r="Y294" s="2"/>
      <c r="Z294" s="181">
        <v>-0.37969999999999998</v>
      </c>
      <c r="AA294" s="2"/>
      <c r="AB294" s="2"/>
      <c r="AC294" s="2"/>
      <c r="AD294" s="182">
        <v>-0.76490000000000002</v>
      </c>
      <c r="AE294" s="101">
        <v>3.7499999999999999E-2</v>
      </c>
      <c r="AF294" s="101">
        <v>3.7499999999999999E-2</v>
      </c>
      <c r="AG294" s="114">
        <v>3.7499999999999999E-2</v>
      </c>
      <c r="AH294" s="7" t="s">
        <v>126</v>
      </c>
      <c r="AI294" s="10" t="e">
        <f t="shared" si="33"/>
        <v>#DIV/0!</v>
      </c>
      <c r="AJ294" s="7" t="s">
        <v>1604</v>
      </c>
    </row>
    <row r="295" spans="1:36" ht="12.75" customHeight="1" x14ac:dyDescent="0.25">
      <c r="A295" s="11" t="s">
        <v>1190</v>
      </c>
      <c r="B295" s="11" t="s">
        <v>1191</v>
      </c>
      <c r="C295" s="11" t="s">
        <v>1596</v>
      </c>
      <c r="D295" s="11" t="s">
        <v>1597</v>
      </c>
      <c r="E295" s="11" t="s">
        <v>1605</v>
      </c>
      <c r="F295" s="12" t="s">
        <v>1606</v>
      </c>
      <c r="G295" s="3" t="s">
        <v>1607</v>
      </c>
      <c r="H295" s="12" t="s">
        <v>1608</v>
      </c>
      <c r="I295" s="11" t="s">
        <v>1609</v>
      </c>
      <c r="J295" s="11" t="s">
        <v>1610</v>
      </c>
      <c r="K295" s="12" t="s">
        <v>45</v>
      </c>
      <c r="L295" s="6" t="str">
        <f t="shared" si="29"/>
        <v>Programa: Gestão do SUAS, Proteção Social e Redução da Pobreza</v>
      </c>
      <c r="M295" s="6" t="str">
        <f t="shared" si="30"/>
        <v>Ação: 4030 - Subvenções Sociais - LOTERJ</v>
      </c>
      <c r="N295" s="6" t="str">
        <f t="shared" si="31"/>
        <v>Número de pessoas carentes e em situação de risco atendidas pelas doações da LOTERJ para os projetos sociais cadastrados (Unidade)</v>
      </c>
      <c r="O295" s="13" t="s">
        <v>46</v>
      </c>
      <c r="P295" s="7" t="s">
        <v>54</v>
      </c>
      <c r="Q295" s="20" t="s">
        <v>55</v>
      </c>
      <c r="R295" s="21">
        <v>1376</v>
      </c>
      <c r="S295" s="2"/>
      <c r="T295" s="2"/>
      <c r="U295" s="2"/>
      <c r="V295" s="2"/>
      <c r="W295" s="2"/>
      <c r="X295" s="2"/>
      <c r="Y295" s="2"/>
      <c r="Z295" s="2"/>
      <c r="AA295" s="2"/>
      <c r="AB295" s="2"/>
      <c r="AC295" s="2"/>
      <c r="AD295" s="2">
        <v>1376</v>
      </c>
      <c r="AE295" s="21">
        <v>1376</v>
      </c>
      <c r="AF295" s="21">
        <v>1376</v>
      </c>
      <c r="AG295" s="22">
        <v>1376</v>
      </c>
      <c r="AH295" s="7" t="s">
        <v>46</v>
      </c>
      <c r="AI295" s="10">
        <f t="shared" si="33"/>
        <v>1</v>
      </c>
      <c r="AJ295" s="7" t="str">
        <f t="shared" ref="AJ295:AJ358" si="34">IF(AI295="ASI","ASI",IF(AI295&lt;100%,"Abaixo do Esperado",IF(AI295=100%,"Dentro do Esperado",IF(AI295&gt;100%,"Acima do Esperado"))))</f>
        <v>Dentro do Esperado</v>
      </c>
    </row>
    <row r="296" spans="1:36" ht="12.75" customHeight="1" x14ac:dyDescent="0.25">
      <c r="A296" s="11" t="s">
        <v>1190</v>
      </c>
      <c r="B296" s="11" t="s">
        <v>1191</v>
      </c>
      <c r="C296" s="11" t="s">
        <v>1596</v>
      </c>
      <c r="D296" s="11" t="s">
        <v>1597</v>
      </c>
      <c r="E296" s="11" t="s">
        <v>1611</v>
      </c>
      <c r="F296" s="12" t="s">
        <v>1612</v>
      </c>
      <c r="G296" s="3" t="s">
        <v>1613</v>
      </c>
      <c r="H296" s="12" t="s">
        <v>1614</v>
      </c>
      <c r="I296" s="11" t="s">
        <v>1615</v>
      </c>
      <c r="J296" s="11" t="s">
        <v>1616</v>
      </c>
      <c r="K296" s="12" t="s">
        <v>45</v>
      </c>
      <c r="L296" s="6" t="str">
        <f t="shared" si="29"/>
        <v>Programa: Gestão do SUAS, Proteção Social e Redução da Pobreza</v>
      </c>
      <c r="M296" s="6" t="str">
        <f t="shared" si="30"/>
        <v>Ação: 8372 - Loterj Já - Mais Autonomia - LOTERJ</v>
      </c>
      <c r="N296" s="6" t="str">
        <f t="shared" si="31"/>
        <v>Número de pessoas com deficiências atendidas pelas doações da LOTERJ para os projetos sociais cadastrados (Unidade)</v>
      </c>
      <c r="O296" s="13" t="s">
        <v>46</v>
      </c>
      <c r="P296" s="7" t="s">
        <v>54</v>
      </c>
      <c r="Q296" s="20" t="s">
        <v>55</v>
      </c>
      <c r="R296" s="21">
        <v>345</v>
      </c>
      <c r="S296" s="2"/>
      <c r="T296" s="2"/>
      <c r="U296" s="2"/>
      <c r="V296" s="2"/>
      <c r="W296" s="2"/>
      <c r="X296" s="2"/>
      <c r="Y296" s="2"/>
      <c r="Z296" s="2"/>
      <c r="AA296" s="2"/>
      <c r="AB296" s="2"/>
      <c r="AC296" s="2"/>
      <c r="AD296" s="2">
        <v>2</v>
      </c>
      <c r="AE296" s="21">
        <v>1433</v>
      </c>
      <c r="AF296" s="21">
        <v>1433</v>
      </c>
      <c r="AG296" s="22">
        <v>1433</v>
      </c>
      <c r="AH296" s="7" t="s">
        <v>46</v>
      </c>
      <c r="AI296" s="10">
        <f t="shared" si="33"/>
        <v>5.7971014492753624E-3</v>
      </c>
      <c r="AJ296" s="7" t="str">
        <f t="shared" si="34"/>
        <v>Abaixo do Esperado</v>
      </c>
    </row>
    <row r="297" spans="1:36" ht="12.75" customHeight="1" x14ac:dyDescent="0.25">
      <c r="A297" s="11" t="s">
        <v>1190</v>
      </c>
      <c r="B297" s="11" t="s">
        <v>1191</v>
      </c>
      <c r="C297" s="11" t="s">
        <v>1596</v>
      </c>
      <c r="D297" s="11" t="s">
        <v>1597</v>
      </c>
      <c r="E297" s="11" t="s">
        <v>1617</v>
      </c>
      <c r="F297" s="12" t="s">
        <v>1618</v>
      </c>
      <c r="G297" s="3" t="s">
        <v>1619</v>
      </c>
      <c r="H297" s="12" t="s">
        <v>1620</v>
      </c>
      <c r="I297" s="11" t="s">
        <v>1621</v>
      </c>
      <c r="J297" s="11" t="s">
        <v>1622</v>
      </c>
      <c r="K297" s="12" t="s">
        <v>45</v>
      </c>
      <c r="L297" s="6" t="str">
        <f t="shared" si="29"/>
        <v>Programa: Gestão do SUAS, Proteção Social e Redução da Pobreza</v>
      </c>
      <c r="M297" s="6" t="str">
        <f t="shared" si="30"/>
        <v>Ação: 8373 - Mobilidade com Qualidade - LOTERJ</v>
      </c>
      <c r="N297" s="6" t="str">
        <f t="shared" si="31"/>
        <v>Número de pessoas  atendidas pelos veículos doados pela LOTERJ  (Unidade)</v>
      </c>
      <c r="O297" s="13" t="s">
        <v>46</v>
      </c>
      <c r="P297" s="7" t="s">
        <v>54</v>
      </c>
      <c r="Q297" s="20" t="s">
        <v>55</v>
      </c>
      <c r="R297" s="11">
        <v>0</v>
      </c>
      <c r="S297" s="2"/>
      <c r="T297" s="2"/>
      <c r="U297" s="2"/>
      <c r="V297" s="2"/>
      <c r="W297" s="2"/>
      <c r="X297" s="2"/>
      <c r="Y297" s="2"/>
      <c r="Z297" s="2"/>
      <c r="AA297" s="2"/>
      <c r="AB297" s="2"/>
      <c r="AC297" s="2"/>
      <c r="AD297" s="2">
        <v>0</v>
      </c>
      <c r="AE297" s="21">
        <v>5</v>
      </c>
      <c r="AF297" s="21">
        <v>5</v>
      </c>
      <c r="AG297" s="22">
        <v>5</v>
      </c>
      <c r="AH297" s="7" t="s">
        <v>46</v>
      </c>
      <c r="AI297" s="7" t="e">
        <f t="shared" si="33"/>
        <v>#DIV/0!</v>
      </c>
      <c r="AJ297" s="7" t="s">
        <v>384</v>
      </c>
    </row>
    <row r="298" spans="1:36" ht="12.75" customHeight="1" x14ac:dyDescent="0.25">
      <c r="A298" s="11" t="s">
        <v>837</v>
      </c>
      <c r="B298" s="11" t="s">
        <v>838</v>
      </c>
      <c r="C298" s="11" t="s">
        <v>1623</v>
      </c>
      <c r="D298" s="11" t="s">
        <v>1624</v>
      </c>
      <c r="E298" s="11" t="s">
        <v>1625</v>
      </c>
      <c r="F298" s="12" t="s">
        <v>1626</v>
      </c>
      <c r="G298" s="3" t="s">
        <v>1627</v>
      </c>
      <c r="H298" s="12" t="s">
        <v>1628</v>
      </c>
      <c r="I298" s="11" t="s">
        <v>1629</v>
      </c>
      <c r="J298" s="11" t="s">
        <v>1630</v>
      </c>
      <c r="K298" s="12" t="s">
        <v>45</v>
      </c>
      <c r="L298" s="6" t="str">
        <f t="shared" si="29"/>
        <v>Programa: Desenvolvimento Agropecuário, Pesqueiro e Aquícola Sustentável</v>
      </c>
      <c r="M298" s="6" t="str">
        <f t="shared" si="30"/>
        <v>Ação: 3489 - Desenvolvimento e Adaptação de Tecnologias Agropecuárias - PESAGRO</v>
      </c>
      <c r="N298" s="6" t="str">
        <f t="shared" si="31"/>
        <v>Número de produtores utilizando tecnologias desenvolvidas e adaptadas pela Pesagro (Unidade)</v>
      </c>
      <c r="O298" s="13" t="s">
        <v>46</v>
      </c>
      <c r="P298" s="7" t="s">
        <v>54</v>
      </c>
      <c r="Q298" s="43">
        <v>0</v>
      </c>
      <c r="R298" s="21">
        <v>50</v>
      </c>
      <c r="S298" s="2"/>
      <c r="T298" s="2"/>
      <c r="U298" s="2"/>
      <c r="V298" s="2"/>
      <c r="W298" s="2"/>
      <c r="X298" s="2"/>
      <c r="Y298" s="2"/>
      <c r="Z298" s="2"/>
      <c r="AA298" s="2"/>
      <c r="AB298" s="2"/>
      <c r="AC298" s="2"/>
      <c r="AD298" s="2">
        <v>1</v>
      </c>
      <c r="AE298" s="21">
        <v>60</v>
      </c>
      <c r="AF298" s="21">
        <v>60</v>
      </c>
      <c r="AG298" s="22">
        <v>70</v>
      </c>
      <c r="AH298" s="7" t="s">
        <v>46</v>
      </c>
      <c r="AI298" s="10">
        <f t="shared" si="33"/>
        <v>0.02</v>
      </c>
      <c r="AJ298" s="7" t="str">
        <f t="shared" si="34"/>
        <v>Abaixo do Esperado</v>
      </c>
    </row>
    <row r="299" spans="1:36" ht="12.75" customHeight="1" x14ac:dyDescent="0.25">
      <c r="A299" s="11" t="s">
        <v>837</v>
      </c>
      <c r="B299" s="11" t="s">
        <v>838</v>
      </c>
      <c r="C299" s="11" t="s">
        <v>1623</v>
      </c>
      <c r="D299" s="11" t="s">
        <v>1624</v>
      </c>
      <c r="E299" s="11" t="s">
        <v>1631</v>
      </c>
      <c r="F299" s="12" t="s">
        <v>1632</v>
      </c>
      <c r="G299" s="3" t="s">
        <v>1633</v>
      </c>
      <c r="H299" s="12" t="s">
        <v>1634</v>
      </c>
      <c r="I299" s="11" t="s">
        <v>1635</v>
      </c>
      <c r="J299" s="11" t="s">
        <v>1636</v>
      </c>
      <c r="K299" s="12" t="s">
        <v>45</v>
      </c>
      <c r="L299" s="6" t="str">
        <f t="shared" si="29"/>
        <v>Programa: Desenvolvimento Agropecuário, Pesqueiro e Aquícola Sustentável</v>
      </c>
      <c r="M299" s="6" t="str">
        <f t="shared" si="30"/>
        <v>Ação: 4450 - Serviços Laboratoriais e Estatísticos para o Desenvolvimento Agropecuário - PESAGRO</v>
      </c>
      <c r="N299" s="6" t="str">
        <f t="shared" si="31"/>
        <v>Número de solicitantes de exames e diagnósticos laboratoriais (Unidade)</v>
      </c>
      <c r="O299" s="13" t="s">
        <v>46</v>
      </c>
      <c r="P299" s="7" t="s">
        <v>54</v>
      </c>
      <c r="Q299" s="43">
        <v>0</v>
      </c>
      <c r="R299" s="21">
        <v>860</v>
      </c>
      <c r="S299" s="2"/>
      <c r="T299" s="2"/>
      <c r="U299" s="2"/>
      <c r="V299" s="2"/>
      <c r="W299" s="2"/>
      <c r="X299" s="2"/>
      <c r="Y299" s="2"/>
      <c r="Z299" s="2"/>
      <c r="AA299" s="2"/>
      <c r="AB299" s="2"/>
      <c r="AC299" s="2"/>
      <c r="AD299" s="2">
        <v>90</v>
      </c>
      <c r="AE299" s="21">
        <v>910</v>
      </c>
      <c r="AF299" s="21">
        <v>1000</v>
      </c>
      <c r="AG299" s="22">
        <v>1000</v>
      </c>
      <c r="AH299" s="7" t="s">
        <v>46</v>
      </c>
      <c r="AI299" s="10">
        <f t="shared" si="33"/>
        <v>0.10465116279069768</v>
      </c>
      <c r="AJ299" s="7" t="str">
        <f t="shared" si="34"/>
        <v>Abaixo do Esperado</v>
      </c>
    </row>
    <row r="300" spans="1:36" ht="12.75" customHeight="1" x14ac:dyDescent="0.25">
      <c r="A300" s="11" t="s">
        <v>837</v>
      </c>
      <c r="B300" s="11" t="s">
        <v>838</v>
      </c>
      <c r="C300" s="11" t="s">
        <v>1623</v>
      </c>
      <c r="D300" s="11" t="s">
        <v>1624</v>
      </c>
      <c r="E300" s="11" t="s">
        <v>1631</v>
      </c>
      <c r="F300" s="12" t="s">
        <v>1632</v>
      </c>
      <c r="G300" s="3" t="s">
        <v>1637</v>
      </c>
      <c r="H300" s="12" t="s">
        <v>1638</v>
      </c>
      <c r="I300" s="11" t="s">
        <v>1639</v>
      </c>
      <c r="J300" s="11" t="s">
        <v>1640</v>
      </c>
      <c r="K300" s="12" t="s">
        <v>45</v>
      </c>
      <c r="L300" s="6" t="str">
        <f t="shared" si="29"/>
        <v>Programa: Desenvolvimento Agropecuário, Pesqueiro e Aquícola Sustentável</v>
      </c>
      <c r="M300" s="6" t="str">
        <f t="shared" si="30"/>
        <v>Ação: 4450 - Serviços Laboratoriais e Estatísticos para o Desenvolvimento Agropecuário - PESAGRO</v>
      </c>
      <c r="N300" s="6" t="str">
        <f t="shared" si="31"/>
        <v>Quantidade de dowloads dos boletins do sítio eletrônico da Pesagro  (Unidade)</v>
      </c>
      <c r="O300" s="13" t="s">
        <v>46</v>
      </c>
      <c r="P300" s="7" t="s">
        <v>54</v>
      </c>
      <c r="Q300" s="20" t="s">
        <v>55</v>
      </c>
      <c r="R300" s="21">
        <v>110</v>
      </c>
      <c r="S300" s="2"/>
      <c r="T300" s="2"/>
      <c r="U300" s="2"/>
      <c r="V300" s="2"/>
      <c r="W300" s="2"/>
      <c r="X300" s="2"/>
      <c r="Y300" s="2"/>
      <c r="Z300" s="2"/>
      <c r="AA300" s="2"/>
      <c r="AB300" s="2"/>
      <c r="AC300" s="2"/>
      <c r="AD300" s="2">
        <v>50</v>
      </c>
      <c r="AE300" s="21">
        <v>130</v>
      </c>
      <c r="AF300" s="21">
        <v>160</v>
      </c>
      <c r="AG300" s="22">
        <v>160</v>
      </c>
      <c r="AH300" s="7" t="s">
        <v>46</v>
      </c>
      <c r="AI300" s="10">
        <f t="shared" si="33"/>
        <v>0.45454545454545453</v>
      </c>
      <c r="AJ300" s="7" t="str">
        <f t="shared" si="34"/>
        <v>Abaixo do Esperado</v>
      </c>
    </row>
    <row r="301" spans="1:36" ht="12.75" customHeight="1" x14ac:dyDescent="0.25">
      <c r="A301" s="11" t="s">
        <v>837</v>
      </c>
      <c r="B301" s="11" t="s">
        <v>838</v>
      </c>
      <c r="C301" s="11" t="s">
        <v>1623</v>
      </c>
      <c r="D301" s="11" t="s">
        <v>1624</v>
      </c>
      <c r="E301" s="11" t="s">
        <v>1641</v>
      </c>
      <c r="F301" s="12" t="s">
        <v>1642</v>
      </c>
      <c r="G301" s="3" t="s">
        <v>1643</v>
      </c>
      <c r="H301" s="12" t="s">
        <v>1644</v>
      </c>
      <c r="I301" s="11" t="s">
        <v>1645</v>
      </c>
      <c r="J301" s="11" t="s">
        <v>1646</v>
      </c>
      <c r="K301" s="12" t="s">
        <v>45</v>
      </c>
      <c r="L301" s="6" t="str">
        <f t="shared" si="29"/>
        <v>Programa: Desenvolvimento Agropecuário, Pesqueiro e Aquícola Sustentável</v>
      </c>
      <c r="M301" s="6" t="str">
        <f t="shared" si="30"/>
        <v>Ação: 4451 - Transferência de Tecnologia Através de Materiais Genéticos - PESAGRO</v>
      </c>
      <c r="N301" s="6" t="str">
        <f t="shared" si="31"/>
        <v>Número de produtores utilizando o materiais genéticos e microorganismos disponibilizados pela Pesagro (Unidade)</v>
      </c>
      <c r="O301" s="13" t="s">
        <v>46</v>
      </c>
      <c r="P301" s="7" t="s">
        <v>54</v>
      </c>
      <c r="Q301" s="43">
        <v>0</v>
      </c>
      <c r="R301" s="21">
        <v>100</v>
      </c>
      <c r="S301" s="2"/>
      <c r="T301" s="2"/>
      <c r="U301" s="2"/>
      <c r="V301" s="2"/>
      <c r="W301" s="2"/>
      <c r="X301" s="2"/>
      <c r="Y301" s="2"/>
      <c r="Z301" s="2"/>
      <c r="AA301" s="2"/>
      <c r="AB301" s="2"/>
      <c r="AC301" s="2"/>
      <c r="AD301" s="2">
        <v>0</v>
      </c>
      <c r="AE301" s="21">
        <v>150</v>
      </c>
      <c r="AF301" s="21">
        <v>150</v>
      </c>
      <c r="AG301" s="22">
        <v>200</v>
      </c>
      <c r="AH301" s="7" t="s">
        <v>46</v>
      </c>
      <c r="AI301" s="10">
        <f t="shared" si="33"/>
        <v>0</v>
      </c>
      <c r="AJ301" s="7" t="str">
        <f t="shared" si="34"/>
        <v>Abaixo do Esperado</v>
      </c>
    </row>
    <row r="302" spans="1:36" ht="15" customHeight="1" x14ac:dyDescent="0.25">
      <c r="A302" s="11" t="s">
        <v>363</v>
      </c>
      <c r="B302" s="11" t="s">
        <v>364</v>
      </c>
      <c r="C302" s="11" t="s">
        <v>1623</v>
      </c>
      <c r="D302" s="11" t="s">
        <v>1624</v>
      </c>
      <c r="E302" s="11" t="s">
        <v>1647</v>
      </c>
      <c r="F302" s="12" t="s">
        <v>1648</v>
      </c>
      <c r="G302" s="3" t="s">
        <v>1649</v>
      </c>
      <c r="H302" s="12" t="s">
        <v>1650</v>
      </c>
      <c r="I302" s="11" t="s">
        <v>1651</v>
      </c>
      <c r="J302" s="11" t="s">
        <v>1652</v>
      </c>
      <c r="K302" s="12" t="s">
        <v>45</v>
      </c>
      <c r="L302" s="6" t="str">
        <f t="shared" si="29"/>
        <v>Programa: Modernização Tecnológica</v>
      </c>
      <c r="M302" s="6" t="str">
        <f t="shared" si="30"/>
        <v>Ação: 5628 - Modernização Tecnológica da PESAGRO-RIO - PESAGRO</v>
      </c>
      <c r="N302" s="6" t="str">
        <f t="shared" si="31"/>
        <v>Links de comunicação disponibilizados (Unidade)</v>
      </c>
      <c r="O302" s="13" t="s">
        <v>46</v>
      </c>
      <c r="P302" s="7" t="s">
        <v>54</v>
      </c>
      <c r="Q302" s="43">
        <v>0</v>
      </c>
      <c r="R302" s="21">
        <v>2</v>
      </c>
      <c r="S302" s="2"/>
      <c r="T302" s="2"/>
      <c r="U302" s="2"/>
      <c r="V302" s="2"/>
      <c r="W302" s="2"/>
      <c r="X302" s="2"/>
      <c r="Y302" s="2"/>
      <c r="Z302" s="2"/>
      <c r="AA302" s="2"/>
      <c r="AB302" s="2"/>
      <c r="AC302" s="2"/>
      <c r="AD302" s="2">
        <v>0</v>
      </c>
      <c r="AE302" s="21">
        <v>3</v>
      </c>
      <c r="AF302" s="21">
        <v>3</v>
      </c>
      <c r="AG302" s="22">
        <v>1</v>
      </c>
      <c r="AH302" s="7" t="s">
        <v>46</v>
      </c>
      <c r="AI302" s="10">
        <f t="shared" si="33"/>
        <v>0</v>
      </c>
      <c r="AJ302" s="7" t="str">
        <f t="shared" si="34"/>
        <v>Abaixo do Esperado</v>
      </c>
    </row>
    <row r="303" spans="1:36" ht="12.75" customHeight="1" x14ac:dyDescent="0.25">
      <c r="A303" s="11" t="s">
        <v>194</v>
      </c>
      <c r="B303" s="11" t="s">
        <v>195</v>
      </c>
      <c r="C303" s="11" t="s">
        <v>1653</v>
      </c>
      <c r="D303" s="11" t="s">
        <v>1654</v>
      </c>
      <c r="E303" s="11" t="s">
        <v>1655</v>
      </c>
      <c r="F303" s="12" t="s">
        <v>1656</v>
      </c>
      <c r="G303" s="3" t="s">
        <v>1657</v>
      </c>
      <c r="H303" s="12" t="s">
        <v>1658</v>
      </c>
      <c r="I303" s="11" t="s">
        <v>1659</v>
      </c>
      <c r="J303" s="11" t="s">
        <v>1660</v>
      </c>
      <c r="K303" s="12" t="s">
        <v>45</v>
      </c>
      <c r="L303" s="6" t="str">
        <f t="shared" si="29"/>
        <v>Programa: Gestão de Pessoas no Setor Público</v>
      </c>
      <c r="M303" s="6" t="str">
        <f t="shared" si="30"/>
        <v>Ação: 2124 - Operacionalização do CEJUR - PGE</v>
      </c>
      <c r="N303" s="6" t="str">
        <f t="shared" si="31"/>
        <v>Ingresso de estagiários e residentes de Direito no quadro da PGE (Unidade)</v>
      </c>
      <c r="O303" s="13" t="s">
        <v>46</v>
      </c>
      <c r="P303" s="7" t="s">
        <v>54</v>
      </c>
      <c r="Q303" s="82">
        <v>1006</v>
      </c>
      <c r="R303" s="83">
        <v>600</v>
      </c>
      <c r="S303" s="2"/>
      <c r="T303" s="2"/>
      <c r="U303" s="2"/>
      <c r="V303" s="2"/>
      <c r="W303" s="2"/>
      <c r="X303" s="2"/>
      <c r="Y303" s="2"/>
      <c r="Z303" s="2"/>
      <c r="AA303" s="2"/>
      <c r="AB303" s="2"/>
      <c r="AC303" s="2"/>
      <c r="AD303" s="2">
        <v>441</v>
      </c>
      <c r="AE303" s="83">
        <v>800</v>
      </c>
      <c r="AF303" s="83">
        <v>900</v>
      </c>
      <c r="AG303" s="84">
        <v>1000</v>
      </c>
      <c r="AH303" s="7" t="s">
        <v>46</v>
      </c>
      <c r="AI303" s="10">
        <f t="shared" si="33"/>
        <v>0.73499999999999999</v>
      </c>
      <c r="AJ303" s="7" t="str">
        <f t="shared" si="34"/>
        <v>Abaixo do Esperado</v>
      </c>
    </row>
    <row r="304" spans="1:36" ht="12.75" customHeight="1" x14ac:dyDescent="0.25">
      <c r="A304" s="11" t="s">
        <v>363</v>
      </c>
      <c r="B304" s="11" t="s">
        <v>364</v>
      </c>
      <c r="C304" s="11" t="s">
        <v>1653</v>
      </c>
      <c r="D304" s="11" t="s">
        <v>1654</v>
      </c>
      <c r="E304" s="11" t="s">
        <v>1661</v>
      </c>
      <c r="F304" s="12" t="s">
        <v>1662</v>
      </c>
      <c r="G304" s="3" t="s">
        <v>1663</v>
      </c>
      <c r="H304" s="12" t="s">
        <v>1664</v>
      </c>
      <c r="I304" s="11" t="s">
        <v>1665</v>
      </c>
      <c r="J304" s="11" t="s">
        <v>1666</v>
      </c>
      <c r="K304" s="12" t="s">
        <v>52</v>
      </c>
      <c r="L304" s="6" t="str">
        <f t="shared" si="29"/>
        <v>Programa: Modernização Tecnológica</v>
      </c>
      <c r="M304" s="6" t="str">
        <f t="shared" si="30"/>
        <v>Ação: 5511 - Modernização Tecnológica da PGE - PGE</v>
      </c>
      <c r="N304" s="6" t="str">
        <f t="shared" si="31"/>
        <v>Índice de Evolução do Sistema de Acompanhamento de Processos Judiciais (Percentual)</v>
      </c>
      <c r="O304" s="13" t="s">
        <v>46</v>
      </c>
      <c r="P304" s="7" t="s">
        <v>54</v>
      </c>
      <c r="Q304" s="76">
        <v>0.53</v>
      </c>
      <c r="R304" s="74">
        <v>0.33</v>
      </c>
      <c r="S304" s="2"/>
      <c r="T304" s="2"/>
      <c r="U304" s="2"/>
      <c r="V304" s="2"/>
      <c r="W304" s="2"/>
      <c r="X304" s="2"/>
      <c r="Y304" s="2"/>
      <c r="Z304" s="2"/>
      <c r="AA304" s="2"/>
      <c r="AB304" s="2"/>
      <c r="AC304" s="2"/>
      <c r="AD304" s="67">
        <v>0.11</v>
      </c>
      <c r="AE304" s="74">
        <v>0.53</v>
      </c>
      <c r="AF304" s="74">
        <v>0.57999999999999996</v>
      </c>
      <c r="AG304" s="75">
        <v>0.68</v>
      </c>
      <c r="AH304" s="7" t="s">
        <v>46</v>
      </c>
      <c r="AI304" s="10">
        <f t="shared" si="33"/>
        <v>0.33333333333333331</v>
      </c>
      <c r="AJ304" s="7" t="str">
        <f t="shared" si="34"/>
        <v>Abaixo do Esperado</v>
      </c>
    </row>
    <row r="305" spans="1:36" ht="12.75" customHeight="1" x14ac:dyDescent="0.25">
      <c r="A305" s="11" t="s">
        <v>194</v>
      </c>
      <c r="B305" s="11" t="s">
        <v>195</v>
      </c>
      <c r="C305" s="11" t="s">
        <v>1653</v>
      </c>
      <c r="D305" s="11" t="s">
        <v>1654</v>
      </c>
      <c r="E305" s="11" t="s">
        <v>1667</v>
      </c>
      <c r="F305" s="12" t="s">
        <v>1668</v>
      </c>
      <c r="G305" s="3" t="s">
        <v>1669</v>
      </c>
      <c r="H305" s="12" t="s">
        <v>1670</v>
      </c>
      <c r="I305" s="11" t="s">
        <v>1671</v>
      </c>
      <c r="J305" s="11" t="s">
        <v>1672</v>
      </c>
      <c r="K305" s="12" t="s">
        <v>52</v>
      </c>
      <c r="L305" s="6" t="str">
        <f t="shared" si="29"/>
        <v>Programa: Gestão de Pessoas no Setor Público</v>
      </c>
      <c r="M305" s="6" t="str">
        <f t="shared" si="30"/>
        <v>Ação: 8295 - Capacitação e Valorização do Corpo Funcional - PGE</v>
      </c>
      <c r="N305" s="6" t="str">
        <f t="shared" si="31"/>
        <v>Índice de capacitação em cursos patrocinados pela PGE (Percentual)</v>
      </c>
      <c r="O305" s="13" t="s">
        <v>46</v>
      </c>
      <c r="P305" s="7" t="s">
        <v>54</v>
      </c>
      <c r="Q305" s="76">
        <v>0.22</v>
      </c>
      <c r="R305" s="74">
        <v>0.2</v>
      </c>
      <c r="S305" s="2"/>
      <c r="T305" s="2"/>
      <c r="U305" s="2"/>
      <c r="V305" s="2"/>
      <c r="W305" s="2"/>
      <c r="X305" s="2"/>
      <c r="Y305" s="2"/>
      <c r="Z305" s="2"/>
      <c r="AA305" s="2"/>
      <c r="AB305" s="2"/>
      <c r="AC305" s="2"/>
      <c r="AD305" s="67">
        <v>0.23</v>
      </c>
      <c r="AE305" s="76">
        <v>0.2</v>
      </c>
      <c r="AF305" s="74">
        <v>0.22</v>
      </c>
      <c r="AG305" s="75">
        <v>0.24</v>
      </c>
      <c r="AH305" s="7" t="s">
        <v>46</v>
      </c>
      <c r="AI305" s="10">
        <f t="shared" si="33"/>
        <v>1.1499999999999999</v>
      </c>
      <c r="AJ305" s="7" t="str">
        <f t="shared" si="34"/>
        <v>Acima do Esperado</v>
      </c>
    </row>
    <row r="306" spans="1:36" ht="12.75" customHeight="1" x14ac:dyDescent="0.25">
      <c r="A306" s="11" t="s">
        <v>1673</v>
      </c>
      <c r="B306" s="11" t="s">
        <v>1674</v>
      </c>
      <c r="C306" s="11" t="s">
        <v>1653</v>
      </c>
      <c r="D306" s="11" t="s">
        <v>1654</v>
      </c>
      <c r="E306" s="11" t="s">
        <v>1675</v>
      </c>
      <c r="F306" s="12" t="s">
        <v>1676</v>
      </c>
      <c r="G306" s="3" t="s">
        <v>1677</v>
      </c>
      <c r="H306" s="12" t="s">
        <v>1678</v>
      </c>
      <c r="I306" s="11" t="s">
        <v>1679</v>
      </c>
      <c r="J306" s="11" t="s">
        <v>1680</v>
      </c>
      <c r="K306" s="12" t="s">
        <v>52</v>
      </c>
      <c r="L306" s="6" t="str">
        <f t="shared" si="29"/>
        <v>Programa: Defesa Jurídica do Estado</v>
      </c>
      <c r="M306" s="6" t="str">
        <f t="shared" si="30"/>
        <v>Ação: A516 - Consultoria Jurídica - PGE</v>
      </c>
      <c r="N306" s="6" t="str">
        <f t="shared" si="31"/>
        <v>Representatividade anual de atendimentos jurídicos (Percentual)</v>
      </c>
      <c r="O306" s="13" t="s">
        <v>46</v>
      </c>
      <c r="P306" s="7" t="s">
        <v>54</v>
      </c>
      <c r="Q306" s="76">
        <v>0.48</v>
      </c>
      <c r="R306" s="74">
        <v>0.55000000000000004</v>
      </c>
      <c r="S306" s="2"/>
      <c r="T306" s="2"/>
      <c r="U306" s="2"/>
      <c r="V306" s="2"/>
      <c r="W306" s="2"/>
      <c r="X306" s="2"/>
      <c r="Y306" s="2"/>
      <c r="Z306" s="2"/>
      <c r="AA306" s="2"/>
      <c r="AB306" s="2"/>
      <c r="AC306" s="2"/>
      <c r="AD306" s="67">
        <v>0.22</v>
      </c>
      <c r="AE306" s="74">
        <v>0.49</v>
      </c>
      <c r="AF306" s="74">
        <v>0.5</v>
      </c>
      <c r="AG306" s="75">
        <v>0.51</v>
      </c>
      <c r="AH306" s="7" t="s">
        <v>46</v>
      </c>
      <c r="AI306" s="10">
        <f t="shared" si="33"/>
        <v>0.39999999999999997</v>
      </c>
      <c r="AJ306" s="7" t="str">
        <f t="shared" si="34"/>
        <v>Abaixo do Esperado</v>
      </c>
    </row>
    <row r="307" spans="1:36" ht="12.75" customHeight="1" x14ac:dyDescent="0.25">
      <c r="A307" s="11" t="s">
        <v>1673</v>
      </c>
      <c r="B307" s="11" t="s">
        <v>1674</v>
      </c>
      <c r="C307" s="11" t="s">
        <v>1653</v>
      </c>
      <c r="D307" s="11" t="s">
        <v>1654</v>
      </c>
      <c r="E307" s="11" t="s">
        <v>1681</v>
      </c>
      <c r="F307" s="12" t="s">
        <v>1682</v>
      </c>
      <c r="G307" s="3" t="s">
        <v>1683</v>
      </c>
      <c r="H307" s="12" t="s">
        <v>1684</v>
      </c>
      <c r="I307" s="11" t="s">
        <v>1685</v>
      </c>
      <c r="J307" s="11" t="s">
        <v>1686</v>
      </c>
      <c r="K307" s="12" t="s">
        <v>52</v>
      </c>
      <c r="L307" s="6" t="str">
        <f t="shared" si="29"/>
        <v>Programa: Defesa Jurídica do Estado</v>
      </c>
      <c r="M307" s="6" t="str">
        <f t="shared" si="30"/>
        <v>Ação: A517 - Defesa Jurídica - PGE</v>
      </c>
      <c r="N307" s="6" t="str">
        <f t="shared" si="31"/>
        <v>Percentual de processos no polo passivo com decisões favoráveis ou parcialmente favoráveis - êxito total (Percentual)</v>
      </c>
      <c r="O307" s="13" t="s">
        <v>46</v>
      </c>
      <c r="P307" s="7" t="s">
        <v>54</v>
      </c>
      <c r="Q307" s="76">
        <v>0.47</v>
      </c>
      <c r="R307" s="74">
        <v>0.45</v>
      </c>
      <c r="S307" s="2"/>
      <c r="T307" s="2"/>
      <c r="U307" s="2"/>
      <c r="V307" s="2"/>
      <c r="W307" s="2"/>
      <c r="X307" s="2"/>
      <c r="Y307" s="2"/>
      <c r="Z307" s="2"/>
      <c r="AA307" s="2"/>
      <c r="AB307" s="2"/>
      <c r="AC307" s="2"/>
      <c r="AD307" s="67">
        <v>0.44</v>
      </c>
      <c r="AE307" s="74">
        <v>0.45</v>
      </c>
      <c r="AF307" s="74">
        <v>0.46</v>
      </c>
      <c r="AG307" s="75">
        <v>0.47</v>
      </c>
      <c r="AH307" s="7" t="s">
        <v>46</v>
      </c>
      <c r="AI307" s="10">
        <f t="shared" si="33"/>
        <v>0.97777777777777775</v>
      </c>
      <c r="AJ307" s="7" t="str">
        <f t="shared" si="34"/>
        <v>Abaixo do Esperado</v>
      </c>
    </row>
    <row r="308" spans="1:36" ht="12.75" customHeight="1" x14ac:dyDescent="0.25">
      <c r="A308" s="11" t="s">
        <v>1673</v>
      </c>
      <c r="B308" s="11" t="s">
        <v>1674</v>
      </c>
      <c r="C308" s="11" t="s">
        <v>1653</v>
      </c>
      <c r="D308" s="11" t="s">
        <v>1654</v>
      </c>
      <c r="E308" s="11" t="s">
        <v>1687</v>
      </c>
      <c r="F308" s="12" t="s">
        <v>1688</v>
      </c>
      <c r="G308" s="3" t="s">
        <v>1689</v>
      </c>
      <c r="H308" s="12" t="s">
        <v>1690</v>
      </c>
      <c r="I308" s="11" t="s">
        <v>1691</v>
      </c>
      <c r="J308" s="11" t="s">
        <v>1692</v>
      </c>
      <c r="K308" s="12" t="s">
        <v>1693</v>
      </c>
      <c r="L308" s="6" t="str">
        <f t="shared" si="29"/>
        <v>Programa: Defesa Jurídica do Estado</v>
      </c>
      <c r="M308" s="6" t="str">
        <f t="shared" si="30"/>
        <v>Ação: A529 - Controle da Dívida Ativa - PGE</v>
      </c>
      <c r="N308" s="6" t="str">
        <f t="shared" si="31"/>
        <v>Arrecadação de créditos inscritos na dívida ativa (Reais)</v>
      </c>
      <c r="O308" s="13" t="s">
        <v>46</v>
      </c>
      <c r="P308" s="7" t="s">
        <v>54</v>
      </c>
      <c r="Q308" s="68">
        <v>432764449.25</v>
      </c>
      <c r="R308" s="21">
        <v>530000000</v>
      </c>
      <c r="S308" s="2"/>
      <c r="T308" s="2"/>
      <c r="U308" s="2"/>
      <c r="V308" s="2"/>
      <c r="W308" s="2"/>
      <c r="X308" s="2"/>
      <c r="Y308" s="2"/>
      <c r="Z308" s="2"/>
      <c r="AA308" s="2"/>
      <c r="AB308" s="2"/>
      <c r="AC308" s="2"/>
      <c r="AD308" s="21">
        <v>418003561.87</v>
      </c>
      <c r="AE308" s="21">
        <v>200000000</v>
      </c>
      <c r="AF308" s="21">
        <v>250000000</v>
      </c>
      <c r="AG308" s="22">
        <v>300000000</v>
      </c>
      <c r="AH308" s="7" t="s">
        <v>46</v>
      </c>
      <c r="AI308" s="10">
        <f t="shared" si="33"/>
        <v>0.78868596579245287</v>
      </c>
      <c r="AJ308" s="7" t="str">
        <f t="shared" si="34"/>
        <v>Abaixo do Esperado</v>
      </c>
    </row>
    <row r="309" spans="1:36" ht="12.75" customHeight="1" x14ac:dyDescent="0.25">
      <c r="A309" s="11" t="s">
        <v>1673</v>
      </c>
      <c r="B309" s="11" t="s">
        <v>1674</v>
      </c>
      <c r="C309" s="11" t="s">
        <v>1653</v>
      </c>
      <c r="D309" s="11" t="s">
        <v>1654</v>
      </c>
      <c r="E309" s="11" t="s">
        <v>1694</v>
      </c>
      <c r="F309" s="12" t="s">
        <v>1695</v>
      </c>
      <c r="G309" s="3" t="s">
        <v>1696</v>
      </c>
      <c r="H309" s="12" t="s">
        <v>1697</v>
      </c>
      <c r="I309" s="11" t="s">
        <v>1698</v>
      </c>
      <c r="J309" s="11" t="s">
        <v>1699</v>
      </c>
      <c r="K309" s="12" t="s">
        <v>1693</v>
      </c>
      <c r="L309" s="6" t="str">
        <f t="shared" si="29"/>
        <v>Programa: Defesa Jurídica do Estado</v>
      </c>
      <c r="M309" s="6" t="str">
        <f t="shared" si="30"/>
        <v>Ação: A563 - Combate à Corrupção - PGE</v>
      </c>
      <c r="N309" s="6" t="str">
        <f t="shared" si="31"/>
        <v>Recuperação de ativos (impobridade, ilicitude e corrupção) (Reais)</v>
      </c>
      <c r="O309" s="13" t="s">
        <v>46</v>
      </c>
      <c r="P309" s="7" t="s">
        <v>54</v>
      </c>
      <c r="Q309" s="20" t="s">
        <v>55</v>
      </c>
      <c r="R309" s="21">
        <v>25000000</v>
      </c>
      <c r="S309" s="2"/>
      <c r="T309" s="2"/>
      <c r="U309" s="2"/>
      <c r="V309" s="2"/>
      <c r="W309" s="2"/>
      <c r="X309" s="2"/>
      <c r="Y309" s="2"/>
      <c r="Z309" s="2"/>
      <c r="AA309" s="2"/>
      <c r="AB309" s="2"/>
      <c r="AC309" s="2"/>
      <c r="AD309" s="21">
        <v>216963722.55000001</v>
      </c>
      <c r="AE309" s="21">
        <v>25000000</v>
      </c>
      <c r="AF309" s="21">
        <v>25000000</v>
      </c>
      <c r="AG309" s="22">
        <v>25000000</v>
      </c>
      <c r="AH309" s="7" t="s">
        <v>46</v>
      </c>
      <c r="AI309" s="10">
        <f t="shared" si="33"/>
        <v>8.6785489020000011</v>
      </c>
      <c r="AJ309" s="7" t="str">
        <f t="shared" si="34"/>
        <v>Acima do Esperado</v>
      </c>
    </row>
    <row r="310" spans="1:36" ht="12.75" customHeight="1" x14ac:dyDescent="0.25">
      <c r="A310" s="11" t="s">
        <v>737</v>
      </c>
      <c r="B310" s="11" t="s">
        <v>738</v>
      </c>
      <c r="C310" s="11" t="s">
        <v>1700</v>
      </c>
      <c r="D310" s="11" t="s">
        <v>1701</v>
      </c>
      <c r="E310" s="11" t="s">
        <v>1702</v>
      </c>
      <c r="F310" s="12" t="s">
        <v>1703</v>
      </c>
      <c r="G310" s="3" t="s">
        <v>1704</v>
      </c>
      <c r="H310" s="12" t="s">
        <v>1705</v>
      </c>
      <c r="I310" s="11" t="s">
        <v>1706</v>
      </c>
      <c r="J310" s="11" t="s">
        <v>1707</v>
      </c>
      <c r="K310" s="12" t="s">
        <v>45</v>
      </c>
      <c r="L310" s="6" t="str">
        <f t="shared" si="29"/>
        <v>Programa: Gestão das Unidades de Atendimento ao Cidadão</v>
      </c>
      <c r="M310" s="6" t="str">
        <f t="shared" si="30"/>
        <v>Ação: 5439 - Modernização Administrativa e Ampliação de Atendimento ao Consumidor - PROCON-RJ</v>
      </c>
      <c r="N310" s="6" t="str">
        <f t="shared" si="31"/>
        <v>Número de Postos de Atendimento implementados   (Unidade)</v>
      </c>
      <c r="O310" s="13" t="s">
        <v>126</v>
      </c>
      <c r="P310" s="7" t="s">
        <v>54</v>
      </c>
      <c r="Q310" s="82">
        <v>4</v>
      </c>
      <c r="R310" s="83">
        <v>2</v>
      </c>
      <c r="S310" s="2"/>
      <c r="T310" s="2"/>
      <c r="U310" s="2"/>
      <c r="V310" s="11">
        <v>1</v>
      </c>
      <c r="W310" s="2"/>
      <c r="X310" s="2"/>
      <c r="Y310" s="2"/>
      <c r="Z310" s="13">
        <v>0</v>
      </c>
      <c r="AA310" s="2"/>
      <c r="AB310" s="2"/>
      <c r="AC310" s="2"/>
      <c r="AD310" s="2">
        <v>4</v>
      </c>
      <c r="AE310" s="83">
        <v>2</v>
      </c>
      <c r="AF310" s="83">
        <v>2</v>
      </c>
      <c r="AG310" s="84">
        <v>2</v>
      </c>
      <c r="AH310" s="7" t="s">
        <v>126</v>
      </c>
      <c r="AI310" s="10">
        <f t="shared" si="33"/>
        <v>2</v>
      </c>
      <c r="AJ310" s="7" t="str">
        <f t="shared" si="34"/>
        <v>Acima do Esperado</v>
      </c>
    </row>
    <row r="311" spans="1:36" ht="12.75" customHeight="1" x14ac:dyDescent="0.25">
      <c r="A311" s="11" t="s">
        <v>1453</v>
      </c>
      <c r="B311" s="11" t="s">
        <v>1454</v>
      </c>
      <c r="C311" s="11" t="s">
        <v>1700</v>
      </c>
      <c r="D311" s="11" t="s">
        <v>1701</v>
      </c>
      <c r="E311" s="11" t="s">
        <v>1708</v>
      </c>
      <c r="F311" s="12" t="s">
        <v>1709</v>
      </c>
      <c r="G311" s="3" t="s">
        <v>1710</v>
      </c>
      <c r="H311" s="12" t="s">
        <v>1711</v>
      </c>
      <c r="I311" s="11" t="s">
        <v>1712</v>
      </c>
      <c r="J311" s="11" t="s">
        <v>1713</v>
      </c>
      <c r="K311" s="12" t="s">
        <v>52</v>
      </c>
      <c r="L311" s="6" t="str">
        <f t="shared" si="29"/>
        <v>Programa: Direitos do Consumidor</v>
      </c>
      <c r="M311" s="6" t="str">
        <f t="shared" si="30"/>
        <v>Ação: 8271 - Promoção, Fiscalização e Assistência aos Direitos do Consumidor - PROCON-RJ</v>
      </c>
      <c r="N311" s="6" t="str">
        <f t="shared" si="31"/>
        <v>Percentual de denúncias analisadas em relação às denúncias totais  (Percentual)</v>
      </c>
      <c r="O311" s="13" t="s">
        <v>126</v>
      </c>
      <c r="P311" s="7" t="s">
        <v>54</v>
      </c>
      <c r="Q311" s="76">
        <v>0.82</v>
      </c>
      <c r="R311" s="74">
        <v>0.7</v>
      </c>
      <c r="S311" s="2"/>
      <c r="T311" s="2"/>
      <c r="U311" s="2"/>
      <c r="V311" s="73">
        <v>0.27650000000000002</v>
      </c>
      <c r="W311" s="2"/>
      <c r="X311" s="2"/>
      <c r="Y311" s="2"/>
      <c r="Z311" s="111">
        <v>0.47599999999999998</v>
      </c>
      <c r="AA311" s="2"/>
      <c r="AB311" s="2"/>
      <c r="AC311" s="2"/>
      <c r="AD311" s="67">
        <v>0.29289999999999999</v>
      </c>
      <c r="AE311" s="74">
        <v>0.7</v>
      </c>
      <c r="AF311" s="74">
        <v>0.7</v>
      </c>
      <c r="AG311" s="75">
        <v>0.7</v>
      </c>
      <c r="AH311" s="7" t="s">
        <v>126</v>
      </c>
      <c r="AI311" s="10">
        <f t="shared" si="33"/>
        <v>0.68</v>
      </c>
      <c r="AJ311" s="7" t="str">
        <f t="shared" si="34"/>
        <v>Abaixo do Esperado</v>
      </c>
    </row>
    <row r="312" spans="1:36" ht="12.75" customHeight="1" x14ac:dyDescent="0.25">
      <c r="A312" s="11" t="s">
        <v>1453</v>
      </c>
      <c r="B312" s="11" t="s">
        <v>1454</v>
      </c>
      <c r="C312" s="11" t="s">
        <v>1700</v>
      </c>
      <c r="D312" s="11" t="s">
        <v>1701</v>
      </c>
      <c r="E312" s="11" t="s">
        <v>1708</v>
      </c>
      <c r="F312" s="12" t="s">
        <v>1709</v>
      </c>
      <c r="G312" s="3" t="s">
        <v>1714</v>
      </c>
      <c r="H312" s="12" t="s">
        <v>1715</v>
      </c>
      <c r="I312" s="11" t="s">
        <v>1716</v>
      </c>
      <c r="J312" s="11" t="s">
        <v>1717</v>
      </c>
      <c r="K312" s="12" t="s">
        <v>45</v>
      </c>
      <c r="L312" s="6" t="str">
        <f t="shared" si="29"/>
        <v>Programa: Direitos do Consumidor</v>
      </c>
      <c r="M312" s="6" t="str">
        <f t="shared" si="30"/>
        <v>Ação: 8271 - Promoção, Fiscalização e Assistência aos Direitos do Consumidor - PROCON-RJ</v>
      </c>
      <c r="N312" s="6" t="str">
        <f t="shared" si="31"/>
        <v>Número de atendimentos no app PROCON-RJ e no sítio eletrônico realizados (Unidade)</v>
      </c>
      <c r="O312" s="13" t="s">
        <v>126</v>
      </c>
      <c r="P312" s="7" t="s">
        <v>54</v>
      </c>
      <c r="Q312" s="43">
        <v>14732</v>
      </c>
      <c r="R312" s="11">
        <v>17678.399999999998</v>
      </c>
      <c r="S312" s="2"/>
      <c r="T312" s="2"/>
      <c r="U312" s="2"/>
      <c r="V312" s="11">
        <v>30115</v>
      </c>
      <c r="W312" s="2"/>
      <c r="X312" s="2"/>
      <c r="Y312" s="2"/>
      <c r="Z312" s="13">
        <v>45163</v>
      </c>
      <c r="AA312" s="2"/>
      <c r="AB312" s="2"/>
      <c r="AC312" s="2"/>
      <c r="AD312" s="2">
        <v>33957</v>
      </c>
      <c r="AE312" s="83">
        <v>17678.399999999998</v>
      </c>
      <c r="AF312" s="83">
        <v>17678.399999999998</v>
      </c>
      <c r="AG312" s="84">
        <v>17678.399999999998</v>
      </c>
      <c r="AH312" s="7" t="s">
        <v>126</v>
      </c>
      <c r="AI312" s="10">
        <f t="shared" si="33"/>
        <v>2.5546995203185814</v>
      </c>
      <c r="AJ312" s="7" t="str">
        <f t="shared" si="34"/>
        <v>Acima do Esperado</v>
      </c>
    </row>
    <row r="313" spans="1:36" ht="12.75" customHeight="1" x14ac:dyDescent="0.25">
      <c r="A313" s="11" t="s">
        <v>1453</v>
      </c>
      <c r="B313" s="11" t="s">
        <v>1454</v>
      </c>
      <c r="C313" s="11" t="s">
        <v>1700</v>
      </c>
      <c r="D313" s="11" t="s">
        <v>1701</v>
      </c>
      <c r="E313" s="11" t="s">
        <v>1708</v>
      </c>
      <c r="F313" s="12" t="s">
        <v>1709</v>
      </c>
      <c r="G313" s="3" t="s">
        <v>1718</v>
      </c>
      <c r="H313" s="12" t="s">
        <v>1719</v>
      </c>
      <c r="I313" s="11" t="s">
        <v>1720</v>
      </c>
      <c r="J313" s="11" t="s">
        <v>1721</v>
      </c>
      <c r="K313" s="12" t="s">
        <v>45</v>
      </c>
      <c r="L313" s="6" t="str">
        <f t="shared" si="29"/>
        <v>Programa: Direitos do Consumidor</v>
      </c>
      <c r="M313" s="6" t="str">
        <f t="shared" si="30"/>
        <v>Ação: 8271 - Promoção, Fiscalização e Assistência aos Direitos do Consumidor - PROCON-RJ</v>
      </c>
      <c r="N313" s="6" t="str">
        <f t="shared" si="31"/>
        <v>Número de conciliações realizadas (Unidade)</v>
      </c>
      <c r="O313" s="13" t="s">
        <v>126</v>
      </c>
      <c r="P313" s="7" t="s">
        <v>54</v>
      </c>
      <c r="Q313" s="82">
        <v>6686</v>
      </c>
      <c r="R313" s="83">
        <v>7355</v>
      </c>
      <c r="S313" s="2"/>
      <c r="T313" s="2"/>
      <c r="U313" s="2"/>
      <c r="V313" s="11">
        <v>5734</v>
      </c>
      <c r="W313" s="2"/>
      <c r="X313" s="2"/>
      <c r="Y313" s="2"/>
      <c r="Z313" s="13">
        <v>6162</v>
      </c>
      <c r="AA313" s="2"/>
      <c r="AB313" s="2"/>
      <c r="AC313" s="2"/>
      <c r="AD313" s="2">
        <v>8999</v>
      </c>
      <c r="AE313" s="83">
        <v>8090</v>
      </c>
      <c r="AF313" s="83">
        <v>8899</v>
      </c>
      <c r="AG313" s="84">
        <v>9789</v>
      </c>
      <c r="AH313" s="7" t="s">
        <v>126</v>
      </c>
      <c r="AI313" s="10">
        <f t="shared" si="33"/>
        <v>1.2235214140040789</v>
      </c>
      <c r="AJ313" s="7" t="str">
        <f t="shared" si="34"/>
        <v>Acima do Esperado</v>
      </c>
    </row>
    <row r="314" spans="1:36" ht="12.75" customHeight="1" x14ac:dyDescent="0.25">
      <c r="A314" s="11" t="s">
        <v>1453</v>
      </c>
      <c r="B314" s="11" t="s">
        <v>1454</v>
      </c>
      <c r="C314" s="11" t="s">
        <v>1700</v>
      </c>
      <c r="D314" s="11" t="s">
        <v>1701</v>
      </c>
      <c r="E314" s="11" t="s">
        <v>1708</v>
      </c>
      <c r="F314" s="12" t="s">
        <v>1709</v>
      </c>
      <c r="G314" s="3" t="s">
        <v>1722</v>
      </c>
      <c r="H314" s="12" t="s">
        <v>1723</v>
      </c>
      <c r="I314" s="11" t="s">
        <v>1724</v>
      </c>
      <c r="J314" s="11" t="s">
        <v>1725</v>
      </c>
      <c r="K314" s="12" t="s">
        <v>45</v>
      </c>
      <c r="L314" s="6" t="str">
        <f t="shared" si="29"/>
        <v>Programa: Direitos do Consumidor</v>
      </c>
      <c r="M314" s="6" t="str">
        <f t="shared" si="30"/>
        <v>Ação: 8271 - Promoção, Fiscalização e Assistência aos Direitos do Consumidor - PROCON-RJ</v>
      </c>
      <c r="N314" s="6" t="str">
        <f t="shared" si="31"/>
        <v>Número de consumidores e fornecedores certificados pelas palestras ministradas (Unidade)</v>
      </c>
      <c r="O314" s="13" t="s">
        <v>126</v>
      </c>
      <c r="P314" s="7" t="s">
        <v>54</v>
      </c>
      <c r="Q314" s="82">
        <v>75</v>
      </c>
      <c r="R314" s="83">
        <v>150</v>
      </c>
      <c r="S314" s="2"/>
      <c r="T314" s="2"/>
      <c r="U314" s="2"/>
      <c r="V314" s="11">
        <v>1</v>
      </c>
      <c r="W314" s="2"/>
      <c r="X314" s="2"/>
      <c r="Y314" s="2"/>
      <c r="Z314" s="13">
        <v>0</v>
      </c>
      <c r="AA314" s="2"/>
      <c r="AB314" s="2"/>
      <c r="AC314" s="2"/>
      <c r="AD314" s="2">
        <v>0</v>
      </c>
      <c r="AE314" s="83">
        <v>150</v>
      </c>
      <c r="AF314" s="83">
        <v>150</v>
      </c>
      <c r="AG314" s="84">
        <v>150</v>
      </c>
      <c r="AH314" s="7" t="s">
        <v>126</v>
      </c>
      <c r="AI314" s="10">
        <f t="shared" si="33"/>
        <v>6.6666666666666671E-3</v>
      </c>
      <c r="AJ314" s="7" t="str">
        <f t="shared" si="34"/>
        <v>Abaixo do Esperado</v>
      </c>
    </row>
    <row r="315" spans="1:36" ht="12.75" customHeight="1" x14ac:dyDescent="0.25">
      <c r="A315" s="11" t="s">
        <v>1453</v>
      </c>
      <c r="B315" s="11" t="s">
        <v>1454</v>
      </c>
      <c r="C315" s="11" t="s">
        <v>1700</v>
      </c>
      <c r="D315" s="11" t="s">
        <v>1701</v>
      </c>
      <c r="E315" s="11" t="s">
        <v>1708</v>
      </c>
      <c r="F315" s="12" t="s">
        <v>1709</v>
      </c>
      <c r="G315" s="3" t="s">
        <v>1726</v>
      </c>
      <c r="H315" s="12" t="s">
        <v>1727</v>
      </c>
      <c r="I315" s="11" t="s">
        <v>1728</v>
      </c>
      <c r="J315" s="11" t="s">
        <v>1729</v>
      </c>
      <c r="K315" s="12" t="s">
        <v>45</v>
      </c>
      <c r="L315" s="6" t="str">
        <f t="shared" si="29"/>
        <v>Programa: Direitos do Consumidor</v>
      </c>
      <c r="M315" s="6" t="str">
        <f t="shared" si="30"/>
        <v>Ação: 8271 - Promoção, Fiscalização e Assistência aos Direitos do Consumidor - PROCON-RJ</v>
      </c>
      <c r="N315" s="6" t="str">
        <f t="shared" si="31"/>
        <v>Número de mutirões realizados  (Unidade)</v>
      </c>
      <c r="O315" s="13" t="s">
        <v>126</v>
      </c>
      <c r="P315" s="7" t="s">
        <v>54</v>
      </c>
      <c r="Q315" s="82">
        <v>1</v>
      </c>
      <c r="R315" s="83">
        <v>2</v>
      </c>
      <c r="S315" s="2"/>
      <c r="T315" s="2"/>
      <c r="U315" s="2"/>
      <c r="V315" s="11">
        <v>1</v>
      </c>
      <c r="W315" s="2"/>
      <c r="X315" s="2"/>
      <c r="Y315" s="2"/>
      <c r="Z315" s="13">
        <v>0</v>
      </c>
      <c r="AA315" s="2"/>
      <c r="AB315" s="2"/>
      <c r="AC315" s="2"/>
      <c r="AD315" s="2">
        <v>0</v>
      </c>
      <c r="AE315" s="83">
        <v>2</v>
      </c>
      <c r="AF315" s="83">
        <v>2</v>
      </c>
      <c r="AG315" s="84">
        <v>2</v>
      </c>
      <c r="AH315" s="7" t="s">
        <v>126</v>
      </c>
      <c r="AI315" s="10">
        <f t="shared" si="33"/>
        <v>0.5</v>
      </c>
      <c r="AJ315" s="7" t="str">
        <f t="shared" si="34"/>
        <v>Abaixo do Esperado</v>
      </c>
    </row>
    <row r="316" spans="1:36" ht="12.75" customHeight="1" x14ac:dyDescent="0.25">
      <c r="A316" s="11" t="s">
        <v>363</v>
      </c>
      <c r="B316" s="11" t="s">
        <v>364</v>
      </c>
      <c r="C316" s="11" t="s">
        <v>1730</v>
      </c>
      <c r="D316" s="11" t="s">
        <v>1731</v>
      </c>
      <c r="E316" s="11" t="s">
        <v>1732</v>
      </c>
      <c r="F316" s="12" t="s">
        <v>1733</v>
      </c>
      <c r="G316" s="3" t="s">
        <v>1734</v>
      </c>
      <c r="H316" s="12" t="s">
        <v>1735</v>
      </c>
      <c r="I316" s="11" t="s">
        <v>1736</v>
      </c>
      <c r="J316" s="11" t="s">
        <v>1737</v>
      </c>
      <c r="K316" s="12" t="s">
        <v>52</v>
      </c>
      <c r="L316" s="6" t="str">
        <f t="shared" si="29"/>
        <v>Programa: Modernização Tecnológica</v>
      </c>
      <c r="M316" s="6" t="str">
        <f t="shared" si="30"/>
        <v>Ação: 1293 - Atualização Tecnológica do Parque Computacional - PRODERJ</v>
      </c>
      <c r="N316" s="6" t="str">
        <f t="shared" si="31"/>
        <v>Atualização do Parque Tecnológico do Estado (Percentual)</v>
      </c>
      <c r="O316" s="13" t="s">
        <v>46</v>
      </c>
      <c r="P316" s="7" t="s">
        <v>54</v>
      </c>
      <c r="Q316" s="43">
        <v>0</v>
      </c>
      <c r="R316" s="74">
        <v>0.25</v>
      </c>
      <c r="S316" s="2"/>
      <c r="T316" s="2"/>
      <c r="U316" s="2"/>
      <c r="V316" s="2"/>
      <c r="W316" s="2"/>
      <c r="X316" s="2"/>
      <c r="Y316" s="2"/>
      <c r="Z316" s="2"/>
      <c r="AA316" s="2"/>
      <c r="AB316" s="2"/>
      <c r="AC316" s="2"/>
      <c r="AD316" s="67">
        <v>0.25</v>
      </c>
      <c r="AE316" s="74">
        <v>0.25</v>
      </c>
      <c r="AF316" s="74">
        <v>0.25</v>
      </c>
      <c r="AG316" s="75">
        <v>0.25</v>
      </c>
      <c r="AH316" s="7" t="s">
        <v>46</v>
      </c>
      <c r="AI316" s="10">
        <f t="shared" si="33"/>
        <v>1</v>
      </c>
      <c r="AJ316" s="7" t="str">
        <f t="shared" si="34"/>
        <v>Dentro do Esperado</v>
      </c>
    </row>
    <row r="317" spans="1:36" ht="12.75" customHeight="1" x14ac:dyDescent="0.25">
      <c r="A317" s="11" t="s">
        <v>363</v>
      </c>
      <c r="B317" s="11" t="s">
        <v>364</v>
      </c>
      <c r="C317" s="11" t="s">
        <v>1730</v>
      </c>
      <c r="D317" s="11" t="s">
        <v>1731</v>
      </c>
      <c r="E317" s="11" t="s">
        <v>1738</v>
      </c>
      <c r="F317" s="12" t="s">
        <v>1739</v>
      </c>
      <c r="G317" s="3" t="s">
        <v>1740</v>
      </c>
      <c r="H317" s="12" t="s">
        <v>1741</v>
      </c>
      <c r="I317" s="11" t="s">
        <v>1742</v>
      </c>
      <c r="J317" s="11" t="s">
        <v>1743</v>
      </c>
      <c r="K317" s="12" t="s">
        <v>52</v>
      </c>
      <c r="L317" s="6" t="str">
        <f t="shared" si="29"/>
        <v>Programa: Modernização Tecnológica</v>
      </c>
      <c r="M317" s="6" t="str">
        <f t="shared" si="30"/>
        <v>Ação: 1294 - Atualização Tecnológica dos Sistemas de Informações - PRODERJ</v>
      </c>
      <c r="N317" s="6" t="str">
        <f t="shared" si="31"/>
        <v>Aumento dos portais atualizados/desenvolvidos e hospedados pelo PRODERJ. (Percentual)</v>
      </c>
      <c r="O317" s="13" t="s">
        <v>408</v>
      </c>
      <c r="P317" s="7" t="s">
        <v>54</v>
      </c>
      <c r="Q317" s="43" t="s">
        <v>55</v>
      </c>
      <c r="R317" s="70">
        <v>0.4</v>
      </c>
      <c r="S317" s="2"/>
      <c r="T317" s="2"/>
      <c r="U317" s="73">
        <v>0.52500000000000002</v>
      </c>
      <c r="V317" s="2"/>
      <c r="W317" s="2"/>
      <c r="X317" s="183" t="s">
        <v>55</v>
      </c>
      <c r="Y317" s="2"/>
      <c r="Z317" s="2"/>
      <c r="AA317" s="183" t="s">
        <v>55</v>
      </c>
      <c r="AB317" s="2"/>
      <c r="AC317" s="2"/>
      <c r="AD317" s="67">
        <v>0.14000000000000001</v>
      </c>
      <c r="AE317" s="70">
        <v>0.3</v>
      </c>
      <c r="AF317" s="70">
        <v>0.2</v>
      </c>
      <c r="AG317" s="80">
        <v>0.1</v>
      </c>
      <c r="AH317" s="7" t="s">
        <v>408</v>
      </c>
      <c r="AI317" s="10">
        <f t="shared" si="33"/>
        <v>1.3125</v>
      </c>
      <c r="AJ317" s="7" t="str">
        <f t="shared" si="34"/>
        <v>Acima do Esperado</v>
      </c>
    </row>
    <row r="318" spans="1:36" ht="12.75" customHeight="1" x14ac:dyDescent="0.25">
      <c r="A318" s="11" t="s">
        <v>363</v>
      </c>
      <c r="B318" s="11" t="s">
        <v>364</v>
      </c>
      <c r="C318" s="11" t="s">
        <v>1730</v>
      </c>
      <c r="D318" s="11" t="s">
        <v>1731</v>
      </c>
      <c r="E318" s="11" t="s">
        <v>1744</v>
      </c>
      <c r="F318" s="12" t="s">
        <v>1745</v>
      </c>
      <c r="G318" s="3" t="s">
        <v>1746</v>
      </c>
      <c r="H318" s="12" t="s">
        <v>1747</v>
      </c>
      <c r="I318" s="11" t="s">
        <v>1748</v>
      </c>
      <c r="J318" s="11" t="s">
        <v>1749</v>
      </c>
      <c r="K318" s="12" t="s">
        <v>45</v>
      </c>
      <c r="L318" s="6" t="str">
        <f t="shared" si="29"/>
        <v>Programa: Modernização Tecnológica</v>
      </c>
      <c r="M318" s="6" t="str">
        <f t="shared" si="30"/>
        <v>Ação: 4133 - Gerenciamento de Processamento de Dados - PRODERJ</v>
      </c>
      <c r="N318" s="6" t="str">
        <f t="shared" si="31"/>
        <v>Órgãos do governo do Estado atendidos pelo PRODERJ (Unidade)</v>
      </c>
      <c r="O318" s="13" t="s">
        <v>408</v>
      </c>
      <c r="P318" s="7" t="s">
        <v>54</v>
      </c>
      <c r="Q318" s="184">
        <v>0</v>
      </c>
      <c r="R318" s="185" t="s">
        <v>55</v>
      </c>
      <c r="S318" s="2"/>
      <c r="T318" s="2"/>
      <c r="U318" s="11">
        <v>8</v>
      </c>
      <c r="V318" s="2"/>
      <c r="W318" s="2"/>
      <c r="X318" s="11">
        <v>0</v>
      </c>
      <c r="Y318" s="2"/>
      <c r="Z318" s="2"/>
      <c r="AA318" s="2"/>
      <c r="AB318" s="2"/>
      <c r="AC318" s="2"/>
      <c r="AD318" s="2">
        <v>8</v>
      </c>
      <c r="AE318" s="185" t="s">
        <v>55</v>
      </c>
      <c r="AF318" s="185" t="s">
        <v>55</v>
      </c>
      <c r="AG318" s="186" t="s">
        <v>55</v>
      </c>
      <c r="AH318" s="7" t="s">
        <v>408</v>
      </c>
      <c r="AI318" s="7" t="s">
        <v>161</v>
      </c>
      <c r="AJ318" s="7" t="s">
        <v>161</v>
      </c>
    </row>
    <row r="319" spans="1:36" ht="12.75" customHeight="1" x14ac:dyDescent="0.25">
      <c r="A319" s="11" t="s">
        <v>194</v>
      </c>
      <c r="B319" s="11" t="s">
        <v>195</v>
      </c>
      <c r="C319" s="11" t="s">
        <v>1730</v>
      </c>
      <c r="D319" s="11" t="s">
        <v>1731</v>
      </c>
      <c r="E319" s="11" t="s">
        <v>1750</v>
      </c>
      <c r="F319" s="12" t="s">
        <v>1751</v>
      </c>
      <c r="G319" s="3" t="s">
        <v>1752</v>
      </c>
      <c r="H319" s="12" t="s">
        <v>1753</v>
      </c>
      <c r="I319" s="11" t="s">
        <v>1754</v>
      </c>
      <c r="J319" s="11" t="s">
        <v>1755</v>
      </c>
      <c r="K319" s="12" t="s">
        <v>45</v>
      </c>
      <c r="L319" s="6" t="str">
        <f t="shared" si="29"/>
        <v>Programa: Gestão de Pessoas no Setor Público</v>
      </c>
      <c r="M319" s="6" t="str">
        <f t="shared" si="30"/>
        <v>Ação: 4467 - Desenvolvimento Institucional do Proderj - PRODERJ</v>
      </c>
      <c r="N319" s="6" t="str">
        <f t="shared" si="31"/>
        <v>Número de novos servidores aprovados e empossados por meio de concurso público no PRODERJ (Unidade)</v>
      </c>
      <c r="O319" s="13" t="s">
        <v>46</v>
      </c>
      <c r="P319" s="7" t="s">
        <v>47</v>
      </c>
      <c r="Q319" s="184">
        <v>0</v>
      </c>
      <c r="R319" s="187">
        <v>0</v>
      </c>
      <c r="S319" s="2"/>
      <c r="T319" s="2"/>
      <c r="U319" s="2"/>
      <c r="V319" s="2"/>
      <c r="W319" s="2"/>
      <c r="X319" s="2"/>
      <c r="Y319" s="2"/>
      <c r="Z319" s="2"/>
      <c r="AA319" s="2"/>
      <c r="AB319" s="2"/>
      <c r="AC319" s="2"/>
      <c r="AD319" s="2">
        <v>0</v>
      </c>
      <c r="AE319" s="187">
        <v>20</v>
      </c>
      <c r="AF319" s="187">
        <v>15</v>
      </c>
      <c r="AG319" s="153">
        <v>15</v>
      </c>
      <c r="AH319" s="7" t="s">
        <v>46</v>
      </c>
      <c r="AI319" s="7" t="e">
        <f>IF(P319="Crescimento",MAX(S319:AD319)/R319, 2-(MIN(S319:AD319)/R319))</f>
        <v>#DIV/0!</v>
      </c>
      <c r="AJ319" s="7" t="s">
        <v>384</v>
      </c>
    </row>
    <row r="320" spans="1:36" ht="12.75" customHeight="1" x14ac:dyDescent="0.25">
      <c r="A320" s="11" t="s">
        <v>489</v>
      </c>
      <c r="B320" s="11" t="s">
        <v>490</v>
      </c>
      <c r="C320" s="11" t="s">
        <v>1756</v>
      </c>
      <c r="D320" s="11" t="s">
        <v>1757</v>
      </c>
      <c r="E320" s="11" t="s">
        <v>1758</v>
      </c>
      <c r="F320" s="12" t="s">
        <v>1759</v>
      </c>
      <c r="G320" s="3" t="s">
        <v>1760</v>
      </c>
      <c r="H320" s="12" t="s">
        <v>1761</v>
      </c>
      <c r="I320" s="11" t="s">
        <v>1762</v>
      </c>
      <c r="J320" s="11" t="s">
        <v>1763</v>
      </c>
      <c r="K320" s="12" t="s">
        <v>52</v>
      </c>
      <c r="L320" s="6" t="str">
        <f t="shared" si="29"/>
        <v>Programa: Coordenação Federativa e Desenvolvimento Territorial</v>
      </c>
      <c r="M320" s="6" t="str">
        <f t="shared" si="30"/>
        <v>Ação: 5631 - Fomento à Implantação Projetos Habitação Int Social em Imóveis Públicos - RMMJ - RIOMETROPOLE</v>
      </c>
      <c r="N320" s="6" t="str">
        <f t="shared" si="31"/>
        <v>Redução do custo de implantação de habitação popular, a partir dos projetos do IRM (Percentual)</v>
      </c>
      <c r="O320" s="13" t="s">
        <v>46</v>
      </c>
      <c r="P320" s="7" t="s">
        <v>47</v>
      </c>
      <c r="Q320" s="76">
        <v>0</v>
      </c>
      <c r="R320" s="11" t="s">
        <v>55</v>
      </c>
      <c r="S320" s="2"/>
      <c r="T320" s="2"/>
      <c r="U320" s="2"/>
      <c r="V320" s="2"/>
      <c r="W320" s="2"/>
      <c r="X320" s="2"/>
      <c r="Y320" s="2"/>
      <c r="Z320" s="2"/>
      <c r="AA320" s="2"/>
      <c r="AB320" s="2"/>
      <c r="AC320" s="2"/>
      <c r="AD320" s="67">
        <v>0</v>
      </c>
      <c r="AE320" s="74"/>
      <c r="AF320" s="74"/>
      <c r="AG320" s="75" t="s">
        <v>1764</v>
      </c>
      <c r="AH320" s="7" t="s">
        <v>46</v>
      </c>
      <c r="AI320" s="7" t="s">
        <v>161</v>
      </c>
      <c r="AJ320" s="7" t="s">
        <v>161</v>
      </c>
    </row>
    <row r="321" spans="1:37" ht="12.75" customHeight="1" x14ac:dyDescent="0.25">
      <c r="A321" s="11" t="s">
        <v>397</v>
      </c>
      <c r="B321" s="11" t="s">
        <v>398</v>
      </c>
      <c r="C321" s="11" t="s">
        <v>1756</v>
      </c>
      <c r="D321" s="11" t="s">
        <v>1757</v>
      </c>
      <c r="E321" s="11" t="s">
        <v>1765</v>
      </c>
      <c r="F321" s="12" t="s">
        <v>1766</v>
      </c>
      <c r="G321" s="3" t="s">
        <v>1767</v>
      </c>
      <c r="H321" s="12" t="s">
        <v>1768</v>
      </c>
      <c r="I321" s="11" t="s">
        <v>1769</v>
      </c>
      <c r="J321" s="11" t="s">
        <v>1770</v>
      </c>
      <c r="K321" s="12" t="s">
        <v>52</v>
      </c>
      <c r="L321" s="6" t="str">
        <f t="shared" si="29"/>
        <v>Programa: Mobilidade Urbana na Região Metropolitana</v>
      </c>
      <c r="M321" s="6" t="str">
        <f t="shared" si="30"/>
        <v>Ação: 5633 - Assessoramento aos Municípios da RMRJ na Elaboração Planos de Mobilidade Urbana - RIOMETROPOLE</v>
      </c>
      <c r="N321" s="6" t="str">
        <f t="shared" si="31"/>
        <v>Adesão dos planos municipais de mobilidade urbana ao PEDUI, a partir do apoio do IRM (Percentual)</v>
      </c>
      <c r="O321" s="13" t="s">
        <v>46</v>
      </c>
      <c r="P321" s="7" t="s">
        <v>54</v>
      </c>
      <c r="Q321" s="76">
        <v>0</v>
      </c>
      <c r="R321" s="75">
        <v>0</v>
      </c>
      <c r="S321" s="2"/>
      <c r="T321" s="2"/>
      <c r="U321" s="2"/>
      <c r="V321" s="2"/>
      <c r="W321" s="2"/>
      <c r="X321" s="2"/>
      <c r="Y321" s="2"/>
      <c r="Z321" s="2"/>
      <c r="AA321" s="2"/>
      <c r="AB321" s="2"/>
      <c r="AC321" s="2"/>
      <c r="AD321" s="67">
        <v>0</v>
      </c>
      <c r="AE321" s="144">
        <v>0.45</v>
      </c>
      <c r="AF321" s="74">
        <v>1</v>
      </c>
      <c r="AG321" s="75">
        <v>0</v>
      </c>
      <c r="AH321" s="7" t="s">
        <v>46</v>
      </c>
      <c r="AI321" s="7" t="e">
        <f>IF(P321="Crescimento",MAX(S321:AD321)/R321, 2-(MIN(S321:AD321)/R321))</f>
        <v>#DIV/0!</v>
      </c>
      <c r="AJ321" s="7" t="s">
        <v>384</v>
      </c>
    </row>
    <row r="322" spans="1:37" ht="12.75" customHeight="1" x14ac:dyDescent="0.25">
      <c r="A322" s="11" t="s">
        <v>489</v>
      </c>
      <c r="B322" s="11" t="s">
        <v>490</v>
      </c>
      <c r="C322" s="11" t="s">
        <v>1756</v>
      </c>
      <c r="D322" s="11" t="s">
        <v>1757</v>
      </c>
      <c r="E322" s="11" t="s">
        <v>1771</v>
      </c>
      <c r="F322" s="12" t="s">
        <v>1772</v>
      </c>
      <c r="G322" s="3" t="s">
        <v>1773</v>
      </c>
      <c r="H322" s="12" t="s">
        <v>1774</v>
      </c>
      <c r="I322" s="11" t="s">
        <v>1775</v>
      </c>
      <c r="J322" s="11" t="s">
        <v>1776</v>
      </c>
      <c r="K322" s="12" t="s">
        <v>52</v>
      </c>
      <c r="L322" s="6" t="str">
        <f t="shared" ref="L322:L385" si="35">"Programa: "&amp;B322</f>
        <v>Programa: Coordenação Federativa e Desenvolvimento Territorial</v>
      </c>
      <c r="M322" s="6" t="str">
        <f t="shared" ref="M322:M385" si="36">"Ação: "&amp;E322&amp;" - "&amp;F322&amp;" - "&amp;D322</f>
        <v>Ação: 5634 - Elaboração do Plano Metropolitano de Saneamento - RIOMETROPOLE</v>
      </c>
      <c r="N322" s="6" t="str">
        <f t="shared" ref="N322:N385" si="37">H322&amp;" ("&amp;K322&amp;")"</f>
        <v>Adesão dos municípios da RMRJ ao plano metropolitano de saneamento, a partir do apoio do IRM (Percentual)</v>
      </c>
      <c r="O322" s="13" t="s">
        <v>46</v>
      </c>
      <c r="P322" s="7" t="s">
        <v>54</v>
      </c>
      <c r="Q322" s="76">
        <v>0</v>
      </c>
      <c r="R322" s="75">
        <v>0</v>
      </c>
      <c r="S322" s="2"/>
      <c r="T322" s="2"/>
      <c r="U322" s="2"/>
      <c r="V322" s="2"/>
      <c r="W322" s="2"/>
      <c r="X322" s="2"/>
      <c r="Y322" s="2"/>
      <c r="Z322" s="2"/>
      <c r="AA322" s="2"/>
      <c r="AB322" s="2"/>
      <c r="AC322" s="2"/>
      <c r="AD322" s="67">
        <v>0</v>
      </c>
      <c r="AE322" s="76">
        <v>0.12</v>
      </c>
      <c r="AF322" s="74">
        <v>1</v>
      </c>
      <c r="AG322" s="13">
        <v>0</v>
      </c>
      <c r="AH322" s="7" t="s">
        <v>46</v>
      </c>
      <c r="AI322" s="7" t="e">
        <f>IF(P322="Crescimento",MAX(S322:AD322)/R322, 2-(MIN(S322:AD322)/R322))</f>
        <v>#DIV/0!</v>
      </c>
      <c r="AJ322" s="7" t="s">
        <v>384</v>
      </c>
    </row>
    <row r="323" spans="1:37" ht="12.75" customHeight="1" x14ac:dyDescent="0.25">
      <c r="A323" s="11" t="s">
        <v>186</v>
      </c>
      <c r="B323" s="11" t="s">
        <v>187</v>
      </c>
      <c r="C323" s="11" t="s">
        <v>1756</v>
      </c>
      <c r="D323" s="11" t="s">
        <v>1757</v>
      </c>
      <c r="E323" s="11" t="s">
        <v>1777</v>
      </c>
      <c r="F323" s="12" t="s">
        <v>1778</v>
      </c>
      <c r="G323" s="3" t="s">
        <v>1779</v>
      </c>
      <c r="H323" s="12" t="s">
        <v>1780</v>
      </c>
      <c r="I323" s="11" t="s">
        <v>1781</v>
      </c>
      <c r="J323" s="11" t="s">
        <v>1782</v>
      </c>
      <c r="K323" s="12" t="s">
        <v>45</v>
      </c>
      <c r="L323" s="6" t="str">
        <f t="shared" si="35"/>
        <v>Programa: Desenvolvimento Científico, Tecnológico e Inovativo</v>
      </c>
      <c r="M323" s="6" t="str">
        <f t="shared" si="36"/>
        <v>Ação: 5636 - Fomento ao Conhecimento Técnico-Científico e Inovativo na RMRJ  - RIOMETROPOLE</v>
      </c>
      <c r="N323" s="6" t="str">
        <f t="shared" si="37"/>
        <v>Publicações sobre a temática metropolitana a partir de incentivos do IRM (Unidade)</v>
      </c>
      <c r="O323" s="13" t="s">
        <v>46</v>
      </c>
      <c r="P323" s="7" t="s">
        <v>54</v>
      </c>
      <c r="Q323" s="43" t="s">
        <v>55</v>
      </c>
      <c r="R323" s="13" t="s">
        <v>55</v>
      </c>
      <c r="S323" s="2"/>
      <c r="T323" s="2"/>
      <c r="U323" s="2"/>
      <c r="V323" s="2"/>
      <c r="W323" s="2"/>
      <c r="X323" s="2"/>
      <c r="Y323" s="2"/>
      <c r="Z323" s="2"/>
      <c r="AA323" s="2"/>
      <c r="AB323" s="2"/>
      <c r="AC323" s="2"/>
      <c r="AD323" s="2">
        <v>0</v>
      </c>
      <c r="AE323" s="43" t="s">
        <v>55</v>
      </c>
      <c r="AF323" s="11" t="s">
        <v>55</v>
      </c>
      <c r="AG323" s="13" t="s">
        <v>55</v>
      </c>
      <c r="AH323" s="7" t="s">
        <v>46</v>
      </c>
      <c r="AI323" s="7" t="s">
        <v>161</v>
      </c>
      <c r="AJ323" s="7" t="s">
        <v>161</v>
      </c>
    </row>
    <row r="324" spans="1:37" ht="12.75" customHeight="1" x14ac:dyDescent="0.25">
      <c r="A324" s="11" t="s">
        <v>1783</v>
      </c>
      <c r="B324" s="11" t="s">
        <v>1784</v>
      </c>
      <c r="C324" s="11" t="s">
        <v>1785</v>
      </c>
      <c r="D324" s="11" t="s">
        <v>1786</v>
      </c>
      <c r="E324" s="11" t="s">
        <v>1787</v>
      </c>
      <c r="F324" s="12" t="s">
        <v>1788</v>
      </c>
      <c r="G324" s="3" t="s">
        <v>1789</v>
      </c>
      <c r="H324" s="12" t="s">
        <v>1790</v>
      </c>
      <c r="I324" s="11" t="s">
        <v>1791</v>
      </c>
      <c r="J324" s="11" t="s">
        <v>1792</v>
      </c>
      <c r="K324" s="12" t="s">
        <v>45</v>
      </c>
      <c r="L324" s="6" t="str">
        <f t="shared" si="35"/>
        <v>Programa: Gestão Previdenciária</v>
      </c>
      <c r="M324" s="6" t="str">
        <f t="shared" si="36"/>
        <v>Ação: 5438 - Centralização de Processos e Concessão de Aposentadorias - RIOPREVIDENCIA</v>
      </c>
      <c r="N324" s="6" t="str">
        <f t="shared" si="37"/>
        <v>Centralizar os processos de aposentadoria nas instituições específicas (Unidade)</v>
      </c>
      <c r="O324" s="13" t="s">
        <v>46</v>
      </c>
      <c r="P324" s="7" t="s">
        <v>54</v>
      </c>
      <c r="Q324" s="189">
        <v>0</v>
      </c>
      <c r="R324" s="7">
        <v>1</v>
      </c>
      <c r="S324" s="2"/>
      <c r="T324" s="2"/>
      <c r="U324" s="2"/>
      <c r="V324" s="2"/>
      <c r="W324" s="2"/>
      <c r="X324" s="2"/>
      <c r="Y324" s="2"/>
      <c r="Z324" s="2"/>
      <c r="AA324" s="2"/>
      <c r="AB324" s="2"/>
      <c r="AC324" s="2"/>
      <c r="AD324" s="2">
        <v>0</v>
      </c>
      <c r="AE324" s="43">
        <v>2</v>
      </c>
      <c r="AF324" s="11">
        <v>1</v>
      </c>
      <c r="AG324" s="13">
        <v>1</v>
      </c>
      <c r="AH324" s="7" t="s">
        <v>46</v>
      </c>
      <c r="AI324" s="10">
        <f t="shared" ref="AI324:AI332" si="38">IF(P324="Crescimento",MAX(S324:AD324)/R324, 2-(MIN(S324:AD324)/R324))</f>
        <v>0</v>
      </c>
      <c r="AJ324" s="7" t="str">
        <f t="shared" si="34"/>
        <v>Abaixo do Esperado</v>
      </c>
    </row>
    <row r="325" spans="1:37" ht="12.75" customHeight="1" x14ac:dyDescent="0.25">
      <c r="A325" s="11" t="s">
        <v>1783</v>
      </c>
      <c r="B325" s="11" t="s">
        <v>1784</v>
      </c>
      <c r="C325" s="11" t="s">
        <v>1785</v>
      </c>
      <c r="D325" s="11" t="s">
        <v>1786</v>
      </c>
      <c r="E325" s="11" t="s">
        <v>1793</v>
      </c>
      <c r="F325" s="12" t="s">
        <v>1794</v>
      </c>
      <c r="G325" s="3" t="s">
        <v>1795</v>
      </c>
      <c r="H325" s="12" t="s">
        <v>1796</v>
      </c>
      <c r="I325" s="11" t="s">
        <v>1797</v>
      </c>
      <c r="J325" s="11" t="s">
        <v>1798</v>
      </c>
      <c r="K325" s="12" t="s">
        <v>1693</v>
      </c>
      <c r="L325" s="6" t="str">
        <f t="shared" si="35"/>
        <v>Programa: Gestão Previdenciária</v>
      </c>
      <c r="M325" s="6" t="str">
        <f t="shared" si="36"/>
        <v>Ação: 5680 - Criação da Carteira Própria de Investimentos do Rioprevidência - RIOPREVIDENCIA</v>
      </c>
      <c r="N325" s="6" t="str">
        <f t="shared" si="37"/>
        <v>Redução de custos administrativos com a implantação da carteira própria (Reais)</v>
      </c>
      <c r="O325" s="13" t="s">
        <v>46</v>
      </c>
      <c r="P325" s="7" t="s">
        <v>54</v>
      </c>
      <c r="Q325" s="20" t="s">
        <v>55</v>
      </c>
      <c r="R325" s="97">
        <v>200000</v>
      </c>
      <c r="S325" s="2"/>
      <c r="T325" s="2"/>
      <c r="U325" s="2"/>
      <c r="V325" s="2"/>
      <c r="W325" s="2"/>
      <c r="X325" s="2"/>
      <c r="Y325" s="2"/>
      <c r="Z325" s="2"/>
      <c r="AA325" s="2"/>
      <c r="AB325" s="2"/>
      <c r="AC325" s="2"/>
      <c r="AD325" s="2">
        <v>0</v>
      </c>
      <c r="AE325" s="21">
        <v>200000</v>
      </c>
      <c r="AF325" s="21">
        <v>200000</v>
      </c>
      <c r="AG325" s="22">
        <v>200000</v>
      </c>
      <c r="AH325" s="7" t="s">
        <v>46</v>
      </c>
      <c r="AI325" s="10">
        <f t="shared" si="38"/>
        <v>0</v>
      </c>
      <c r="AJ325" s="7" t="str">
        <f t="shared" si="34"/>
        <v>Abaixo do Esperado</v>
      </c>
    </row>
    <row r="326" spans="1:37" ht="12.75" customHeight="1" x14ac:dyDescent="0.25">
      <c r="A326" s="99" t="s">
        <v>1783</v>
      </c>
      <c r="B326" s="99" t="s">
        <v>1784</v>
      </c>
      <c r="C326" s="99" t="s">
        <v>1785</v>
      </c>
      <c r="D326" s="11" t="s">
        <v>1786</v>
      </c>
      <c r="E326" s="11" t="s">
        <v>1799</v>
      </c>
      <c r="F326" s="12" t="s">
        <v>1800</v>
      </c>
      <c r="G326" s="3" t="s">
        <v>1801</v>
      </c>
      <c r="H326" s="12" t="s">
        <v>1802</v>
      </c>
      <c r="I326" s="11" t="s">
        <v>1803</v>
      </c>
      <c r="J326" s="11" t="s">
        <v>1804</v>
      </c>
      <c r="K326" s="12" t="s">
        <v>45</v>
      </c>
      <c r="L326" s="6" t="str">
        <f t="shared" si="35"/>
        <v>Programa: Gestão Previdenciária</v>
      </c>
      <c r="M326" s="6" t="str">
        <f t="shared" si="36"/>
        <v>Ação: A590 - Nova Prova de Vida - RIOPREVIDENCIA</v>
      </c>
      <c r="N326" s="6" t="str">
        <f t="shared" si="37"/>
        <v>Provas de vida realizadas (Unidade)</v>
      </c>
      <c r="O326" s="13" t="s">
        <v>46</v>
      </c>
      <c r="P326" s="7" t="s">
        <v>54</v>
      </c>
      <c r="Q326" s="82">
        <v>200573</v>
      </c>
      <c r="R326" s="83">
        <v>80000</v>
      </c>
      <c r="S326" s="2"/>
      <c r="T326" s="2"/>
      <c r="U326" s="2"/>
      <c r="V326" s="2"/>
      <c r="W326" s="2"/>
      <c r="X326" s="2"/>
      <c r="Y326" s="2"/>
      <c r="Z326" s="2"/>
      <c r="AA326" s="2"/>
      <c r="AB326" s="2"/>
      <c r="AC326" s="2"/>
      <c r="AD326" s="83">
        <v>44592</v>
      </c>
      <c r="AE326" s="83">
        <v>247939</v>
      </c>
      <c r="AF326" s="83">
        <v>247939</v>
      </c>
      <c r="AG326" s="84">
        <v>247939</v>
      </c>
      <c r="AH326" s="7" t="s">
        <v>46</v>
      </c>
      <c r="AI326" s="10">
        <f t="shared" si="38"/>
        <v>0.55740000000000001</v>
      </c>
      <c r="AJ326" s="7" t="str">
        <f t="shared" si="34"/>
        <v>Abaixo do Esperado</v>
      </c>
    </row>
    <row r="327" spans="1:37" ht="12.75" customHeight="1" x14ac:dyDescent="0.25">
      <c r="A327" s="11" t="s">
        <v>1805</v>
      </c>
      <c r="B327" s="11" t="s">
        <v>1806</v>
      </c>
      <c r="C327" s="11" t="s">
        <v>1807</v>
      </c>
      <c r="D327" s="11" t="s">
        <v>1808</v>
      </c>
      <c r="E327" s="11">
        <v>4634</v>
      </c>
      <c r="F327" s="12" t="s">
        <v>1809</v>
      </c>
      <c r="G327" s="3" t="s">
        <v>1810</v>
      </c>
      <c r="H327" s="12" t="s">
        <v>1811</v>
      </c>
      <c r="I327" s="11" t="s">
        <v>1812</v>
      </c>
      <c r="J327" s="11" t="s">
        <v>1813</v>
      </c>
      <c r="K327" s="12" t="s">
        <v>45</v>
      </c>
      <c r="L327" s="6" t="str">
        <f t="shared" si="35"/>
        <v>Programa: Fortalecimento da Participação Popular e do Controle Social</v>
      </c>
      <c r="M327" s="6" t="str">
        <f t="shared" si="36"/>
        <v>Ação: 4634 - Coordenação dos Conselhos Comunitários de Segurança - CCS - RIOSEGURANCA</v>
      </c>
      <c r="N327" s="6" t="str">
        <f t="shared" si="37"/>
        <v>Número de conselhos comunitários de segurança ativos (Unidade)</v>
      </c>
      <c r="O327" s="13" t="s">
        <v>46</v>
      </c>
      <c r="P327" s="7" t="s">
        <v>54</v>
      </c>
      <c r="Q327" s="20">
        <v>65</v>
      </c>
      <c r="R327" s="21">
        <v>70</v>
      </c>
      <c r="S327" s="2"/>
      <c r="T327" s="2"/>
      <c r="U327" s="2"/>
      <c r="V327" s="2"/>
      <c r="W327" s="2"/>
      <c r="X327" s="2"/>
      <c r="Y327" s="2"/>
      <c r="Z327" s="2"/>
      <c r="AA327" s="2"/>
      <c r="AB327" s="2"/>
      <c r="AC327" s="2"/>
      <c r="AD327" s="2">
        <v>62</v>
      </c>
      <c r="AE327" s="21">
        <v>70</v>
      </c>
      <c r="AF327" s="21">
        <v>70</v>
      </c>
      <c r="AG327" s="22">
        <v>70</v>
      </c>
      <c r="AH327" s="7" t="s">
        <v>46</v>
      </c>
      <c r="AI327" s="10">
        <f t="shared" si="38"/>
        <v>0.88571428571428568</v>
      </c>
      <c r="AJ327" s="7" t="str">
        <f t="shared" si="34"/>
        <v>Abaixo do Esperado</v>
      </c>
    </row>
    <row r="328" spans="1:37" s="162" customFormat="1" ht="12.75" customHeight="1" x14ac:dyDescent="0.25">
      <c r="A328" s="11" t="s">
        <v>1814</v>
      </c>
      <c r="B328" s="11" t="s">
        <v>1815</v>
      </c>
      <c r="C328" s="11" t="s">
        <v>1807</v>
      </c>
      <c r="D328" s="11" t="s">
        <v>1808</v>
      </c>
      <c r="E328" s="11">
        <v>4635</v>
      </c>
      <c r="F328" s="12" t="s">
        <v>1816</v>
      </c>
      <c r="G328" s="3" t="s">
        <v>1817</v>
      </c>
      <c r="H328" s="12" t="s">
        <v>1818</v>
      </c>
      <c r="I328" s="11" t="s">
        <v>1819</v>
      </c>
      <c r="J328" s="11" t="s">
        <v>1820</v>
      </c>
      <c r="K328" s="12" t="s">
        <v>45</v>
      </c>
      <c r="L328" s="6" t="str">
        <f t="shared" si="35"/>
        <v>Programa: Prevenção à Violência e Combate à Criminalidade</v>
      </c>
      <c r="M328" s="6" t="str">
        <f t="shared" si="36"/>
        <v>Ação: 4635 - Elaboração e Disseminação de Análises e Conhecimento sobre Segurança Pública ERJ - RIOSEGURANCA</v>
      </c>
      <c r="N328" s="6" t="str">
        <f t="shared" si="37"/>
        <v>Número de acessos à plataforma interativa sobre incidências criminais (Unidade)</v>
      </c>
      <c r="O328" s="13" t="s">
        <v>46</v>
      </c>
      <c r="P328" s="7" t="s">
        <v>54</v>
      </c>
      <c r="Q328" s="20">
        <v>29380</v>
      </c>
      <c r="R328" s="21">
        <v>30000</v>
      </c>
      <c r="S328" s="2"/>
      <c r="T328" s="2"/>
      <c r="U328" s="2"/>
      <c r="V328" s="2"/>
      <c r="W328" s="2"/>
      <c r="X328" s="2"/>
      <c r="Y328" s="2"/>
      <c r="Z328" s="2"/>
      <c r="AA328" s="2"/>
      <c r="AB328" s="2"/>
      <c r="AC328" s="2"/>
      <c r="AD328" s="2">
        <v>40277</v>
      </c>
      <c r="AE328" s="21">
        <v>31000</v>
      </c>
      <c r="AF328" s="190">
        <v>32000</v>
      </c>
      <c r="AG328" s="22">
        <v>33000</v>
      </c>
      <c r="AH328" s="7" t="s">
        <v>46</v>
      </c>
      <c r="AI328" s="10">
        <f t="shared" si="38"/>
        <v>1.3425666666666667</v>
      </c>
      <c r="AJ328" s="7" t="str">
        <f t="shared" si="34"/>
        <v>Acima do Esperado</v>
      </c>
    </row>
    <row r="329" spans="1:37" ht="12.75" customHeight="1" x14ac:dyDescent="0.25">
      <c r="A329" s="11" t="s">
        <v>1814</v>
      </c>
      <c r="B329" s="11" t="s">
        <v>1815</v>
      </c>
      <c r="C329" s="11" t="s">
        <v>1807</v>
      </c>
      <c r="D329" s="11" t="s">
        <v>1808</v>
      </c>
      <c r="E329" s="11">
        <v>4635</v>
      </c>
      <c r="F329" s="12" t="s">
        <v>1816</v>
      </c>
      <c r="G329" s="3" t="s">
        <v>1821</v>
      </c>
      <c r="H329" s="12" t="s">
        <v>1822</v>
      </c>
      <c r="I329" s="11" t="s">
        <v>1819</v>
      </c>
      <c r="J329" s="11" t="s">
        <v>1823</v>
      </c>
      <c r="K329" s="12" t="s">
        <v>45</v>
      </c>
      <c r="L329" s="6" t="str">
        <f t="shared" si="35"/>
        <v>Programa: Prevenção à Violência e Combate à Criminalidade</v>
      </c>
      <c r="M329" s="6" t="str">
        <f t="shared" si="36"/>
        <v>Ação: 4635 - Elaboração e Disseminação de Análises e Conhecimento sobre Segurança Pública ERJ - RIOSEGURANCA</v>
      </c>
      <c r="N329" s="6" t="str">
        <f t="shared" si="37"/>
        <v>Número de acessos aos relatórios analíticos divulgados (Unidade)</v>
      </c>
      <c r="O329" s="13" t="s">
        <v>46</v>
      </c>
      <c r="P329" s="7" t="s">
        <v>54</v>
      </c>
      <c r="Q329" s="20">
        <v>147315</v>
      </c>
      <c r="R329" s="21">
        <v>148000</v>
      </c>
      <c r="S329" s="2"/>
      <c r="T329" s="2"/>
      <c r="U329" s="2"/>
      <c r="V329" s="2"/>
      <c r="W329" s="2"/>
      <c r="X329" s="2"/>
      <c r="Y329" s="2"/>
      <c r="Z329" s="2"/>
      <c r="AA329" s="2"/>
      <c r="AB329" s="2"/>
      <c r="AC329" s="2"/>
      <c r="AD329" s="2">
        <v>140000</v>
      </c>
      <c r="AE329" s="21">
        <v>149000</v>
      </c>
      <c r="AF329" s="21">
        <v>150000</v>
      </c>
      <c r="AG329" s="22">
        <v>151000</v>
      </c>
      <c r="AH329" s="7" t="s">
        <v>46</v>
      </c>
      <c r="AI329" s="10">
        <f t="shared" si="38"/>
        <v>0.94594594594594594</v>
      </c>
      <c r="AJ329" s="7" t="str">
        <f t="shared" si="34"/>
        <v>Abaixo do Esperado</v>
      </c>
    </row>
    <row r="330" spans="1:37" ht="12.75" customHeight="1" x14ac:dyDescent="0.25">
      <c r="A330" s="11" t="s">
        <v>1814</v>
      </c>
      <c r="B330" s="11" t="s">
        <v>1815</v>
      </c>
      <c r="C330" s="11" t="s">
        <v>1807</v>
      </c>
      <c r="D330" s="11" t="s">
        <v>1808</v>
      </c>
      <c r="E330" s="11">
        <v>4635</v>
      </c>
      <c r="F330" s="12" t="s">
        <v>1816</v>
      </c>
      <c r="G330" s="3" t="s">
        <v>1824</v>
      </c>
      <c r="H330" s="12" t="s">
        <v>1825</v>
      </c>
      <c r="I330" s="11" t="s">
        <v>1819</v>
      </c>
      <c r="J330" s="11" t="s">
        <v>1826</v>
      </c>
      <c r="K330" s="12" t="s">
        <v>45</v>
      </c>
      <c r="L330" s="6" t="str">
        <f t="shared" si="35"/>
        <v>Programa: Prevenção à Violência e Combate à Criminalidade</v>
      </c>
      <c r="M330" s="6" t="str">
        <f t="shared" si="36"/>
        <v>Ação: 4635 - Elaboração e Disseminação de Análises e Conhecimento sobre Segurança Pública ERJ - RIOSEGURANCA</v>
      </c>
      <c r="N330" s="6" t="str">
        <f t="shared" si="37"/>
        <v>Número de acessos às estatísticas oficiais relativas à segurança pública (Unidade)</v>
      </c>
      <c r="O330" s="13" t="s">
        <v>46</v>
      </c>
      <c r="P330" s="7" t="s">
        <v>54</v>
      </c>
      <c r="Q330" s="20">
        <v>56444</v>
      </c>
      <c r="R330" s="21">
        <v>57000</v>
      </c>
      <c r="S330" s="2"/>
      <c r="T330" s="2"/>
      <c r="U330" s="2"/>
      <c r="V330" s="2"/>
      <c r="W330" s="2"/>
      <c r="X330" s="2"/>
      <c r="Y330" s="2"/>
      <c r="Z330" s="2"/>
      <c r="AA330" s="2"/>
      <c r="AB330" s="2"/>
      <c r="AC330" s="2"/>
      <c r="AD330" s="2">
        <v>47769</v>
      </c>
      <c r="AE330" s="21">
        <v>58000</v>
      </c>
      <c r="AF330" s="21">
        <v>59000</v>
      </c>
      <c r="AG330" s="22">
        <v>60000</v>
      </c>
      <c r="AH330" s="7" t="s">
        <v>46</v>
      </c>
      <c r="AI330" s="10">
        <f t="shared" si="38"/>
        <v>0.83805263157894738</v>
      </c>
      <c r="AJ330" s="7" t="str">
        <f t="shared" si="34"/>
        <v>Abaixo do Esperado</v>
      </c>
    </row>
    <row r="331" spans="1:37" ht="12.75" customHeight="1" x14ac:dyDescent="0.25">
      <c r="A331" s="11" t="s">
        <v>1814</v>
      </c>
      <c r="B331" s="11" t="s">
        <v>1815</v>
      </c>
      <c r="C331" s="11" t="s">
        <v>1807</v>
      </c>
      <c r="D331" s="11" t="s">
        <v>1808</v>
      </c>
      <c r="E331" s="11" t="s">
        <v>1827</v>
      </c>
      <c r="F331" s="12" t="s">
        <v>1828</v>
      </c>
      <c r="G331" s="3" t="s">
        <v>1829</v>
      </c>
      <c r="H331" s="12" t="s">
        <v>1830</v>
      </c>
      <c r="I331" s="11" t="s">
        <v>1831</v>
      </c>
      <c r="J331" s="11" t="s">
        <v>1832</v>
      </c>
      <c r="K331" s="12" t="s">
        <v>45</v>
      </c>
      <c r="L331" s="6" t="str">
        <f t="shared" si="35"/>
        <v>Programa: Prevenção à Violência e Combate à Criminalidade</v>
      </c>
      <c r="M331" s="6" t="str">
        <f t="shared" si="36"/>
        <v>Ação: 1008 - Desenvolvimento de Pesquisa para Subsidiar a Gestão da Segurança Pública - RIOSEGURANCA</v>
      </c>
      <c r="N331" s="6" t="str">
        <f t="shared" si="37"/>
        <v>Número de relatórios e publicações produzidos a partir de análises desenvolvidas (Unidade)</v>
      </c>
      <c r="O331" s="13" t="s">
        <v>46</v>
      </c>
      <c r="P331" s="7" t="s">
        <v>54</v>
      </c>
      <c r="Q331" s="20">
        <v>4</v>
      </c>
      <c r="R331" s="21">
        <v>5</v>
      </c>
      <c r="S331" s="2"/>
      <c r="T331" s="2"/>
      <c r="U331" s="2"/>
      <c r="V331" s="2"/>
      <c r="W331" s="2"/>
      <c r="X331" s="2"/>
      <c r="Y331" s="2"/>
      <c r="Z331" s="2"/>
      <c r="AA331" s="2"/>
      <c r="AB331" s="2"/>
      <c r="AC331" s="2"/>
      <c r="AD331" s="2">
        <v>2</v>
      </c>
      <c r="AE331" s="21">
        <v>5</v>
      </c>
      <c r="AF331" s="21">
        <v>5</v>
      </c>
      <c r="AG331" s="22">
        <v>5</v>
      </c>
      <c r="AH331" s="7" t="s">
        <v>46</v>
      </c>
      <c r="AI331" s="10">
        <f t="shared" si="38"/>
        <v>0.4</v>
      </c>
      <c r="AJ331" s="7" t="str">
        <f t="shared" si="34"/>
        <v>Abaixo do Esperado</v>
      </c>
    </row>
    <row r="332" spans="1:37" ht="12.75" customHeight="1" x14ac:dyDescent="0.25">
      <c r="A332" s="11" t="s">
        <v>1814</v>
      </c>
      <c r="B332" s="11" t="s">
        <v>1815</v>
      </c>
      <c r="C332" s="11" t="s">
        <v>1807</v>
      </c>
      <c r="D332" s="11" t="s">
        <v>1808</v>
      </c>
      <c r="E332" s="11" t="s">
        <v>1833</v>
      </c>
      <c r="F332" s="6" t="s">
        <v>1834</v>
      </c>
      <c r="G332" s="3" t="s">
        <v>1835</v>
      </c>
      <c r="H332" s="12" t="s">
        <v>1836</v>
      </c>
      <c r="I332" s="11" t="s">
        <v>1837</v>
      </c>
      <c r="J332" s="11" t="s">
        <v>1838</v>
      </c>
      <c r="K332" s="12" t="s">
        <v>45</v>
      </c>
      <c r="L332" s="6" t="str">
        <f t="shared" si="35"/>
        <v>Programa: Prevenção à Violência e Combate à Criminalidade</v>
      </c>
      <c r="M332" s="6" t="str">
        <f t="shared" si="36"/>
        <v>Ação: 8197 - Gestão do Sistema Integrado de Metas - RIOSEGURANCA</v>
      </c>
      <c r="N332" s="6" t="str">
        <f t="shared" si="37"/>
        <v>Número de ciclos de gestão do Sistema de Metas (Unidade)</v>
      </c>
      <c r="O332" s="13" t="s">
        <v>46</v>
      </c>
      <c r="P332" s="7" t="s">
        <v>54</v>
      </c>
      <c r="Q332" s="20">
        <v>2</v>
      </c>
      <c r="R332" s="21">
        <v>2</v>
      </c>
      <c r="S332" s="2"/>
      <c r="T332" s="2"/>
      <c r="U332" s="2"/>
      <c r="V332" s="2"/>
      <c r="W332" s="2"/>
      <c r="X332" s="2"/>
      <c r="Y332" s="2"/>
      <c r="Z332" s="2"/>
      <c r="AA332" s="2"/>
      <c r="AB332" s="2"/>
      <c r="AC332" s="2"/>
      <c r="AD332" s="2">
        <v>1</v>
      </c>
      <c r="AE332" s="21">
        <v>2</v>
      </c>
      <c r="AF332" s="21">
        <v>2</v>
      </c>
      <c r="AG332" s="22">
        <v>2</v>
      </c>
      <c r="AH332" s="7" t="s">
        <v>46</v>
      </c>
      <c r="AI332" s="10">
        <f t="shared" si="38"/>
        <v>0.5</v>
      </c>
      <c r="AJ332" s="7" t="str">
        <f t="shared" si="34"/>
        <v>Abaixo do Esperado</v>
      </c>
    </row>
    <row r="333" spans="1:37" ht="13.5" customHeight="1" x14ac:dyDescent="0.25">
      <c r="A333" s="11" t="s">
        <v>397</v>
      </c>
      <c r="B333" s="11" t="s">
        <v>398</v>
      </c>
      <c r="C333" s="11" t="s">
        <v>1839</v>
      </c>
      <c r="D333" s="11" t="s">
        <v>1840</v>
      </c>
      <c r="E333" s="11" t="s">
        <v>1841</v>
      </c>
      <c r="F333" s="12" t="s">
        <v>1842</v>
      </c>
      <c r="G333" s="3" t="s">
        <v>1843</v>
      </c>
      <c r="H333" s="12" t="s">
        <v>1844</v>
      </c>
      <c r="I333" s="11" t="s">
        <v>1845</v>
      </c>
      <c r="J333" s="11" t="s">
        <v>1846</v>
      </c>
      <c r="K333" s="12" t="s">
        <v>52</v>
      </c>
      <c r="L333" s="6" t="str">
        <f t="shared" si="35"/>
        <v>Programa: Mobilidade Urbana na Região Metropolitana</v>
      </c>
      <c r="M333" s="6" t="str">
        <f t="shared" si="36"/>
        <v>Ação: 1029 - Implantação de Novas Linhas Metroviárias - RIOTRILHOS</v>
      </c>
      <c r="N333" s="6" t="str">
        <f t="shared" si="37"/>
        <v>Aumento da demanda no sistema metroviário - Alça Sul Antero de Quental - Gávea (Percentual)</v>
      </c>
      <c r="O333" s="13" t="s">
        <v>79</v>
      </c>
      <c r="P333" s="7" t="s">
        <v>54</v>
      </c>
      <c r="Q333" s="43" t="s">
        <v>55</v>
      </c>
      <c r="R333" s="11" t="s">
        <v>55</v>
      </c>
      <c r="S333" s="11">
        <v>0</v>
      </c>
      <c r="T333" s="11">
        <v>0</v>
      </c>
      <c r="U333" s="11">
        <v>0</v>
      </c>
      <c r="V333" s="11">
        <v>0</v>
      </c>
      <c r="W333" s="11">
        <v>0</v>
      </c>
      <c r="X333" s="11">
        <v>0</v>
      </c>
      <c r="Y333" s="11">
        <v>0</v>
      </c>
      <c r="Z333" s="13">
        <v>0</v>
      </c>
      <c r="AA333" s="7">
        <v>0</v>
      </c>
      <c r="AB333" s="7">
        <v>0</v>
      </c>
      <c r="AC333" s="7">
        <v>0</v>
      </c>
      <c r="AD333" s="2">
        <v>0</v>
      </c>
      <c r="AE333" s="11" t="s">
        <v>55</v>
      </c>
      <c r="AF333" s="11" t="s">
        <v>55</v>
      </c>
      <c r="AG333" s="13" t="s">
        <v>55</v>
      </c>
      <c r="AH333" s="7" t="s">
        <v>79</v>
      </c>
      <c r="AI333" s="7" t="s">
        <v>161</v>
      </c>
      <c r="AJ333" s="7" t="s">
        <v>161</v>
      </c>
    </row>
    <row r="334" spans="1:37" ht="12.75" customHeight="1" x14ac:dyDescent="0.25">
      <c r="A334" s="11" t="s">
        <v>397</v>
      </c>
      <c r="B334" s="11" t="s">
        <v>398</v>
      </c>
      <c r="C334" s="11" t="s">
        <v>1839</v>
      </c>
      <c r="D334" s="11" t="s">
        <v>1840</v>
      </c>
      <c r="E334" s="11" t="s">
        <v>1841</v>
      </c>
      <c r="F334" s="12" t="s">
        <v>1842</v>
      </c>
      <c r="G334" s="3" t="s">
        <v>1847</v>
      </c>
      <c r="H334" s="19" t="s">
        <v>1848</v>
      </c>
      <c r="I334" s="18" t="s">
        <v>1849</v>
      </c>
      <c r="J334" s="18" t="s">
        <v>1846</v>
      </c>
      <c r="K334" s="19" t="s">
        <v>52</v>
      </c>
      <c r="L334" s="6" t="str">
        <f t="shared" si="35"/>
        <v>Programa: Mobilidade Urbana na Região Metropolitana</v>
      </c>
      <c r="M334" s="6" t="str">
        <f t="shared" si="36"/>
        <v>Ação: 1029 - Implantação de Novas Linhas Metroviárias - RIOTRILHOS</v>
      </c>
      <c r="N334" s="6" t="str">
        <f t="shared" si="37"/>
        <v>Aumento da demanda no sistema metroviário - Estação Gávea (Percentual)</v>
      </c>
      <c r="O334" s="23" t="s">
        <v>79</v>
      </c>
      <c r="P334" s="7" t="s">
        <v>54</v>
      </c>
      <c r="Q334" s="163" t="s">
        <v>55</v>
      </c>
      <c r="R334" s="18" t="s">
        <v>55</v>
      </c>
      <c r="S334" s="11">
        <v>0</v>
      </c>
      <c r="T334" s="11">
        <v>0</v>
      </c>
      <c r="U334" s="11">
        <v>0</v>
      </c>
      <c r="V334" s="11">
        <v>0</v>
      </c>
      <c r="W334" s="11">
        <v>0</v>
      </c>
      <c r="X334" s="11">
        <v>0</v>
      </c>
      <c r="Y334" s="11">
        <v>0</v>
      </c>
      <c r="Z334" s="13">
        <v>0</v>
      </c>
      <c r="AA334" s="7">
        <v>0</v>
      </c>
      <c r="AB334" s="7">
        <v>0</v>
      </c>
      <c r="AC334" s="7">
        <v>0</v>
      </c>
      <c r="AD334" s="2">
        <v>0</v>
      </c>
      <c r="AE334" s="18" t="s">
        <v>55</v>
      </c>
      <c r="AF334" s="18" t="s">
        <v>55</v>
      </c>
      <c r="AG334" s="23" t="s">
        <v>55</v>
      </c>
      <c r="AH334" s="7" t="s">
        <v>79</v>
      </c>
      <c r="AI334" s="7" t="s">
        <v>161</v>
      </c>
      <c r="AJ334" s="7" t="s">
        <v>161</v>
      </c>
    </row>
    <row r="335" spans="1:37" ht="12.75" customHeight="1" x14ac:dyDescent="0.25">
      <c r="A335" s="11" t="s">
        <v>397</v>
      </c>
      <c r="B335" s="11" t="s">
        <v>398</v>
      </c>
      <c r="C335" s="11" t="s">
        <v>1839</v>
      </c>
      <c r="D335" s="11" t="s">
        <v>1840</v>
      </c>
      <c r="E335" s="11" t="s">
        <v>1841</v>
      </c>
      <c r="F335" s="159" t="s">
        <v>1842</v>
      </c>
      <c r="G335" s="3" t="s">
        <v>1850</v>
      </c>
      <c r="H335" s="6" t="s">
        <v>1851</v>
      </c>
      <c r="I335" s="7" t="s">
        <v>1849</v>
      </c>
      <c r="J335" s="7" t="s">
        <v>1846</v>
      </c>
      <c r="K335" s="6" t="s">
        <v>52</v>
      </c>
      <c r="L335" s="6" t="str">
        <f t="shared" si="35"/>
        <v>Programa: Mobilidade Urbana na Região Metropolitana</v>
      </c>
      <c r="M335" s="6" t="str">
        <f t="shared" si="36"/>
        <v>Ação: 1029 - Implantação de Novas Linhas Metroviárias - RIOTRILHOS</v>
      </c>
      <c r="N335" s="6" t="str">
        <f t="shared" si="37"/>
        <v>Aumento da demanda no sistema metroviário - Trecho Carioca - Praça XV (Percentual)</v>
      </c>
      <c r="O335" s="17" t="s">
        <v>79</v>
      </c>
      <c r="P335" s="7" t="s">
        <v>54</v>
      </c>
      <c r="Q335" s="14" t="s">
        <v>55</v>
      </c>
      <c r="R335" s="7" t="s">
        <v>55</v>
      </c>
      <c r="S335" s="18">
        <v>0</v>
      </c>
      <c r="T335" s="18">
        <v>0</v>
      </c>
      <c r="U335" s="18">
        <v>0</v>
      </c>
      <c r="V335" s="18">
        <v>0</v>
      </c>
      <c r="W335" s="18">
        <v>0</v>
      </c>
      <c r="X335" s="18">
        <v>0</v>
      </c>
      <c r="Y335" s="18">
        <v>0</v>
      </c>
      <c r="Z335" s="23">
        <v>0</v>
      </c>
      <c r="AA335" s="7">
        <v>0</v>
      </c>
      <c r="AB335" s="7">
        <v>0</v>
      </c>
      <c r="AC335" s="7">
        <v>0</v>
      </c>
      <c r="AD335" s="2">
        <v>0</v>
      </c>
      <c r="AE335" s="7" t="s">
        <v>55</v>
      </c>
      <c r="AF335" s="7" t="s">
        <v>55</v>
      </c>
      <c r="AG335" s="17" t="s">
        <v>55</v>
      </c>
      <c r="AH335" s="7" t="s">
        <v>79</v>
      </c>
      <c r="AI335" s="7" t="s">
        <v>161</v>
      </c>
      <c r="AJ335" s="7" t="s">
        <v>161</v>
      </c>
    </row>
    <row r="336" spans="1:37" ht="12.75" customHeight="1" x14ac:dyDescent="0.25">
      <c r="A336" s="11" t="s">
        <v>1237</v>
      </c>
      <c r="B336" s="7" t="s">
        <v>1238</v>
      </c>
      <c r="C336" s="11" t="s">
        <v>1852</v>
      </c>
      <c r="D336" s="11" t="s">
        <v>1853</v>
      </c>
      <c r="E336" s="11" t="s">
        <v>1854</v>
      </c>
      <c r="F336" s="6" t="s">
        <v>1855</v>
      </c>
      <c r="G336" s="3" t="s">
        <v>1856</v>
      </c>
      <c r="H336" s="12" t="s">
        <v>1857</v>
      </c>
      <c r="I336" s="11" t="s">
        <v>1858</v>
      </c>
      <c r="J336" s="11" t="s">
        <v>1859</v>
      </c>
      <c r="K336" s="12" t="s">
        <v>52</v>
      </c>
      <c r="L336" s="6" t="str">
        <f t="shared" si="35"/>
        <v>Programa: Gestão do Sistema Prisional e Ressocialização dos Custodiados</v>
      </c>
      <c r="M336" s="6" t="str">
        <f t="shared" si="36"/>
        <v>Ação: 2218 - Apoio às Unidades de Saúde do Sistema Penitenciário - SEAP</v>
      </c>
      <c r="N336" s="6" t="str">
        <f t="shared" si="37"/>
        <v>Proporção de procedimentos ambulatoriais e hospitalares  (Percentual)</v>
      </c>
      <c r="O336" s="13" t="s">
        <v>46</v>
      </c>
      <c r="P336" s="7" t="s">
        <v>54</v>
      </c>
      <c r="Q336" s="110">
        <v>6.6500000000000004E-2</v>
      </c>
      <c r="R336" s="11" t="s">
        <v>55</v>
      </c>
      <c r="S336" s="2"/>
      <c r="T336" s="2"/>
      <c r="U336" s="2"/>
      <c r="V336" s="2"/>
      <c r="W336" s="2"/>
      <c r="X336" s="2"/>
      <c r="Y336" s="2"/>
      <c r="Z336" s="2"/>
      <c r="AA336" s="2"/>
      <c r="AB336" s="2"/>
      <c r="AC336" s="2"/>
      <c r="AD336" s="116">
        <v>8.6400000000000005E-2</v>
      </c>
      <c r="AE336" s="11" t="s">
        <v>55</v>
      </c>
      <c r="AF336" s="11" t="s">
        <v>55</v>
      </c>
      <c r="AG336" s="13" t="s">
        <v>55</v>
      </c>
      <c r="AH336" s="7" t="s">
        <v>46</v>
      </c>
      <c r="AI336" s="7" t="s">
        <v>161</v>
      </c>
      <c r="AJ336" s="7" t="s">
        <v>161</v>
      </c>
      <c r="AK336" s="191"/>
    </row>
    <row r="337" spans="1:36" ht="12.75" customHeight="1" x14ac:dyDescent="0.25">
      <c r="A337" s="11" t="s">
        <v>194</v>
      </c>
      <c r="B337" s="11" t="s">
        <v>195</v>
      </c>
      <c r="C337" s="11" t="s">
        <v>1852</v>
      </c>
      <c r="D337" s="11" t="s">
        <v>1853</v>
      </c>
      <c r="E337" s="11" t="s">
        <v>1860</v>
      </c>
      <c r="F337" s="12" t="s">
        <v>1861</v>
      </c>
      <c r="G337" s="3" t="s">
        <v>1862</v>
      </c>
      <c r="H337" s="12" t="s">
        <v>1863</v>
      </c>
      <c r="I337" s="11" t="s">
        <v>1864</v>
      </c>
      <c r="J337" s="11" t="s">
        <v>1865</v>
      </c>
      <c r="K337" s="12" t="s">
        <v>1866</v>
      </c>
      <c r="L337" s="6" t="str">
        <f t="shared" si="35"/>
        <v>Programa: Gestão de Pessoas no Setor Público</v>
      </c>
      <c r="M337" s="6" t="str">
        <f t="shared" si="36"/>
        <v>Ação: 4574 - Capacitação e Valorização do Agente Penitenciário - SEAP</v>
      </c>
      <c r="N337" s="6" t="str">
        <f t="shared" si="37"/>
        <v>Número de inspetores por apenado (Proporção)</v>
      </c>
      <c r="O337" s="13" t="s">
        <v>46</v>
      </c>
      <c r="P337" s="7" t="s">
        <v>54</v>
      </c>
      <c r="Q337" s="43">
        <v>0.54</v>
      </c>
      <c r="R337" s="11" t="s">
        <v>1867</v>
      </c>
      <c r="S337" s="2"/>
      <c r="T337" s="2"/>
      <c r="U337" s="2"/>
      <c r="V337" s="2"/>
      <c r="W337" s="2"/>
      <c r="X337" s="2"/>
      <c r="Y337" s="2"/>
      <c r="Z337" s="2"/>
      <c r="AA337" s="2"/>
      <c r="AB337" s="2"/>
      <c r="AC337" s="2"/>
      <c r="AD337" s="2">
        <v>0.15</v>
      </c>
      <c r="AE337" s="11" t="s">
        <v>1867</v>
      </c>
      <c r="AF337" s="11" t="s">
        <v>1867</v>
      </c>
      <c r="AG337" s="13" t="s">
        <v>1867</v>
      </c>
      <c r="AH337" s="7" t="s">
        <v>46</v>
      </c>
      <c r="AI337" s="10">
        <f>IF(P337="Crescimento",MAX(S337:AD337)/R337, 2-(MIN(S337:AD337)/R337))</f>
        <v>3.3847056434325427E-6</v>
      </c>
      <c r="AJ337" s="7" t="str">
        <f t="shared" si="34"/>
        <v>Abaixo do Esperado</v>
      </c>
    </row>
    <row r="338" spans="1:36" ht="12.75" customHeight="1" x14ac:dyDescent="0.25">
      <c r="A338" s="11" t="s">
        <v>1237</v>
      </c>
      <c r="B338" s="11" t="s">
        <v>1238</v>
      </c>
      <c r="C338" s="11" t="s">
        <v>1852</v>
      </c>
      <c r="D338" s="11" t="s">
        <v>1853</v>
      </c>
      <c r="E338" s="11" t="s">
        <v>1868</v>
      </c>
      <c r="F338" s="12" t="s">
        <v>1869</v>
      </c>
      <c r="G338" s="3" t="s">
        <v>1870</v>
      </c>
      <c r="H338" s="12" t="s">
        <v>1871</v>
      </c>
      <c r="I338" s="11" t="s">
        <v>1872</v>
      </c>
      <c r="J338" s="11" t="s">
        <v>1873</v>
      </c>
      <c r="K338" s="12" t="s">
        <v>52</v>
      </c>
      <c r="L338" s="6" t="str">
        <f t="shared" si="35"/>
        <v>Programa: Gestão do Sistema Prisional e Ressocialização dos Custodiados</v>
      </c>
      <c r="M338" s="6" t="str">
        <f t="shared" si="36"/>
        <v>Ação: 5393 - Construção e Reforma do Sistema Prisional - SEAP</v>
      </c>
      <c r="N338" s="6" t="str">
        <f t="shared" si="37"/>
        <v>Disponibilização de vagas (Percentual)</v>
      </c>
      <c r="O338" s="13" t="s">
        <v>126</v>
      </c>
      <c r="P338" s="7" t="s">
        <v>54</v>
      </c>
      <c r="Q338" s="76">
        <v>0.54</v>
      </c>
      <c r="R338" s="74">
        <v>0.56000000000000005</v>
      </c>
      <c r="S338" s="2"/>
      <c r="T338" s="2"/>
      <c r="U338" s="2"/>
      <c r="V338" s="70">
        <v>0.61</v>
      </c>
      <c r="W338" s="2"/>
      <c r="X338" s="2"/>
      <c r="Y338" s="2"/>
      <c r="Z338" s="80">
        <v>0.63</v>
      </c>
      <c r="AA338" s="2"/>
      <c r="AB338" s="2"/>
      <c r="AC338" s="2"/>
      <c r="AD338" s="116">
        <v>0.67</v>
      </c>
      <c r="AE338" s="74">
        <v>0.57999999999999996</v>
      </c>
      <c r="AF338" s="74">
        <v>0.6</v>
      </c>
      <c r="AG338" s="75">
        <v>0.62</v>
      </c>
      <c r="AH338" s="7" t="s">
        <v>126</v>
      </c>
      <c r="AI338" s="10">
        <f>IF(P338="Crescimento",MAX(S338:AD338)/R338, 2-(MIN(S338:AD338)/R338))</f>
        <v>1.1964285714285714</v>
      </c>
      <c r="AJ338" s="7" t="str">
        <f t="shared" si="34"/>
        <v>Acima do Esperado</v>
      </c>
    </row>
    <row r="339" spans="1:36" ht="12.75" customHeight="1" x14ac:dyDescent="0.25">
      <c r="A339" s="11" t="s">
        <v>1237</v>
      </c>
      <c r="B339" s="11" t="s">
        <v>1238</v>
      </c>
      <c r="C339" s="11" t="s">
        <v>1852</v>
      </c>
      <c r="D339" s="11" t="s">
        <v>1853</v>
      </c>
      <c r="E339" s="11" t="s">
        <v>1874</v>
      </c>
      <c r="F339" s="12" t="s">
        <v>1875</v>
      </c>
      <c r="G339" s="3" t="s">
        <v>1870</v>
      </c>
      <c r="H339" s="12" t="s">
        <v>1871</v>
      </c>
      <c r="I339" s="11" t="s">
        <v>1872</v>
      </c>
      <c r="J339" s="11" t="s">
        <v>1873</v>
      </c>
      <c r="K339" s="12" t="s">
        <v>52</v>
      </c>
      <c r="L339" s="6" t="str">
        <f t="shared" si="35"/>
        <v>Programa: Gestão do Sistema Prisional e Ressocialização dos Custodiados</v>
      </c>
      <c r="M339" s="6" t="str">
        <f t="shared" si="36"/>
        <v>Ação: 5682 - Suplementação a Projetos Penitenciários - SEAP</v>
      </c>
      <c r="N339" s="6" t="str">
        <f t="shared" si="37"/>
        <v>Disponibilização de vagas (Percentual)</v>
      </c>
      <c r="O339" s="13" t="s">
        <v>126</v>
      </c>
      <c r="P339" s="7" t="s">
        <v>54</v>
      </c>
      <c r="Q339" s="76">
        <v>0.54</v>
      </c>
      <c r="R339" s="74">
        <v>0.56000000000000005</v>
      </c>
      <c r="S339" s="2"/>
      <c r="T339" s="2"/>
      <c r="U339" s="2"/>
      <c r="V339" s="70">
        <v>0.61</v>
      </c>
      <c r="W339" s="2"/>
      <c r="X339" s="2"/>
      <c r="Y339" s="2"/>
      <c r="Z339" s="80">
        <v>0.63</v>
      </c>
      <c r="AA339" s="2"/>
      <c r="AB339" s="2"/>
      <c r="AC339" s="2"/>
      <c r="AD339" s="116">
        <v>0.67</v>
      </c>
      <c r="AE339" s="74">
        <v>0.57999999999999996</v>
      </c>
      <c r="AF339" s="74">
        <v>0.6</v>
      </c>
      <c r="AG339" s="75">
        <v>0.62</v>
      </c>
      <c r="AH339" s="7" t="s">
        <v>126</v>
      </c>
      <c r="AI339" s="10">
        <f>IF(P339="Crescimento",MAX(S339:AD339)/R339, 2-(MIN(S339:AD339)/R339))</f>
        <v>1.1964285714285714</v>
      </c>
      <c r="AJ339" s="7" t="str">
        <f t="shared" si="34"/>
        <v>Acima do Esperado</v>
      </c>
    </row>
    <row r="340" spans="1:36" ht="12.75" customHeight="1" x14ac:dyDescent="0.25">
      <c r="A340" s="11" t="s">
        <v>116</v>
      </c>
      <c r="B340" s="11" t="s">
        <v>117</v>
      </c>
      <c r="C340" s="11" t="s">
        <v>1852</v>
      </c>
      <c r="D340" s="11" t="s">
        <v>1853</v>
      </c>
      <c r="E340" s="11" t="s">
        <v>1876</v>
      </c>
      <c r="F340" s="12" t="s">
        <v>1877</v>
      </c>
      <c r="G340" s="3" t="s">
        <v>1878</v>
      </c>
      <c r="H340" s="12" t="s">
        <v>1879</v>
      </c>
      <c r="I340" s="11" t="s">
        <v>1880</v>
      </c>
      <c r="J340" s="11" t="s">
        <v>1881</v>
      </c>
      <c r="K340" s="12" t="s">
        <v>45</v>
      </c>
      <c r="L340" s="6" t="str">
        <f t="shared" si="35"/>
        <v>Programa: Segurança Alimentar e Nutricional</v>
      </c>
      <c r="M340" s="6" t="str">
        <f t="shared" si="36"/>
        <v>Ação: 8227 - Fornecimento de Alimentação aos Custodiados - SEAP</v>
      </c>
      <c r="N340" s="6" t="str">
        <f t="shared" si="37"/>
        <v>Número de refeições diárias fornecidas aos custodiados (Unidade)</v>
      </c>
      <c r="O340" s="13" t="s">
        <v>126</v>
      </c>
      <c r="P340" s="7" t="s">
        <v>54</v>
      </c>
      <c r="Q340" s="82">
        <v>4</v>
      </c>
      <c r="R340" s="83">
        <v>4</v>
      </c>
      <c r="S340" s="2"/>
      <c r="T340" s="2"/>
      <c r="U340" s="2"/>
      <c r="V340" s="11">
        <v>4</v>
      </c>
      <c r="W340" s="2"/>
      <c r="X340" s="2"/>
      <c r="Y340" s="2"/>
      <c r="Z340" s="13">
        <v>4</v>
      </c>
      <c r="AA340" s="2"/>
      <c r="AB340" s="2"/>
      <c r="AC340" s="2"/>
      <c r="AD340" s="2">
        <v>7</v>
      </c>
      <c r="AE340" s="83">
        <v>4</v>
      </c>
      <c r="AF340" s="83">
        <v>4</v>
      </c>
      <c r="AG340" s="84">
        <v>4</v>
      </c>
      <c r="AH340" s="7" t="s">
        <v>126</v>
      </c>
      <c r="AI340" s="10">
        <f>IF(P340="Crescimento",MAX(S340:AD340)/R340, 2-(MIN(S340:AD340)/R340))</f>
        <v>1.75</v>
      </c>
      <c r="AJ340" s="7" t="str">
        <f t="shared" si="34"/>
        <v>Acima do Esperado</v>
      </c>
    </row>
    <row r="341" spans="1:36" ht="12.75" customHeight="1" x14ac:dyDescent="0.25">
      <c r="A341" s="11" t="s">
        <v>1237</v>
      </c>
      <c r="B341" s="11" t="s">
        <v>1238</v>
      </c>
      <c r="C341" s="11" t="s">
        <v>1852</v>
      </c>
      <c r="D341" s="11" t="s">
        <v>1853</v>
      </c>
      <c r="E341" s="11" t="s">
        <v>1882</v>
      </c>
      <c r="F341" s="12" t="s">
        <v>1883</v>
      </c>
      <c r="G341" s="3" t="s">
        <v>1856</v>
      </c>
      <c r="H341" s="12" t="s">
        <v>1857</v>
      </c>
      <c r="I341" s="11" t="s">
        <v>1858</v>
      </c>
      <c r="J341" s="11" t="s">
        <v>1859</v>
      </c>
      <c r="K341" s="12" t="s">
        <v>52</v>
      </c>
      <c r="L341" s="6" t="str">
        <f t="shared" si="35"/>
        <v>Programa: Gestão do Sistema Prisional e Ressocialização dos Custodiados</v>
      </c>
      <c r="M341" s="6" t="str">
        <f t="shared" si="36"/>
        <v>Ação: 8228 - Promoção e Defesa de Direitos Humanos e Oferta de Serv. Públicos Assistenciais - SEAP</v>
      </c>
      <c r="N341" s="6" t="str">
        <f t="shared" si="37"/>
        <v>Proporção de procedimentos ambulatoriais e hospitalares  (Percentual)</v>
      </c>
      <c r="O341" s="13" t="s">
        <v>46</v>
      </c>
      <c r="P341" s="7" t="s">
        <v>54</v>
      </c>
      <c r="Q341" s="110">
        <v>6.6500000000000004E-2</v>
      </c>
      <c r="R341" s="11" t="s">
        <v>55</v>
      </c>
      <c r="S341" s="2"/>
      <c r="T341" s="2"/>
      <c r="U341" s="2"/>
      <c r="V341" s="2"/>
      <c r="W341" s="2"/>
      <c r="X341" s="2"/>
      <c r="Y341" s="2"/>
      <c r="Z341" s="2"/>
      <c r="AA341" s="2"/>
      <c r="AB341" s="2"/>
      <c r="AC341" s="2"/>
      <c r="AD341" s="116">
        <v>8.6400000000000005E-2</v>
      </c>
      <c r="AE341" s="11" t="s">
        <v>55</v>
      </c>
      <c r="AF341" s="11" t="s">
        <v>55</v>
      </c>
      <c r="AG341" s="13" t="s">
        <v>55</v>
      </c>
      <c r="AH341" s="7" t="s">
        <v>46</v>
      </c>
      <c r="AI341" s="7" t="s">
        <v>161</v>
      </c>
      <c r="AJ341" s="7" t="s">
        <v>161</v>
      </c>
    </row>
    <row r="342" spans="1:36" ht="12.75" customHeight="1" x14ac:dyDescent="0.25">
      <c r="A342" s="11" t="s">
        <v>1237</v>
      </c>
      <c r="B342" s="11" t="s">
        <v>1238</v>
      </c>
      <c r="C342" s="11" t="s">
        <v>1852</v>
      </c>
      <c r="D342" s="11" t="s">
        <v>1853</v>
      </c>
      <c r="E342" s="11" t="s">
        <v>1884</v>
      </c>
      <c r="F342" s="12" t="s">
        <v>1885</v>
      </c>
      <c r="G342" s="3" t="s">
        <v>1886</v>
      </c>
      <c r="H342" s="12" t="s">
        <v>1887</v>
      </c>
      <c r="I342" s="11" t="s">
        <v>1888</v>
      </c>
      <c r="J342" s="11" t="s">
        <v>1889</v>
      </c>
      <c r="K342" s="12" t="s">
        <v>52</v>
      </c>
      <c r="L342" s="6" t="str">
        <f t="shared" si="35"/>
        <v>Programa: Gestão do Sistema Prisional e Ressocialização dos Custodiados</v>
      </c>
      <c r="M342" s="6" t="str">
        <f t="shared" si="36"/>
        <v>Ação: 8232 - Gestão do Sistema Logístico Prisional - SEAP</v>
      </c>
      <c r="N342" s="6" t="str">
        <f t="shared" si="37"/>
        <v>Percentual da população carcerária monitorada eletronicamente (Percentual)</v>
      </c>
      <c r="O342" s="13" t="s">
        <v>126</v>
      </c>
      <c r="P342" s="7" t="s">
        <v>54</v>
      </c>
      <c r="Q342" s="76">
        <v>0.1</v>
      </c>
      <c r="R342" s="11" t="s">
        <v>1890</v>
      </c>
      <c r="S342" s="2"/>
      <c r="T342" s="2"/>
      <c r="U342" s="2"/>
      <c r="V342" s="192">
        <v>0.09</v>
      </c>
      <c r="W342" s="2"/>
      <c r="X342" s="2"/>
      <c r="Y342" s="2"/>
      <c r="Z342" s="193">
        <v>0.08</v>
      </c>
      <c r="AA342" s="2"/>
      <c r="AB342" s="2"/>
      <c r="AC342" s="2"/>
      <c r="AD342" s="116">
        <v>0.35</v>
      </c>
      <c r="AE342" s="11" t="s">
        <v>1890</v>
      </c>
      <c r="AF342" s="11" t="s">
        <v>1890</v>
      </c>
      <c r="AG342" s="13" t="s">
        <v>1890</v>
      </c>
      <c r="AH342" s="7" t="s">
        <v>126</v>
      </c>
      <c r="AI342" s="77">
        <f>IF(P342="Crescimento",MAX(S342:AD342)/0.1, 2-(MIN(S342:AD342)/0.1))</f>
        <v>3.4999999999999996</v>
      </c>
      <c r="AJ342" s="7" t="str">
        <f t="shared" si="34"/>
        <v>Acima do Esperado</v>
      </c>
    </row>
    <row r="343" spans="1:36" ht="12.75" customHeight="1" x14ac:dyDescent="0.25">
      <c r="A343" s="11" t="s">
        <v>1237</v>
      </c>
      <c r="B343" s="11" t="s">
        <v>1238</v>
      </c>
      <c r="C343" s="11" t="s">
        <v>1852</v>
      </c>
      <c r="D343" s="11" t="s">
        <v>1853</v>
      </c>
      <c r="E343" s="11" t="s">
        <v>1884</v>
      </c>
      <c r="F343" s="12" t="s">
        <v>1885</v>
      </c>
      <c r="G343" s="3" t="s">
        <v>1891</v>
      </c>
      <c r="H343" s="12" t="s">
        <v>1892</v>
      </c>
      <c r="I343" s="11" t="s">
        <v>1893</v>
      </c>
      <c r="J343" s="11" t="s">
        <v>1894</v>
      </c>
      <c r="K343" s="12" t="s">
        <v>52</v>
      </c>
      <c r="L343" s="6" t="str">
        <f t="shared" si="35"/>
        <v>Programa: Gestão do Sistema Prisional e Ressocialização dos Custodiados</v>
      </c>
      <c r="M343" s="6" t="str">
        <f t="shared" si="36"/>
        <v>Ação: 8232 - Gestão do Sistema Logístico Prisional - SEAP</v>
      </c>
      <c r="N343" s="6" t="str">
        <f t="shared" si="37"/>
        <v>Transporte de presos (Percentual)</v>
      </c>
      <c r="O343" s="13" t="s">
        <v>53</v>
      </c>
      <c r="P343" s="7" t="s">
        <v>54</v>
      </c>
      <c r="Q343" s="110">
        <v>0.63970000000000005</v>
      </c>
      <c r="R343" s="74">
        <v>0.65</v>
      </c>
      <c r="S343" s="2"/>
      <c r="T343" s="2"/>
      <c r="U343" s="2"/>
      <c r="V343" s="2"/>
      <c r="W343" s="2"/>
      <c r="X343" s="70">
        <v>0.83</v>
      </c>
      <c r="Y343" s="2"/>
      <c r="Z343" s="2"/>
      <c r="AA343" s="2"/>
      <c r="AB343" s="2"/>
      <c r="AC343" s="2"/>
      <c r="AD343" s="116">
        <v>0.90249999999999997</v>
      </c>
      <c r="AE343" s="74">
        <v>0.65</v>
      </c>
      <c r="AF343" s="74">
        <v>0.65</v>
      </c>
      <c r="AG343" s="75">
        <v>0.65</v>
      </c>
      <c r="AH343" s="7" t="s">
        <v>53</v>
      </c>
      <c r="AI343" s="10">
        <f>IF(P343="Crescimento",MAX(S343:AD343)/R343, 2-(MIN(S343:AD343)/R343))</f>
        <v>1.3884615384615384</v>
      </c>
      <c r="AJ343" s="7" t="str">
        <f t="shared" si="34"/>
        <v>Acima do Esperado</v>
      </c>
    </row>
    <row r="344" spans="1:36" ht="12.75" customHeight="1" x14ac:dyDescent="0.25">
      <c r="A344" s="11" t="s">
        <v>837</v>
      </c>
      <c r="B344" s="11" t="s">
        <v>838</v>
      </c>
      <c r="C344" s="11" t="s">
        <v>1895</v>
      </c>
      <c r="D344" s="11" t="s">
        <v>1896</v>
      </c>
      <c r="E344" s="11" t="s">
        <v>1897</v>
      </c>
      <c r="F344" s="12" t="s">
        <v>1898</v>
      </c>
      <c r="G344" s="3" t="s">
        <v>1899</v>
      </c>
      <c r="H344" s="12" t="s">
        <v>1900</v>
      </c>
      <c r="I344" s="11" t="s">
        <v>1901</v>
      </c>
      <c r="J344" s="11" t="s">
        <v>1902</v>
      </c>
      <c r="K344" s="12" t="s">
        <v>1903</v>
      </c>
      <c r="L344" s="6" t="str">
        <f t="shared" si="35"/>
        <v>Programa: Desenvolvimento Agropecuário, Pesqueiro e Aquícola Sustentável</v>
      </c>
      <c r="M344" s="6" t="str">
        <f t="shared" si="36"/>
        <v>Ação: 1050 - Promoção do Melhoramento Genético e Nutrição Animal - Rio Genética - SEAPPA</v>
      </c>
      <c r="N344" s="6" t="str">
        <f t="shared" si="37"/>
        <v>Produção de Leite Bovino (Litros)</v>
      </c>
      <c r="O344" s="13" t="s">
        <v>126</v>
      </c>
      <c r="P344" s="7" t="s">
        <v>54</v>
      </c>
      <c r="Q344" s="20">
        <v>323400000</v>
      </c>
      <c r="R344" s="21">
        <v>597150000</v>
      </c>
      <c r="S344" s="2"/>
      <c r="T344" s="2"/>
      <c r="U344" s="2"/>
      <c r="V344" s="21">
        <v>165600000</v>
      </c>
      <c r="W344" s="2"/>
      <c r="X344" s="2"/>
      <c r="Y344" s="2"/>
      <c r="Z344" s="22">
        <v>193200000</v>
      </c>
      <c r="AA344" s="2"/>
      <c r="AB344" s="2"/>
      <c r="AC344" s="2"/>
      <c r="AD344" s="21">
        <v>198100000</v>
      </c>
      <c r="AE344" s="21">
        <v>597150000</v>
      </c>
      <c r="AF344" s="21">
        <v>597150000</v>
      </c>
      <c r="AG344" s="22">
        <v>597150000</v>
      </c>
      <c r="AH344" s="77" t="s">
        <v>46</v>
      </c>
      <c r="AI344" s="10">
        <f t="shared" ref="AI344:AI352" si="39">IF(P344="Crescimento",SUM(S344:AD344)/R344, 2-(SUM(S344:AD344)/R344))</f>
        <v>0.93259650004186556</v>
      </c>
      <c r="AJ344" s="7" t="str">
        <f t="shared" si="34"/>
        <v>Abaixo do Esperado</v>
      </c>
    </row>
    <row r="345" spans="1:36" ht="12.75" customHeight="1" x14ac:dyDescent="0.25">
      <c r="A345" s="11" t="s">
        <v>837</v>
      </c>
      <c r="B345" s="11" t="s">
        <v>838</v>
      </c>
      <c r="C345" s="11" t="s">
        <v>1895</v>
      </c>
      <c r="D345" s="11" t="s">
        <v>1896</v>
      </c>
      <c r="E345" s="11" t="s">
        <v>1897</v>
      </c>
      <c r="F345" s="12" t="s">
        <v>1898</v>
      </c>
      <c r="G345" s="3" t="s">
        <v>1904</v>
      </c>
      <c r="H345" s="12" t="s">
        <v>1905</v>
      </c>
      <c r="I345" s="11" t="s">
        <v>1906</v>
      </c>
      <c r="J345" s="11" t="s">
        <v>1907</v>
      </c>
      <c r="K345" s="12" t="s">
        <v>1903</v>
      </c>
      <c r="L345" s="6" t="str">
        <f t="shared" si="35"/>
        <v>Programa: Desenvolvimento Agropecuário, Pesqueiro e Aquícola Sustentável</v>
      </c>
      <c r="M345" s="6" t="str">
        <f t="shared" si="36"/>
        <v>Ação: 1050 - Promoção do Melhoramento Genético e Nutrição Animal - Rio Genética - SEAPPA</v>
      </c>
      <c r="N345" s="6" t="str">
        <f t="shared" si="37"/>
        <v>Produtividade de leite bovino (Litros)</v>
      </c>
      <c r="O345" s="13" t="s">
        <v>126</v>
      </c>
      <c r="P345" s="7" t="s">
        <v>54</v>
      </c>
      <c r="Q345" s="20">
        <v>918</v>
      </c>
      <c r="R345" s="194">
        <v>1677.5</v>
      </c>
      <c r="S345" s="2"/>
      <c r="T345" s="2"/>
      <c r="U345" s="2"/>
      <c r="V345" s="11">
        <v>360</v>
      </c>
      <c r="W345" s="2"/>
      <c r="X345" s="2"/>
      <c r="Y345" s="2"/>
      <c r="Z345" s="13">
        <v>420</v>
      </c>
      <c r="AA345" s="2"/>
      <c r="AB345" s="2"/>
      <c r="AC345" s="2"/>
      <c r="AD345" s="2">
        <v>430</v>
      </c>
      <c r="AE345" s="194">
        <v>1677.5</v>
      </c>
      <c r="AF345" s="194">
        <v>1677.5</v>
      </c>
      <c r="AG345" s="195">
        <v>1677.5</v>
      </c>
      <c r="AH345" s="77" t="s">
        <v>46</v>
      </c>
      <c r="AI345" s="10">
        <f t="shared" si="39"/>
        <v>0.72131147540983609</v>
      </c>
      <c r="AJ345" s="7" t="str">
        <f t="shared" si="34"/>
        <v>Abaixo do Esperado</v>
      </c>
    </row>
    <row r="346" spans="1:36" ht="12.75" customHeight="1" x14ac:dyDescent="0.25">
      <c r="A346" s="11" t="s">
        <v>837</v>
      </c>
      <c r="B346" s="11" t="s">
        <v>838</v>
      </c>
      <c r="C346" s="11" t="s">
        <v>1895</v>
      </c>
      <c r="D346" s="11" t="s">
        <v>1896</v>
      </c>
      <c r="E346" s="11" t="s">
        <v>1908</v>
      </c>
      <c r="F346" s="12" t="s">
        <v>1909</v>
      </c>
      <c r="G346" s="3" t="s">
        <v>1910</v>
      </c>
      <c r="H346" s="12" t="s">
        <v>1911</v>
      </c>
      <c r="I346" s="11" t="s">
        <v>1912</v>
      </c>
      <c r="J346" s="11" t="s">
        <v>1913</v>
      </c>
      <c r="K346" s="12" t="s">
        <v>1420</v>
      </c>
      <c r="L346" s="6" t="str">
        <f t="shared" si="35"/>
        <v>Programa: Desenvolvimento Agropecuário, Pesqueiro e Aquícola Sustentável</v>
      </c>
      <c r="M346" s="6" t="str">
        <f t="shared" si="36"/>
        <v>Ação: 1059 - Desenvolvimento das Cadeias Produtivas do Setor Agropecuário - SEAPPA</v>
      </c>
      <c r="N346" s="6" t="str">
        <f t="shared" si="37"/>
        <v>Área de Cadeias Produtivas Apoiada (Hectares)</v>
      </c>
      <c r="O346" s="13" t="s">
        <v>126</v>
      </c>
      <c r="P346" s="7" t="s">
        <v>54</v>
      </c>
      <c r="Q346" s="68">
        <v>31.81</v>
      </c>
      <c r="R346" s="21">
        <v>35</v>
      </c>
      <c r="S346" s="2"/>
      <c r="T346" s="2"/>
      <c r="U346" s="2"/>
      <c r="V346" s="11">
        <v>34</v>
      </c>
      <c r="W346" s="2"/>
      <c r="X346" s="2"/>
      <c r="Y346" s="2"/>
      <c r="Z346" s="13">
        <v>42</v>
      </c>
      <c r="AA346" s="2"/>
      <c r="AB346" s="2"/>
      <c r="AC346" s="2"/>
      <c r="AD346" s="2">
        <v>32</v>
      </c>
      <c r="AE346" s="21">
        <v>35</v>
      </c>
      <c r="AF346" s="21">
        <v>35</v>
      </c>
      <c r="AG346" s="22">
        <v>35</v>
      </c>
      <c r="AH346" s="77" t="s">
        <v>46</v>
      </c>
      <c r="AI346" s="10">
        <f t="shared" si="39"/>
        <v>3.0857142857142859</v>
      </c>
      <c r="AJ346" s="7" t="str">
        <f t="shared" si="34"/>
        <v>Acima do Esperado</v>
      </c>
    </row>
    <row r="347" spans="1:36" ht="12.75" customHeight="1" x14ac:dyDescent="0.25">
      <c r="A347" s="11" t="s">
        <v>837</v>
      </c>
      <c r="B347" s="11" t="s">
        <v>838</v>
      </c>
      <c r="C347" s="11" t="s">
        <v>1895</v>
      </c>
      <c r="D347" s="11" t="s">
        <v>1896</v>
      </c>
      <c r="E347" s="11" t="s">
        <v>1914</v>
      </c>
      <c r="F347" s="12" t="s">
        <v>1915</v>
      </c>
      <c r="G347" s="3" t="s">
        <v>1916</v>
      </c>
      <c r="H347" s="12" t="s">
        <v>1917</v>
      </c>
      <c r="I347" s="11" t="s">
        <v>1918</v>
      </c>
      <c r="J347" s="11" t="s">
        <v>1919</v>
      </c>
      <c r="K347" s="12" t="s">
        <v>45</v>
      </c>
      <c r="L347" s="6" t="str">
        <f t="shared" si="35"/>
        <v>Programa: Desenvolvimento Agropecuário, Pesqueiro e Aquícola Sustentável</v>
      </c>
      <c r="M347" s="6" t="str">
        <f t="shared" si="36"/>
        <v>Ação: 1118 - Apoio Financeiro a Projetos de Fomento - SEAPPA</v>
      </c>
      <c r="N347" s="6" t="str">
        <f t="shared" si="37"/>
        <v>Produtor atendido (Unidade)</v>
      </c>
      <c r="O347" s="13" t="s">
        <v>126</v>
      </c>
      <c r="P347" s="7" t="s">
        <v>54</v>
      </c>
      <c r="Q347" s="82">
        <v>1005</v>
      </c>
      <c r="R347" s="83">
        <v>1065</v>
      </c>
      <c r="S347" s="2"/>
      <c r="T347" s="2"/>
      <c r="U347" s="2"/>
      <c r="V347" s="11">
        <v>260</v>
      </c>
      <c r="W347" s="2"/>
      <c r="X347" s="2"/>
      <c r="Y347" s="2"/>
      <c r="Z347" s="13">
        <v>429</v>
      </c>
      <c r="AA347" s="2"/>
      <c r="AB347" s="2"/>
      <c r="AC347" s="2"/>
      <c r="AD347" s="2">
        <v>355</v>
      </c>
      <c r="AE347" s="83">
        <v>1125</v>
      </c>
      <c r="AF347" s="83">
        <v>1125</v>
      </c>
      <c r="AG347" s="84">
        <v>1125</v>
      </c>
      <c r="AH347" s="77" t="s">
        <v>46</v>
      </c>
      <c r="AI347" s="10">
        <f t="shared" si="39"/>
        <v>0.9802816901408451</v>
      </c>
      <c r="AJ347" s="7" t="str">
        <f t="shared" si="34"/>
        <v>Abaixo do Esperado</v>
      </c>
    </row>
    <row r="348" spans="1:36" ht="12.75" customHeight="1" x14ac:dyDescent="0.25">
      <c r="A348" s="11" t="s">
        <v>837</v>
      </c>
      <c r="B348" s="11" t="s">
        <v>838</v>
      </c>
      <c r="C348" s="11" t="s">
        <v>1895</v>
      </c>
      <c r="D348" s="11" t="s">
        <v>1896</v>
      </c>
      <c r="E348" s="11" t="s">
        <v>1920</v>
      </c>
      <c r="F348" s="12" t="s">
        <v>1921</v>
      </c>
      <c r="G348" s="3" t="s">
        <v>1922</v>
      </c>
      <c r="H348" s="12" t="s">
        <v>1923</v>
      </c>
      <c r="I348" s="11" t="s">
        <v>1924</v>
      </c>
      <c r="J348" s="11" t="s">
        <v>1925</v>
      </c>
      <c r="K348" s="12" t="s">
        <v>45</v>
      </c>
      <c r="L348" s="6" t="str">
        <f t="shared" si="35"/>
        <v>Programa: Desenvolvimento Agropecuário, Pesqueiro e Aquícola Sustentável</v>
      </c>
      <c r="M348" s="6" t="str">
        <f t="shared" si="36"/>
        <v>Ação: 1625 - Desenvolvimento Rural Sustentável em Microbacias Hidrográficas - RIO RURAL - SEAPPA</v>
      </c>
      <c r="N348" s="6" t="str">
        <f t="shared" si="37"/>
        <v>Produtor Familiar em transição para Sistema Produtivo Sustentável    (Unidade)</v>
      </c>
      <c r="O348" s="13" t="s">
        <v>126</v>
      </c>
      <c r="P348" s="7" t="s">
        <v>54</v>
      </c>
      <c r="Q348" s="82">
        <v>1200</v>
      </c>
      <c r="R348" s="83">
        <v>1500</v>
      </c>
      <c r="S348" s="2"/>
      <c r="T348" s="2"/>
      <c r="U348" s="2"/>
      <c r="V348" s="11">
        <v>1200</v>
      </c>
      <c r="W348" s="2"/>
      <c r="X348" s="2"/>
      <c r="Y348" s="2"/>
      <c r="Z348" s="13">
        <v>237</v>
      </c>
      <c r="AA348" s="2"/>
      <c r="AB348" s="2"/>
      <c r="AC348" s="2"/>
      <c r="AD348" s="2">
        <v>281</v>
      </c>
      <c r="AE348" s="83">
        <v>1500</v>
      </c>
      <c r="AF348" s="83">
        <v>1500</v>
      </c>
      <c r="AG348" s="84">
        <v>1500</v>
      </c>
      <c r="AH348" s="77" t="s">
        <v>46</v>
      </c>
      <c r="AI348" s="10">
        <f t="shared" si="39"/>
        <v>1.1453333333333333</v>
      </c>
      <c r="AJ348" s="7" t="str">
        <f t="shared" si="34"/>
        <v>Acima do Esperado</v>
      </c>
    </row>
    <row r="349" spans="1:36" ht="12.75" customHeight="1" x14ac:dyDescent="0.25">
      <c r="A349" s="11" t="s">
        <v>1159</v>
      </c>
      <c r="B349" s="11" t="s">
        <v>1160</v>
      </c>
      <c r="C349" s="11" t="s">
        <v>1895</v>
      </c>
      <c r="D349" s="11" t="s">
        <v>1896</v>
      </c>
      <c r="E349" s="11" t="s">
        <v>1926</v>
      </c>
      <c r="F349" s="12" t="s">
        <v>1927</v>
      </c>
      <c r="G349" s="3" t="s">
        <v>1928</v>
      </c>
      <c r="H349" s="12" t="s">
        <v>1929</v>
      </c>
      <c r="I349" s="11" t="s">
        <v>1930</v>
      </c>
      <c r="J349" s="11" t="s">
        <v>1931</v>
      </c>
      <c r="K349" s="12" t="s">
        <v>45</v>
      </c>
      <c r="L349" s="6" t="str">
        <f t="shared" si="35"/>
        <v>Programa: Defesa Agropecuária</v>
      </c>
      <c r="M349" s="6" t="str">
        <f t="shared" si="36"/>
        <v>Ação: 2116 - Operacionalização do Sistema Unificado de Defesa Agropecuária - SEAPPA</v>
      </c>
      <c r="N349" s="6" t="str">
        <f t="shared" si="37"/>
        <v>Fiscalização Sanitária realizada (Unidade)</v>
      </c>
      <c r="O349" s="13" t="s">
        <v>126</v>
      </c>
      <c r="P349" s="7" t="s">
        <v>54</v>
      </c>
      <c r="Q349" s="82">
        <v>2500</v>
      </c>
      <c r="R349" s="83">
        <v>3000</v>
      </c>
      <c r="S349" s="2"/>
      <c r="T349" s="2"/>
      <c r="U349" s="2"/>
      <c r="V349" s="11">
        <v>2083</v>
      </c>
      <c r="W349" s="2"/>
      <c r="X349" s="2"/>
      <c r="Y349" s="2"/>
      <c r="Z349" s="13">
        <v>2242</v>
      </c>
      <c r="AA349" s="2"/>
      <c r="AB349" s="2"/>
      <c r="AC349" s="2"/>
      <c r="AD349" s="2">
        <v>3324</v>
      </c>
      <c r="AE349" s="82">
        <v>6000</v>
      </c>
      <c r="AF349" s="83">
        <v>6000</v>
      </c>
      <c r="AG349" s="84">
        <v>6000</v>
      </c>
      <c r="AH349" s="77" t="s">
        <v>46</v>
      </c>
      <c r="AI349" s="10">
        <f t="shared" si="39"/>
        <v>2.5496666666666665</v>
      </c>
      <c r="AJ349" s="7" t="str">
        <f t="shared" si="34"/>
        <v>Acima do Esperado</v>
      </c>
    </row>
    <row r="350" spans="1:36" ht="12.75" customHeight="1" x14ac:dyDescent="0.25">
      <c r="A350" s="11" t="s">
        <v>837</v>
      </c>
      <c r="B350" s="11" t="s">
        <v>838</v>
      </c>
      <c r="C350" s="11" t="s">
        <v>1895</v>
      </c>
      <c r="D350" s="11" t="s">
        <v>1896</v>
      </c>
      <c r="E350" s="11" t="s">
        <v>1932</v>
      </c>
      <c r="F350" s="12" t="s">
        <v>1933</v>
      </c>
      <c r="G350" s="3" t="s">
        <v>1934</v>
      </c>
      <c r="H350" s="12" t="s">
        <v>1935</v>
      </c>
      <c r="I350" s="11" t="s">
        <v>1936</v>
      </c>
      <c r="J350" s="11" t="s">
        <v>1937</v>
      </c>
      <c r="K350" s="12" t="s">
        <v>45</v>
      </c>
      <c r="L350" s="6" t="str">
        <f t="shared" si="35"/>
        <v>Programa: Desenvolvimento Agropecuário, Pesqueiro e Aquícola Sustentável</v>
      </c>
      <c r="M350" s="6" t="str">
        <f t="shared" si="36"/>
        <v>Ação: 3485 - Recuperação Emergencial da Rede de Estradas Vicinais - SEAPPA</v>
      </c>
      <c r="N350" s="6" t="str">
        <f t="shared" si="37"/>
        <v>População beneficiada pela recuperação emergencial da Rede de Estradas Vicinais (Unidade)</v>
      </c>
      <c r="O350" s="13" t="s">
        <v>126</v>
      </c>
      <c r="P350" s="7" t="s">
        <v>54</v>
      </c>
      <c r="Q350" s="82">
        <v>0</v>
      </c>
      <c r="R350" s="83">
        <v>1000</v>
      </c>
      <c r="S350" s="2"/>
      <c r="T350" s="2"/>
      <c r="U350" s="2"/>
      <c r="V350" s="11">
        <v>1102</v>
      </c>
      <c r="W350" s="2"/>
      <c r="X350" s="2"/>
      <c r="Y350" s="2"/>
      <c r="Z350" s="13">
        <v>517</v>
      </c>
      <c r="AA350" s="2"/>
      <c r="AB350" s="2"/>
      <c r="AC350" s="2"/>
      <c r="AD350" s="2">
        <v>0</v>
      </c>
      <c r="AE350" s="83">
        <v>1100</v>
      </c>
      <c r="AF350" s="83">
        <v>1200</v>
      </c>
      <c r="AG350" s="84">
        <v>1300</v>
      </c>
      <c r="AH350" s="77" t="s">
        <v>46</v>
      </c>
      <c r="AI350" s="10">
        <f t="shared" si="39"/>
        <v>1.619</v>
      </c>
      <c r="AJ350" s="7" t="str">
        <f t="shared" si="34"/>
        <v>Acima do Esperado</v>
      </c>
    </row>
    <row r="351" spans="1:36" ht="12.75" customHeight="1" x14ac:dyDescent="0.25">
      <c r="A351" s="11" t="s">
        <v>1159</v>
      </c>
      <c r="B351" s="11" t="s">
        <v>1160</v>
      </c>
      <c r="C351" s="11" t="s">
        <v>1895</v>
      </c>
      <c r="D351" s="11" t="s">
        <v>1896</v>
      </c>
      <c r="E351" s="11" t="s">
        <v>1938</v>
      </c>
      <c r="F351" s="12" t="s">
        <v>1939</v>
      </c>
      <c r="G351" s="3" t="s">
        <v>1940</v>
      </c>
      <c r="H351" s="12" t="s">
        <v>1929</v>
      </c>
      <c r="I351" s="11" t="s">
        <v>1930</v>
      </c>
      <c r="J351" s="11" t="s">
        <v>1931</v>
      </c>
      <c r="K351" s="12" t="s">
        <v>45</v>
      </c>
      <c r="L351" s="6" t="str">
        <f t="shared" si="35"/>
        <v>Programa: Defesa Agropecuária</v>
      </c>
      <c r="M351" s="6" t="str">
        <f t="shared" si="36"/>
        <v>Ação: 4449 - Fortalecimento da Defesa Agropecuária do Estado do RJ - SEAPPA</v>
      </c>
      <c r="N351" s="6" t="str">
        <f t="shared" si="37"/>
        <v>Fiscalização Sanitária realizada (Unidade)</v>
      </c>
      <c r="O351" s="13" t="s">
        <v>126</v>
      </c>
      <c r="P351" s="7" t="s">
        <v>54</v>
      </c>
      <c r="Q351" s="82">
        <v>2500</v>
      </c>
      <c r="R351" s="83">
        <v>3000</v>
      </c>
      <c r="S351" s="2"/>
      <c r="T351" s="2"/>
      <c r="U351" s="2"/>
      <c r="V351" s="11">
        <v>2083</v>
      </c>
      <c r="W351" s="2"/>
      <c r="X351" s="2"/>
      <c r="Y351" s="2"/>
      <c r="Z351" s="13">
        <v>2242</v>
      </c>
      <c r="AA351" s="2"/>
      <c r="AB351" s="2"/>
      <c r="AC351" s="2"/>
      <c r="AD351" s="2">
        <v>3324</v>
      </c>
      <c r="AE351" s="83">
        <v>6000</v>
      </c>
      <c r="AF351" s="83">
        <v>6000</v>
      </c>
      <c r="AG351" s="84">
        <v>6000</v>
      </c>
      <c r="AH351" s="77" t="s">
        <v>46</v>
      </c>
      <c r="AI351" s="10">
        <f t="shared" si="39"/>
        <v>2.5496666666666665</v>
      </c>
      <c r="AJ351" s="7" t="str">
        <f t="shared" si="34"/>
        <v>Acima do Esperado</v>
      </c>
    </row>
    <row r="352" spans="1:36" ht="12.75" customHeight="1" x14ac:dyDescent="0.25">
      <c r="A352" s="11" t="s">
        <v>116</v>
      </c>
      <c r="B352" s="11" t="s">
        <v>117</v>
      </c>
      <c r="C352" s="11" t="s">
        <v>1895</v>
      </c>
      <c r="D352" s="11" t="s">
        <v>1896</v>
      </c>
      <c r="E352" s="11" t="s">
        <v>1941</v>
      </c>
      <c r="F352" s="12" t="s">
        <v>1942</v>
      </c>
      <c r="G352" s="3" t="s">
        <v>1943</v>
      </c>
      <c r="H352" s="12" t="s">
        <v>1944</v>
      </c>
      <c r="I352" s="11" t="s">
        <v>1945</v>
      </c>
      <c r="J352" s="11" t="s">
        <v>1946</v>
      </c>
      <c r="K352" s="12" t="s">
        <v>45</v>
      </c>
      <c r="L352" s="6" t="str">
        <f t="shared" si="35"/>
        <v>Programa: Segurança Alimentar e Nutricional</v>
      </c>
      <c r="M352" s="6" t="str">
        <f t="shared" si="36"/>
        <v>Ação: 5627 - Estruturação de Sistemas Alimentares Sustentáveis - SEAPPA</v>
      </c>
      <c r="N352" s="6" t="str">
        <f t="shared" si="37"/>
        <v>Número de agricultores familiares apoiados (Unidade)</v>
      </c>
      <c r="O352" s="13" t="s">
        <v>126</v>
      </c>
      <c r="P352" s="7" t="s">
        <v>54</v>
      </c>
      <c r="Q352" s="82">
        <v>0</v>
      </c>
      <c r="R352" s="83">
        <v>100</v>
      </c>
      <c r="S352" s="2"/>
      <c r="T352" s="2"/>
      <c r="U352" s="2"/>
      <c r="V352" s="11">
        <v>25</v>
      </c>
      <c r="W352" s="2"/>
      <c r="X352" s="2"/>
      <c r="Y352" s="2"/>
      <c r="Z352" s="13">
        <v>0</v>
      </c>
      <c r="AA352" s="2"/>
      <c r="AB352" s="2"/>
      <c r="AC352" s="2"/>
      <c r="AD352" s="2">
        <v>0</v>
      </c>
      <c r="AE352" s="83">
        <v>200</v>
      </c>
      <c r="AF352" s="83">
        <v>300</v>
      </c>
      <c r="AG352" s="84">
        <v>300</v>
      </c>
      <c r="AH352" s="77" t="s">
        <v>46</v>
      </c>
      <c r="AI352" s="10">
        <f t="shared" si="39"/>
        <v>0.25</v>
      </c>
      <c r="AJ352" s="7" t="str">
        <f t="shared" si="34"/>
        <v>Abaixo do Esperado</v>
      </c>
    </row>
    <row r="353" spans="1:36" ht="12.75" customHeight="1" x14ac:dyDescent="0.25">
      <c r="A353" s="11" t="s">
        <v>263</v>
      </c>
      <c r="B353" s="11" t="s">
        <v>264</v>
      </c>
      <c r="C353" s="11" t="s">
        <v>1947</v>
      </c>
      <c r="D353" s="11" t="s">
        <v>1948</v>
      </c>
      <c r="E353" s="11" t="s">
        <v>1949</v>
      </c>
      <c r="F353" s="12" t="s">
        <v>1950</v>
      </c>
      <c r="G353" s="3" t="s">
        <v>1951</v>
      </c>
      <c r="H353" s="12" t="s">
        <v>1952</v>
      </c>
      <c r="I353" s="11" t="s">
        <v>1953</v>
      </c>
      <c r="J353" s="11" t="s">
        <v>1954</v>
      </c>
      <c r="K353" s="12" t="s">
        <v>45</v>
      </c>
      <c r="L353" s="6" t="str">
        <f t="shared" si="35"/>
        <v>Programa: Preservação e Conservação Ambiental</v>
      </c>
      <c r="M353" s="6" t="str">
        <f t="shared" si="36"/>
        <v>Ação: 5638 - Desenvolvimento Ambiental Sustentável - SEAS</v>
      </c>
      <c r="N353" s="6" t="str">
        <f t="shared" si="37"/>
        <v>Relatórios de emissão de gases de efeito estufa (Unidade)</v>
      </c>
      <c r="O353" s="13" t="s">
        <v>46</v>
      </c>
      <c r="P353" s="7" t="s">
        <v>54</v>
      </c>
      <c r="Q353" s="82">
        <v>120</v>
      </c>
      <c r="R353" s="83">
        <v>150</v>
      </c>
      <c r="S353" s="2"/>
      <c r="T353" s="2"/>
      <c r="U353" s="2"/>
      <c r="V353" s="2"/>
      <c r="W353" s="2"/>
      <c r="X353" s="2"/>
      <c r="Y353" s="2"/>
      <c r="Z353" s="2"/>
      <c r="AA353" s="2"/>
      <c r="AB353" s="2"/>
      <c r="AC353" s="2"/>
      <c r="AD353" s="2">
        <v>0</v>
      </c>
      <c r="AE353" s="83">
        <v>150</v>
      </c>
      <c r="AF353" s="83">
        <v>150</v>
      </c>
      <c r="AG353" s="84">
        <v>150</v>
      </c>
      <c r="AH353" s="7" t="s">
        <v>46</v>
      </c>
      <c r="AI353" s="10">
        <f>IF(P353="Crescimento",MAX(S353:AD353)/R353, 2-(MIN(S353:AD353)/R353))</f>
        <v>0</v>
      </c>
      <c r="AJ353" s="7" t="str">
        <f t="shared" si="34"/>
        <v>Abaixo do Esperado</v>
      </c>
    </row>
    <row r="354" spans="1:36" ht="12.75" customHeight="1" x14ac:dyDescent="0.25">
      <c r="A354" s="11" t="s">
        <v>796</v>
      </c>
      <c r="B354" s="11" t="s">
        <v>797</v>
      </c>
      <c r="C354" s="11" t="s">
        <v>1947</v>
      </c>
      <c r="D354" s="11" t="s">
        <v>1948</v>
      </c>
      <c r="E354" s="11" t="s">
        <v>1955</v>
      </c>
      <c r="F354" s="12" t="s">
        <v>1956</v>
      </c>
      <c r="G354" s="3" t="s">
        <v>1957</v>
      </c>
      <c r="H354" s="12" t="s">
        <v>1958</v>
      </c>
      <c r="I354" s="11" t="s">
        <v>1959</v>
      </c>
      <c r="J354" s="11" t="s">
        <v>1960</v>
      </c>
      <c r="K354" s="12" t="s">
        <v>52</v>
      </c>
      <c r="L354" s="6" t="str">
        <f t="shared" si="35"/>
        <v>Programa: Gestão Integrada de Recursos Hídricos</v>
      </c>
      <c r="M354" s="6" t="str">
        <f t="shared" si="36"/>
        <v>Ação: 5639 - Gerenciamento de Recursos Hídricos - SEAS</v>
      </c>
      <c r="N354" s="6" t="str">
        <f t="shared" si="37"/>
        <v>Indice de atendimento urbano de água  - IN023 (Percentual)</v>
      </c>
      <c r="O354" s="13" t="s">
        <v>46</v>
      </c>
      <c r="P354" s="7" t="s">
        <v>54</v>
      </c>
      <c r="Q354" s="110">
        <v>0.93710000000000004</v>
      </c>
      <c r="R354" s="101">
        <v>0.99709999999999999</v>
      </c>
      <c r="S354" s="2"/>
      <c r="T354" s="2"/>
      <c r="U354" s="2"/>
      <c r="V354" s="2"/>
      <c r="W354" s="2"/>
      <c r="X354" s="2"/>
      <c r="Y354" s="2"/>
      <c r="Z354" s="2"/>
      <c r="AA354" s="2"/>
      <c r="AB354" s="2"/>
      <c r="AC354" s="2"/>
      <c r="AD354" s="67">
        <v>0</v>
      </c>
      <c r="AE354" s="101">
        <v>0.99709999999999999</v>
      </c>
      <c r="AF354" s="101">
        <v>0.99709999999999999</v>
      </c>
      <c r="AG354" s="114">
        <v>0.99709999999999999</v>
      </c>
      <c r="AH354" s="7" t="s">
        <v>46</v>
      </c>
      <c r="AI354" s="10">
        <f>IF(P354="Crescimento",MAX(S354:AD354)/R354, 2-(MIN(S354:AD354)/R354))</f>
        <v>0</v>
      </c>
      <c r="AJ354" s="7" t="str">
        <f t="shared" si="34"/>
        <v>Abaixo do Esperado</v>
      </c>
    </row>
    <row r="355" spans="1:36" ht="12.75" customHeight="1" x14ac:dyDescent="0.25">
      <c r="A355" s="11" t="s">
        <v>796</v>
      </c>
      <c r="B355" s="11" t="s">
        <v>797</v>
      </c>
      <c r="C355" s="11" t="s">
        <v>1947</v>
      </c>
      <c r="D355" s="11" t="s">
        <v>1948</v>
      </c>
      <c r="E355" s="11" t="s">
        <v>1955</v>
      </c>
      <c r="F355" s="12" t="s">
        <v>1956</v>
      </c>
      <c r="G355" s="3" t="s">
        <v>1961</v>
      </c>
      <c r="H355" s="12" t="s">
        <v>1962</v>
      </c>
      <c r="I355" s="11" t="s">
        <v>1963</v>
      </c>
      <c r="J355" s="11" t="s">
        <v>1964</v>
      </c>
      <c r="K355" s="12" t="s">
        <v>1965</v>
      </c>
      <c r="L355" s="6" t="str">
        <f t="shared" si="35"/>
        <v>Programa: Gestão Integrada de Recursos Hídricos</v>
      </c>
      <c r="M355" s="6" t="str">
        <f t="shared" si="36"/>
        <v>Ação: 5639 - Gerenciamento de Recursos Hídricos - SEAS</v>
      </c>
      <c r="N355" s="6" t="str">
        <f t="shared" si="37"/>
        <v>Indice de qualidade das águas - IQA NSF (mg/L)</v>
      </c>
      <c r="O355" s="13" t="s">
        <v>46</v>
      </c>
      <c r="P355" s="7" t="s">
        <v>54</v>
      </c>
      <c r="Q355" s="43" t="s">
        <v>1966</v>
      </c>
      <c r="R355" s="11" t="s">
        <v>1967</v>
      </c>
      <c r="S355" s="2"/>
      <c r="T355" s="2"/>
      <c r="U355" s="2"/>
      <c r="V355" s="2"/>
      <c r="W355" s="2"/>
      <c r="X355" s="2"/>
      <c r="Y355" s="2"/>
      <c r="Z355" s="2"/>
      <c r="AA355" s="2"/>
      <c r="AB355" s="2"/>
      <c r="AC355" s="2"/>
      <c r="AD355" s="2">
        <v>0</v>
      </c>
      <c r="AE355" s="11" t="s">
        <v>1967</v>
      </c>
      <c r="AF355" s="11" t="s">
        <v>1967</v>
      </c>
      <c r="AG355" s="13" t="s">
        <v>1967</v>
      </c>
      <c r="AH355" s="7" t="s">
        <v>46</v>
      </c>
      <c r="AI355" s="7">
        <f>IF(P355="Crescimento",MAX(S355:AD355)/50, 2-(MIN(S355:AD355)/50))</f>
        <v>0</v>
      </c>
      <c r="AJ355" s="7" t="str">
        <f t="shared" si="34"/>
        <v>Abaixo do Esperado</v>
      </c>
    </row>
    <row r="356" spans="1:36" ht="12.75" customHeight="1" x14ac:dyDescent="0.25">
      <c r="A356" s="11" t="s">
        <v>263</v>
      </c>
      <c r="B356" s="11" t="s">
        <v>264</v>
      </c>
      <c r="C356" s="11" t="s">
        <v>1947</v>
      </c>
      <c r="D356" s="11" t="s">
        <v>1948</v>
      </c>
      <c r="E356" s="11" t="s">
        <v>1968</v>
      </c>
      <c r="F356" s="12" t="s">
        <v>1969</v>
      </c>
      <c r="G356" s="3" t="s">
        <v>1970</v>
      </c>
      <c r="H356" s="12" t="s">
        <v>1971</v>
      </c>
      <c r="I356" s="11" t="s">
        <v>1972</v>
      </c>
      <c r="J356" s="11" t="s">
        <v>1973</v>
      </c>
      <c r="K356" s="12" t="s">
        <v>45</v>
      </c>
      <c r="L356" s="6" t="str">
        <f t="shared" si="35"/>
        <v>Programa: Preservação e Conservação Ambiental</v>
      </c>
      <c r="M356" s="6" t="str">
        <f t="shared" si="36"/>
        <v>Ação: 5645 - Gestão dos Recursos Naturais - SEAS</v>
      </c>
      <c r="N356" s="6" t="str">
        <f t="shared" si="37"/>
        <v>Número de jovens capacitados e/ou selecionados no projeto Ambiente Jovem (Unidade)</v>
      </c>
      <c r="O356" s="13" t="s">
        <v>46</v>
      </c>
      <c r="P356" s="7" t="s">
        <v>47</v>
      </c>
      <c r="Q356" s="43">
        <v>0</v>
      </c>
      <c r="R356" s="11">
        <v>2000</v>
      </c>
      <c r="S356" s="2"/>
      <c r="T356" s="2"/>
      <c r="U356" s="2"/>
      <c r="V356" s="2"/>
      <c r="W356" s="2"/>
      <c r="X356" s="2"/>
      <c r="Y356" s="2"/>
      <c r="Z356" s="2"/>
      <c r="AA356" s="2"/>
      <c r="AB356" s="2"/>
      <c r="AC356" s="2"/>
      <c r="AD356" s="2">
        <v>0</v>
      </c>
      <c r="AE356" s="11">
        <v>2000</v>
      </c>
      <c r="AF356" s="11">
        <v>1000</v>
      </c>
      <c r="AG356" s="13" t="s">
        <v>55</v>
      </c>
      <c r="AH356" s="7" t="s">
        <v>46</v>
      </c>
      <c r="AI356" s="10">
        <f>IF(P356="Crescimento",MAX(S356:AD356)/R356, 2-(MIN(S356:AD356)/R356))</f>
        <v>2</v>
      </c>
      <c r="AJ356" s="7" t="str">
        <f t="shared" si="34"/>
        <v>Acima do Esperado</v>
      </c>
    </row>
    <row r="357" spans="1:36" ht="12.75" customHeight="1" x14ac:dyDescent="0.25">
      <c r="A357" s="11" t="s">
        <v>263</v>
      </c>
      <c r="B357" s="11" t="s">
        <v>264</v>
      </c>
      <c r="C357" s="11" t="s">
        <v>1947</v>
      </c>
      <c r="D357" s="11" t="s">
        <v>1948</v>
      </c>
      <c r="E357" s="11" t="s">
        <v>1968</v>
      </c>
      <c r="F357" s="12" t="s">
        <v>1969</v>
      </c>
      <c r="G357" s="3" t="s">
        <v>1974</v>
      </c>
      <c r="H357" s="12" t="s">
        <v>1975</v>
      </c>
      <c r="I357" s="196" t="s">
        <v>1976</v>
      </c>
      <c r="J357" s="11" t="s">
        <v>1977</v>
      </c>
      <c r="K357" s="12" t="s">
        <v>45</v>
      </c>
      <c r="L357" s="6" t="str">
        <f t="shared" si="35"/>
        <v>Programa: Preservação e Conservação Ambiental</v>
      </c>
      <c r="M357" s="6" t="str">
        <f t="shared" si="36"/>
        <v>Ação: 5645 - Gestão dos Recursos Naturais - SEAS</v>
      </c>
      <c r="N357" s="6" t="str">
        <f t="shared" si="37"/>
        <v>Unidades de Conservação Fortalecidas (Unidade)</v>
      </c>
      <c r="O357" s="13" t="s">
        <v>46</v>
      </c>
      <c r="P357" s="7" t="s">
        <v>54</v>
      </c>
      <c r="Q357" s="43">
        <v>6</v>
      </c>
      <c r="R357" s="11">
        <v>10</v>
      </c>
      <c r="S357" s="2"/>
      <c r="T357" s="2"/>
      <c r="U357" s="2"/>
      <c r="V357" s="2"/>
      <c r="W357" s="2"/>
      <c r="X357" s="2"/>
      <c r="Y357" s="2"/>
      <c r="Z357" s="2"/>
      <c r="AA357" s="2"/>
      <c r="AB357" s="2"/>
      <c r="AC357" s="2"/>
      <c r="AD357" s="2">
        <v>0</v>
      </c>
      <c r="AE357" s="11">
        <v>10</v>
      </c>
      <c r="AF357" s="11">
        <v>10</v>
      </c>
      <c r="AG357" s="13">
        <v>10</v>
      </c>
      <c r="AH357" s="7" t="s">
        <v>46</v>
      </c>
      <c r="AI357" s="10">
        <f>IF(P357="Crescimento",MAX(S357:AD357)/R357, 2-(MIN(S357:AD357)/R357))</f>
        <v>0</v>
      </c>
      <c r="AJ357" s="7" t="str">
        <f t="shared" si="34"/>
        <v>Abaixo do Esperado</v>
      </c>
    </row>
    <row r="358" spans="1:36" ht="12.75" customHeight="1" x14ac:dyDescent="0.25">
      <c r="A358" s="11" t="s">
        <v>263</v>
      </c>
      <c r="B358" s="11" t="s">
        <v>264</v>
      </c>
      <c r="C358" s="11" t="s">
        <v>1947</v>
      </c>
      <c r="D358" s="11" t="s">
        <v>1948</v>
      </c>
      <c r="E358" s="11" t="s">
        <v>1968</v>
      </c>
      <c r="F358" s="12" t="s">
        <v>1969</v>
      </c>
      <c r="G358" s="3" t="s">
        <v>1978</v>
      </c>
      <c r="H358" s="12" t="s">
        <v>1979</v>
      </c>
      <c r="I358" s="196" t="s">
        <v>1980</v>
      </c>
      <c r="J358" s="11" t="s">
        <v>1981</v>
      </c>
      <c r="K358" s="12" t="s">
        <v>45</v>
      </c>
      <c r="L358" s="6" t="str">
        <f t="shared" si="35"/>
        <v>Programa: Preservação e Conservação Ambiental</v>
      </c>
      <c r="M358" s="6" t="str">
        <f t="shared" si="36"/>
        <v>Ação: 5645 - Gestão dos Recursos Naturais - SEAS</v>
      </c>
      <c r="N358" s="6" t="str">
        <f t="shared" si="37"/>
        <v>Planos Municipais de Conservação e Recuperação da Mata Atlântica - PMMA (Unidade)</v>
      </c>
      <c r="O358" s="13" t="s">
        <v>46</v>
      </c>
      <c r="P358" s="7" t="s">
        <v>54</v>
      </c>
      <c r="Q358" s="43">
        <v>40</v>
      </c>
      <c r="R358" s="11">
        <v>49</v>
      </c>
      <c r="S358" s="2"/>
      <c r="T358" s="2"/>
      <c r="U358" s="2"/>
      <c r="V358" s="2"/>
      <c r="W358" s="2"/>
      <c r="X358" s="2"/>
      <c r="Y358" s="2"/>
      <c r="Z358" s="2"/>
      <c r="AA358" s="2"/>
      <c r="AB358" s="2"/>
      <c r="AC358" s="2"/>
      <c r="AD358" s="2">
        <v>0</v>
      </c>
      <c r="AE358" s="11">
        <v>67</v>
      </c>
      <c r="AF358" s="11">
        <v>82</v>
      </c>
      <c r="AG358" s="13">
        <v>92</v>
      </c>
      <c r="AH358" s="7" t="s">
        <v>46</v>
      </c>
      <c r="AI358" s="10">
        <f>IF(P358="Crescimento",MAX(S358:AD358)/R358, 2-(MIN(S358:AD358)/R358))</f>
        <v>0</v>
      </c>
      <c r="AJ358" s="7" t="str">
        <f t="shared" si="34"/>
        <v>Abaixo do Esperado</v>
      </c>
    </row>
    <row r="359" spans="1:36" ht="12.75" customHeight="1" x14ac:dyDescent="0.25">
      <c r="A359" s="11" t="s">
        <v>240</v>
      </c>
      <c r="B359" s="11" t="s">
        <v>241</v>
      </c>
      <c r="C359" s="11" t="s">
        <v>1947</v>
      </c>
      <c r="D359" s="11" t="s">
        <v>1948</v>
      </c>
      <c r="E359" s="11" t="s">
        <v>1982</v>
      </c>
      <c r="F359" s="12" t="s">
        <v>1983</v>
      </c>
      <c r="G359" s="3" t="s">
        <v>1984</v>
      </c>
      <c r="H359" s="12" t="s">
        <v>1985</v>
      </c>
      <c r="I359" s="11" t="s">
        <v>1986</v>
      </c>
      <c r="J359" s="11" t="s">
        <v>1987</v>
      </c>
      <c r="K359" s="12" t="s">
        <v>52</v>
      </c>
      <c r="L359" s="6" t="str">
        <f t="shared" si="35"/>
        <v>Programa: Saneamento Ambiental e Resíduos Sólidos</v>
      </c>
      <c r="M359" s="6" t="str">
        <f t="shared" si="36"/>
        <v>Ação: 5654 - Governança do Saneamento Ambiental - SEAS</v>
      </c>
      <c r="N359" s="6" t="str">
        <f t="shared" si="37"/>
        <v>Índice de atendimento urbano de esgoto - IN024 (Percentual)</v>
      </c>
      <c r="O359" s="13" t="s">
        <v>46</v>
      </c>
      <c r="P359" s="7" t="s">
        <v>54</v>
      </c>
      <c r="Q359" s="110">
        <v>0.67679999999999996</v>
      </c>
      <c r="R359" s="101">
        <v>0.77680000000000005</v>
      </c>
      <c r="S359" s="2"/>
      <c r="T359" s="2"/>
      <c r="U359" s="2"/>
      <c r="V359" s="2"/>
      <c r="W359" s="2"/>
      <c r="X359" s="2"/>
      <c r="Y359" s="2"/>
      <c r="Z359" s="2"/>
      <c r="AA359" s="2"/>
      <c r="AB359" s="2"/>
      <c r="AC359" s="2"/>
      <c r="AD359" s="67">
        <v>0</v>
      </c>
      <c r="AE359" s="101">
        <v>0.77680000000000005</v>
      </c>
      <c r="AF359" s="101">
        <v>0.77680000000000005</v>
      </c>
      <c r="AG359" s="114">
        <v>0.77680000000000005</v>
      </c>
      <c r="AH359" s="7" t="s">
        <v>46</v>
      </c>
      <c r="AI359" s="10">
        <f>IF(P359="Crescimento",MAX(S359:AD359)/R359, 2-(MIN(S359:AD359)/R359))</f>
        <v>0</v>
      </c>
      <c r="AJ359" s="7" t="str">
        <f t="shared" ref="AJ359:AJ402" si="40">IF(AI359="ASI","ASI",IF(AI359&lt;100%,"Abaixo do Esperado",IF(AI359=100%,"Dentro do Esperado",IF(AI359&gt;100%,"Acima do Esperado"))))</f>
        <v>Abaixo do Esperado</v>
      </c>
    </row>
    <row r="360" spans="1:36" ht="12.75" customHeight="1" x14ac:dyDescent="0.25">
      <c r="A360" s="11" t="s">
        <v>240</v>
      </c>
      <c r="B360" s="11" t="s">
        <v>241</v>
      </c>
      <c r="C360" s="11" t="s">
        <v>1947</v>
      </c>
      <c r="D360" s="11" t="s">
        <v>1948</v>
      </c>
      <c r="E360" s="11" t="s">
        <v>1982</v>
      </c>
      <c r="F360" s="12" t="s">
        <v>1983</v>
      </c>
      <c r="G360" s="3" t="s">
        <v>1988</v>
      </c>
      <c r="H360" s="12" t="s">
        <v>1989</v>
      </c>
      <c r="I360" s="11" t="s">
        <v>1990</v>
      </c>
      <c r="J360" s="11" t="s">
        <v>1991</v>
      </c>
      <c r="K360" s="12" t="s">
        <v>52</v>
      </c>
      <c r="L360" s="6" t="str">
        <f t="shared" si="35"/>
        <v>Programa: Saneamento Ambiental e Resíduos Sólidos</v>
      </c>
      <c r="M360" s="6" t="str">
        <f t="shared" si="36"/>
        <v>Ação: 5654 - Governança do Saneamento Ambiental - SEAS</v>
      </c>
      <c r="N360" s="6" t="str">
        <f t="shared" si="37"/>
        <v>Apoio na operacionalização e execução de consórcios intermunicipais de gestão de resíduos sólidos urbanos (Percentual)</v>
      </c>
      <c r="O360" s="13" t="s">
        <v>46</v>
      </c>
      <c r="P360" s="7" t="s">
        <v>54</v>
      </c>
      <c r="Q360" s="43" t="s">
        <v>55</v>
      </c>
      <c r="R360" s="74">
        <v>0.4</v>
      </c>
      <c r="S360" s="2"/>
      <c r="T360" s="2"/>
      <c r="U360" s="2"/>
      <c r="V360" s="2"/>
      <c r="W360" s="2"/>
      <c r="X360" s="2"/>
      <c r="Y360" s="2"/>
      <c r="Z360" s="2"/>
      <c r="AA360" s="2"/>
      <c r="AB360" s="2"/>
      <c r="AC360" s="2"/>
      <c r="AD360" s="67">
        <v>0.25</v>
      </c>
      <c r="AE360" s="74">
        <v>0.6</v>
      </c>
      <c r="AF360" s="74">
        <v>0.8</v>
      </c>
      <c r="AG360" s="75">
        <v>1</v>
      </c>
      <c r="AH360" s="7" t="s">
        <v>46</v>
      </c>
      <c r="AI360" s="10">
        <f>IF(P360="Crescimento",MAX(S360:AD360)/R360, 2-(MIN(S360:AD360)/R360))</f>
        <v>0.625</v>
      </c>
      <c r="AJ360" s="7" t="str">
        <f t="shared" si="40"/>
        <v>Abaixo do Esperado</v>
      </c>
    </row>
    <row r="361" spans="1:36" ht="12.75" customHeight="1" x14ac:dyDescent="0.25">
      <c r="A361" s="11" t="s">
        <v>726</v>
      </c>
      <c r="B361" s="11" t="s">
        <v>727</v>
      </c>
      <c r="C361" s="11" t="s">
        <v>1992</v>
      </c>
      <c r="D361" s="11" t="s">
        <v>1993</v>
      </c>
      <c r="E361" s="11" t="s">
        <v>1994</v>
      </c>
      <c r="F361" s="12" t="s">
        <v>1995</v>
      </c>
      <c r="G361" s="3" t="s">
        <v>1996</v>
      </c>
      <c r="H361" s="12" t="s">
        <v>1997</v>
      </c>
      <c r="I361" s="11" t="s">
        <v>1998</v>
      </c>
      <c r="J361" s="11" t="s">
        <v>1999</v>
      </c>
      <c r="K361" s="12" t="s">
        <v>52</v>
      </c>
      <c r="L361" s="6" t="str">
        <f t="shared" si="35"/>
        <v>Programa: Segurança no Trânsito</v>
      </c>
      <c r="M361" s="6" t="str">
        <f t="shared" si="36"/>
        <v>Ação: 1115 - Fiscalização e Educação no Trânsito - Operação Lei Seca - SECC</v>
      </c>
      <c r="N361" s="6" t="str">
        <f t="shared" si="37"/>
        <v>Casos de alcoolemia detectados (Percentual)</v>
      </c>
      <c r="O361" s="13" t="s">
        <v>79</v>
      </c>
      <c r="P361" s="7" t="s">
        <v>54</v>
      </c>
      <c r="Q361" s="110">
        <v>4.2900000000000001E-2</v>
      </c>
      <c r="R361" s="101">
        <v>4.2900000000000001E-2</v>
      </c>
      <c r="S361" s="73">
        <v>0.01</v>
      </c>
      <c r="T361" s="73">
        <v>0.01</v>
      </c>
      <c r="U361" s="73">
        <v>0.02</v>
      </c>
      <c r="V361" s="73">
        <v>0.01</v>
      </c>
      <c r="W361" s="70">
        <v>0</v>
      </c>
      <c r="X361" s="70">
        <v>0</v>
      </c>
      <c r="Y361" s="70">
        <v>0</v>
      </c>
      <c r="Z361" s="80">
        <v>0</v>
      </c>
      <c r="AA361" s="182">
        <v>0.11600000000000001</v>
      </c>
      <c r="AB361" s="182">
        <v>0.11600000000000001</v>
      </c>
      <c r="AC361" s="182">
        <v>0.11600000000000001</v>
      </c>
      <c r="AD361" s="182">
        <v>0.11600000000000001</v>
      </c>
      <c r="AE361" s="101">
        <v>4.2900000000000001E-2</v>
      </c>
      <c r="AF361" s="101">
        <v>4.2900000000000001E-2</v>
      </c>
      <c r="AG361" s="114">
        <v>4.2900000000000001E-2</v>
      </c>
      <c r="AH361" s="77" t="s">
        <v>46</v>
      </c>
      <c r="AI361" s="10">
        <f t="shared" ref="AI361:AI366" si="41">IF(P361="Crescimento",SUM(S361:AD361)/R361, 2-(SUM(S361:AD361)/R361))</f>
        <v>11.981351981351981</v>
      </c>
      <c r="AJ361" s="7" t="str">
        <f t="shared" si="40"/>
        <v>Acima do Esperado</v>
      </c>
    </row>
    <row r="362" spans="1:36" ht="12.75" customHeight="1" x14ac:dyDescent="0.25">
      <c r="A362" s="11" t="s">
        <v>726</v>
      </c>
      <c r="B362" s="11" t="s">
        <v>727</v>
      </c>
      <c r="C362" s="11" t="s">
        <v>1992</v>
      </c>
      <c r="D362" s="11" t="s">
        <v>1993</v>
      </c>
      <c r="E362" s="11" t="s">
        <v>1994</v>
      </c>
      <c r="F362" s="12" t="s">
        <v>1995</v>
      </c>
      <c r="G362" s="3" t="s">
        <v>2000</v>
      </c>
      <c r="H362" s="12" t="s">
        <v>2001</v>
      </c>
      <c r="I362" s="11" t="s">
        <v>2002</v>
      </c>
      <c r="J362" s="11" t="s">
        <v>2003</v>
      </c>
      <c r="K362" s="12" t="s">
        <v>45</v>
      </c>
      <c r="L362" s="6" t="str">
        <f t="shared" si="35"/>
        <v>Programa: Segurança no Trânsito</v>
      </c>
      <c r="M362" s="6" t="str">
        <f t="shared" si="36"/>
        <v>Ação: 1115 - Fiscalização e Educação no Trânsito - Operação Lei Seca - SECC</v>
      </c>
      <c r="N362" s="6" t="str">
        <f t="shared" si="37"/>
        <v>Número de veículos abordados (Unidade)</v>
      </c>
      <c r="O362" s="13" t="s">
        <v>79</v>
      </c>
      <c r="P362" s="7" t="s">
        <v>54</v>
      </c>
      <c r="Q362" s="20">
        <v>315000</v>
      </c>
      <c r="R362" s="21">
        <v>315000</v>
      </c>
      <c r="S362" s="183">
        <v>11376</v>
      </c>
      <c r="T362" s="183">
        <v>11375</v>
      </c>
      <c r="U362" s="183">
        <v>11376</v>
      </c>
      <c r="V362" s="183">
        <v>11375</v>
      </c>
      <c r="W362" s="11">
        <v>0</v>
      </c>
      <c r="X362" s="11">
        <v>0</v>
      </c>
      <c r="Y362" s="11">
        <v>0</v>
      </c>
      <c r="Z362" s="13">
        <v>0</v>
      </c>
      <c r="AA362" s="7">
        <v>2836</v>
      </c>
      <c r="AB362" s="7">
        <v>2836</v>
      </c>
      <c r="AC362" s="7">
        <v>2836</v>
      </c>
      <c r="AD362" s="2">
        <v>2836</v>
      </c>
      <c r="AE362" s="21">
        <v>315000</v>
      </c>
      <c r="AF362" s="21">
        <v>315000</v>
      </c>
      <c r="AG362" s="22">
        <v>315000</v>
      </c>
      <c r="AH362" s="77" t="s">
        <v>46</v>
      </c>
      <c r="AI362" s="10">
        <f t="shared" si="41"/>
        <v>0.18046349206349208</v>
      </c>
      <c r="AJ362" s="7" t="str">
        <f t="shared" si="40"/>
        <v>Abaixo do Esperado</v>
      </c>
    </row>
    <row r="363" spans="1:36" ht="12.75" customHeight="1" x14ac:dyDescent="0.25">
      <c r="A363" s="11" t="s">
        <v>726</v>
      </c>
      <c r="B363" s="11" t="s">
        <v>727</v>
      </c>
      <c r="C363" s="11" t="s">
        <v>1992</v>
      </c>
      <c r="D363" s="11" t="s">
        <v>1993</v>
      </c>
      <c r="E363" s="11" t="s">
        <v>1994</v>
      </c>
      <c r="F363" s="12" t="s">
        <v>1995</v>
      </c>
      <c r="G363" s="3" t="s">
        <v>2004</v>
      </c>
      <c r="H363" s="12" t="s">
        <v>2005</v>
      </c>
      <c r="I363" s="11" t="s">
        <v>2006</v>
      </c>
      <c r="J363" s="11" t="s">
        <v>2007</v>
      </c>
      <c r="K363" s="12" t="s">
        <v>52</v>
      </c>
      <c r="L363" s="6" t="str">
        <f t="shared" si="35"/>
        <v>Programa: Segurança no Trânsito</v>
      </c>
      <c r="M363" s="6" t="str">
        <f t="shared" si="36"/>
        <v>Ação: 1115 - Fiscalização e Educação no Trânsito - Operação Lei Seca - SECC</v>
      </c>
      <c r="N363" s="6" t="str">
        <f t="shared" si="37"/>
        <v>Percentual de veículos com irregularidades (Percentual)</v>
      </c>
      <c r="O363" s="13" t="s">
        <v>79</v>
      </c>
      <c r="P363" s="7" t="s">
        <v>54</v>
      </c>
      <c r="Q363" s="110">
        <v>0.17460000000000001</v>
      </c>
      <c r="R363" s="101">
        <v>0.17460000000000001</v>
      </c>
      <c r="S363" s="73">
        <v>0.05</v>
      </c>
      <c r="T363" s="73">
        <v>0.05</v>
      </c>
      <c r="U363" s="73">
        <v>0.06</v>
      </c>
      <c r="V363" s="73">
        <v>0.06</v>
      </c>
      <c r="W363" s="70">
        <v>0</v>
      </c>
      <c r="X363" s="70">
        <v>0</v>
      </c>
      <c r="Y363" s="70">
        <v>0</v>
      </c>
      <c r="Z363" s="80">
        <v>0</v>
      </c>
      <c r="AA363" s="115">
        <v>0.35399999999999998</v>
      </c>
      <c r="AB363" s="115">
        <v>0.35399999999999998</v>
      </c>
      <c r="AC363" s="115">
        <v>0.35399999999999998</v>
      </c>
      <c r="AD363" s="115">
        <v>0.35399999999999998</v>
      </c>
      <c r="AE363" s="101">
        <v>0.17460000000000001</v>
      </c>
      <c r="AF363" s="101">
        <v>0.17460000000000001</v>
      </c>
      <c r="AG363" s="114">
        <v>0.17460000000000001</v>
      </c>
      <c r="AH363" s="77" t="s">
        <v>46</v>
      </c>
      <c r="AI363" s="10">
        <f t="shared" si="41"/>
        <v>9.3699885452462777</v>
      </c>
      <c r="AJ363" s="7" t="str">
        <f t="shared" si="40"/>
        <v>Acima do Esperado</v>
      </c>
    </row>
    <row r="364" spans="1:36" ht="12.75" customHeight="1" x14ac:dyDescent="0.25">
      <c r="A364" s="11" t="s">
        <v>1814</v>
      </c>
      <c r="B364" s="11" t="s">
        <v>1815</v>
      </c>
      <c r="C364" s="11" t="s">
        <v>1992</v>
      </c>
      <c r="D364" s="11" t="s">
        <v>1993</v>
      </c>
      <c r="E364" s="11" t="s">
        <v>2008</v>
      </c>
      <c r="F364" s="12" t="s">
        <v>2009</v>
      </c>
      <c r="G364" s="3" t="s">
        <v>2010</v>
      </c>
      <c r="H364" s="12" t="s">
        <v>2011</v>
      </c>
      <c r="I364" s="11" t="s">
        <v>2012</v>
      </c>
      <c r="J364" s="11" t="s">
        <v>2013</v>
      </c>
      <c r="K364" s="12" t="s">
        <v>45</v>
      </c>
      <c r="L364" s="6" t="str">
        <f t="shared" si="35"/>
        <v>Programa: Prevenção à Violência e Combate à Criminalidade</v>
      </c>
      <c r="M364" s="6" t="str">
        <f t="shared" si="36"/>
        <v>Ação: 1166 - Patrulhamento de Regiões Críticas da Cidade - Operação Governo Presente - SECC</v>
      </c>
      <c r="N364" s="6" t="str">
        <f t="shared" si="37"/>
        <v>Atendimentos do Disque Denúncia (Unidade)</v>
      </c>
      <c r="O364" s="13" t="s">
        <v>79</v>
      </c>
      <c r="P364" s="7" t="s">
        <v>54</v>
      </c>
      <c r="Q364" s="20">
        <v>3476</v>
      </c>
      <c r="R364" s="21">
        <v>3650</v>
      </c>
      <c r="S364" s="183" t="s">
        <v>55</v>
      </c>
      <c r="T364" s="11" t="s">
        <v>55</v>
      </c>
      <c r="U364" s="11" t="s">
        <v>55</v>
      </c>
      <c r="V364" s="11">
        <v>38</v>
      </c>
      <c r="W364" s="11">
        <v>27</v>
      </c>
      <c r="X364" s="11">
        <v>41</v>
      </c>
      <c r="Y364" s="11">
        <v>35</v>
      </c>
      <c r="Z364" s="13">
        <v>21</v>
      </c>
      <c r="AA364" s="7">
        <v>29</v>
      </c>
      <c r="AB364" s="7">
        <v>38</v>
      </c>
      <c r="AC364" s="7">
        <v>35</v>
      </c>
      <c r="AD364" s="2">
        <v>48</v>
      </c>
      <c r="AE364" s="21">
        <v>3650</v>
      </c>
      <c r="AF364" s="21">
        <v>3650</v>
      </c>
      <c r="AG364" s="22">
        <v>3650</v>
      </c>
      <c r="AH364" s="77" t="s">
        <v>46</v>
      </c>
      <c r="AI364" s="10">
        <f t="shared" si="41"/>
        <v>8.5479452054794527E-2</v>
      </c>
      <c r="AJ364" s="7" t="str">
        <f t="shared" si="40"/>
        <v>Abaixo do Esperado</v>
      </c>
    </row>
    <row r="365" spans="1:36" ht="12.75" customHeight="1" x14ac:dyDescent="0.25">
      <c r="A365" s="11" t="s">
        <v>1814</v>
      </c>
      <c r="B365" s="11" t="s">
        <v>1815</v>
      </c>
      <c r="C365" s="11" t="s">
        <v>1992</v>
      </c>
      <c r="D365" s="11" t="s">
        <v>1993</v>
      </c>
      <c r="E365" s="11" t="s">
        <v>2008</v>
      </c>
      <c r="F365" s="12" t="s">
        <v>2009</v>
      </c>
      <c r="G365" s="3" t="s">
        <v>2014</v>
      </c>
      <c r="H365" s="12" t="s">
        <v>2015</v>
      </c>
      <c r="I365" s="11" t="s">
        <v>2016</v>
      </c>
      <c r="J365" s="11" t="s">
        <v>2017</v>
      </c>
      <c r="K365" s="12" t="s">
        <v>45</v>
      </c>
      <c r="L365" s="6" t="str">
        <f t="shared" si="35"/>
        <v>Programa: Prevenção à Violência e Combate à Criminalidade</v>
      </c>
      <c r="M365" s="6" t="str">
        <f t="shared" si="36"/>
        <v>Ação: 1166 - Patrulhamento de Regiões Críticas da Cidade - Operação Governo Presente - SECC</v>
      </c>
      <c r="N365" s="6" t="str">
        <f t="shared" si="37"/>
        <v>Número de pessoas conduzidas à delegacia (Unidade)</v>
      </c>
      <c r="O365" s="13" t="s">
        <v>79</v>
      </c>
      <c r="P365" s="7" t="s">
        <v>47</v>
      </c>
      <c r="Q365" s="20">
        <v>40000</v>
      </c>
      <c r="R365" s="21">
        <v>40000</v>
      </c>
      <c r="S365" s="197" t="s">
        <v>55</v>
      </c>
      <c r="T365" s="197" t="s">
        <v>55</v>
      </c>
      <c r="U365" s="18" t="s">
        <v>55</v>
      </c>
      <c r="V365" s="18" t="s">
        <v>55</v>
      </c>
      <c r="W365" s="18">
        <v>182</v>
      </c>
      <c r="X365" s="18">
        <v>294</v>
      </c>
      <c r="Y365" s="18">
        <v>452</v>
      </c>
      <c r="Z365" s="23">
        <v>486</v>
      </c>
      <c r="AA365" s="7">
        <v>693</v>
      </c>
      <c r="AB365" s="7">
        <v>671</v>
      </c>
      <c r="AC365" s="7">
        <v>670</v>
      </c>
      <c r="AD365" s="2">
        <v>649</v>
      </c>
      <c r="AE365" s="21">
        <v>40000</v>
      </c>
      <c r="AF365" s="21">
        <v>40000</v>
      </c>
      <c r="AG365" s="22">
        <v>40000</v>
      </c>
      <c r="AH365" s="77" t="s">
        <v>46</v>
      </c>
      <c r="AI365" s="10">
        <f t="shared" si="41"/>
        <v>1.897575</v>
      </c>
      <c r="AJ365" s="7" t="str">
        <f t="shared" si="40"/>
        <v>Acima do Esperado</v>
      </c>
    </row>
    <row r="366" spans="1:36" ht="12.75" customHeight="1" x14ac:dyDescent="0.25">
      <c r="A366" s="11" t="s">
        <v>1814</v>
      </c>
      <c r="B366" s="11" t="s">
        <v>1815</v>
      </c>
      <c r="C366" s="11" t="s">
        <v>1992</v>
      </c>
      <c r="D366" s="11" t="s">
        <v>1993</v>
      </c>
      <c r="E366" s="11" t="s">
        <v>2008</v>
      </c>
      <c r="F366" s="12" t="s">
        <v>2009</v>
      </c>
      <c r="G366" s="3" t="s">
        <v>2018</v>
      </c>
      <c r="H366" s="12" t="s">
        <v>2019</v>
      </c>
      <c r="I366" s="11" t="s">
        <v>2020</v>
      </c>
      <c r="J366" s="11" t="s">
        <v>2021</v>
      </c>
      <c r="K366" s="12" t="s">
        <v>45</v>
      </c>
      <c r="L366" s="6" t="str">
        <f t="shared" si="35"/>
        <v>Programa: Prevenção à Violência e Combate à Criminalidade</v>
      </c>
      <c r="M366" s="6" t="str">
        <f t="shared" si="36"/>
        <v>Ação: 1166 - Patrulhamento de Regiões Críticas da Cidade - Operação Governo Presente - SECC</v>
      </c>
      <c r="N366" s="6" t="str">
        <f t="shared" si="37"/>
        <v>Mandados de prisão de foragidos da justiça executados (Unidade)</v>
      </c>
      <c r="O366" s="13" t="s">
        <v>79</v>
      </c>
      <c r="P366" s="7" t="s">
        <v>54</v>
      </c>
      <c r="Q366" s="43">
        <v>715</v>
      </c>
      <c r="R366" s="13">
        <v>750</v>
      </c>
      <c r="S366" s="198">
        <v>90.75</v>
      </c>
      <c r="T366" s="198">
        <v>90.75</v>
      </c>
      <c r="U366" s="198">
        <v>90.75</v>
      </c>
      <c r="V366" s="198">
        <v>90.75</v>
      </c>
      <c r="W366" s="198">
        <v>26</v>
      </c>
      <c r="X366" s="198">
        <v>52</v>
      </c>
      <c r="Y366" s="198">
        <v>59</v>
      </c>
      <c r="Z366" s="199">
        <v>64</v>
      </c>
      <c r="AA366" s="198">
        <v>119</v>
      </c>
      <c r="AB366" s="198">
        <v>79</v>
      </c>
      <c r="AC366" s="198">
        <v>94</v>
      </c>
      <c r="AD366" s="2">
        <v>89</v>
      </c>
      <c r="AE366" s="43">
        <v>750</v>
      </c>
      <c r="AF366" s="11">
        <v>750</v>
      </c>
      <c r="AG366" s="13">
        <v>750</v>
      </c>
      <c r="AH366" s="77" t="s">
        <v>46</v>
      </c>
      <c r="AI366" s="10">
        <f t="shared" si="41"/>
        <v>1.26</v>
      </c>
      <c r="AJ366" s="7" t="str">
        <f t="shared" si="40"/>
        <v>Acima do Esperado</v>
      </c>
    </row>
    <row r="367" spans="1:36" ht="12.75" customHeight="1" x14ac:dyDescent="0.25">
      <c r="A367" s="11" t="s">
        <v>385</v>
      </c>
      <c r="B367" s="11" t="s">
        <v>386</v>
      </c>
      <c r="C367" s="11" t="s">
        <v>1992</v>
      </c>
      <c r="D367" s="120" t="s">
        <v>1993</v>
      </c>
      <c r="E367" s="11" t="s">
        <v>2022</v>
      </c>
      <c r="F367" s="12" t="s">
        <v>2023</v>
      </c>
      <c r="G367" s="3" t="s">
        <v>2024</v>
      </c>
      <c r="H367" s="12" t="s">
        <v>2025</v>
      </c>
      <c r="I367" s="11" t="s">
        <v>2026</v>
      </c>
      <c r="J367" s="11" t="s">
        <v>2027</v>
      </c>
      <c r="K367" s="12" t="s">
        <v>45</v>
      </c>
      <c r="L367" s="6" t="str">
        <f t="shared" si="35"/>
        <v>Programa: Fortalecimento da Gestão Pública</v>
      </c>
      <c r="M367" s="6" t="str">
        <f t="shared" si="36"/>
        <v>Ação: 2355 - Serviço de Comunicação e Divulgação - SECC</v>
      </c>
      <c r="N367" s="6" t="str">
        <f t="shared" si="37"/>
        <v>Número de ações divulgadas pelo governo do estado do Rio de Janeiro (Unidade)</v>
      </c>
      <c r="O367" s="13" t="s">
        <v>46</v>
      </c>
      <c r="P367" s="7" t="s">
        <v>54</v>
      </c>
      <c r="Q367" s="43" t="s">
        <v>55</v>
      </c>
      <c r="R367" s="22">
        <v>1637</v>
      </c>
      <c r="S367" s="2"/>
      <c r="T367" s="2"/>
      <c r="U367" s="2"/>
      <c r="V367" s="2"/>
      <c r="W367" s="2"/>
      <c r="X367" s="2"/>
      <c r="Y367" s="2"/>
      <c r="Z367" s="2"/>
      <c r="AA367" s="2"/>
      <c r="AB367" s="2"/>
      <c r="AC367" s="2"/>
      <c r="AD367" s="2" t="s">
        <v>55</v>
      </c>
      <c r="AE367" s="20">
        <v>3262</v>
      </c>
      <c r="AF367" s="21">
        <v>3262</v>
      </c>
      <c r="AG367" s="22">
        <v>3262</v>
      </c>
      <c r="AH367" s="7" t="s">
        <v>46</v>
      </c>
      <c r="AI367" s="10" t="s">
        <v>55</v>
      </c>
      <c r="AJ367" s="7" t="s">
        <v>55</v>
      </c>
    </row>
    <row r="368" spans="1:36" ht="12.75" customHeight="1" x14ac:dyDescent="0.25">
      <c r="A368" s="11" t="s">
        <v>1814</v>
      </c>
      <c r="B368" s="11" t="s">
        <v>1815</v>
      </c>
      <c r="C368" s="11" t="s">
        <v>1992</v>
      </c>
      <c r="D368" s="11" t="s">
        <v>1993</v>
      </c>
      <c r="E368" s="11" t="s">
        <v>2028</v>
      </c>
      <c r="F368" s="100" t="s">
        <v>2029</v>
      </c>
      <c r="G368" s="3" t="s">
        <v>2030</v>
      </c>
      <c r="H368" s="12" t="s">
        <v>2031</v>
      </c>
      <c r="I368" s="11" t="s">
        <v>2032</v>
      </c>
      <c r="J368" s="11" t="s">
        <v>2033</v>
      </c>
      <c r="K368" s="12" t="s">
        <v>45</v>
      </c>
      <c r="L368" s="6" t="str">
        <f t="shared" si="35"/>
        <v>Programa: Prevenção à Violência e Combate à Criminalidade</v>
      </c>
      <c r="M368" s="6" t="str">
        <f t="shared" si="36"/>
        <v>Ação: 5613 - Fiscalização do Trânsito de Mercadorias e Combate ao Tráfico - OSP Volante - SECC</v>
      </c>
      <c r="N368" s="6" t="str">
        <f t="shared" si="37"/>
        <v>Número de fiscalização veicular e pessoal (Unidade)</v>
      </c>
      <c r="O368" s="13" t="s">
        <v>79</v>
      </c>
      <c r="P368" s="7" t="s">
        <v>54</v>
      </c>
      <c r="Q368" s="20">
        <v>94910</v>
      </c>
      <c r="R368" s="22">
        <v>99656</v>
      </c>
      <c r="S368" s="200">
        <v>12585</v>
      </c>
      <c r="T368" s="200">
        <v>12236</v>
      </c>
      <c r="U368" s="200">
        <v>8257</v>
      </c>
      <c r="V368" s="200">
        <v>6092</v>
      </c>
      <c r="W368" s="7">
        <v>6780</v>
      </c>
      <c r="X368" s="7">
        <v>6780</v>
      </c>
      <c r="Y368" s="7">
        <v>6780</v>
      </c>
      <c r="Z368" s="17">
        <v>6780</v>
      </c>
      <c r="AA368" s="7">
        <v>4488</v>
      </c>
      <c r="AB368" s="7">
        <v>4488</v>
      </c>
      <c r="AC368" s="7">
        <v>4488</v>
      </c>
      <c r="AD368" s="2">
        <v>4488</v>
      </c>
      <c r="AE368" s="20">
        <v>99656</v>
      </c>
      <c r="AF368" s="21">
        <v>99656</v>
      </c>
      <c r="AG368" s="22">
        <v>99656</v>
      </c>
      <c r="AH368" s="77" t="s">
        <v>46</v>
      </c>
      <c r="AI368" s="10">
        <f>IF(P368="Crescimento",SUM(S368:AD368)/R368, 2-(SUM(S368:AD368)/R368))</f>
        <v>0.84532792807256962</v>
      </c>
      <c r="AJ368" s="7" t="str">
        <f t="shared" si="40"/>
        <v>Abaixo do Esperado</v>
      </c>
    </row>
    <row r="369" spans="1:36" ht="12.75" customHeight="1" x14ac:dyDescent="0.25">
      <c r="A369" s="11" t="s">
        <v>1814</v>
      </c>
      <c r="B369" s="11" t="s">
        <v>1815</v>
      </c>
      <c r="C369" s="11" t="s">
        <v>1992</v>
      </c>
      <c r="D369" s="11" t="s">
        <v>1993</v>
      </c>
      <c r="E369" s="11" t="s">
        <v>2028</v>
      </c>
      <c r="F369" s="100" t="s">
        <v>2029</v>
      </c>
      <c r="G369" s="3" t="s">
        <v>2034</v>
      </c>
      <c r="H369" s="12" t="s">
        <v>2035</v>
      </c>
      <c r="I369" s="11" t="s">
        <v>2036</v>
      </c>
      <c r="J369" s="11" t="s">
        <v>2037</v>
      </c>
      <c r="K369" s="12" t="s">
        <v>1903</v>
      </c>
      <c r="L369" s="6" t="str">
        <f t="shared" si="35"/>
        <v>Programa: Prevenção à Violência e Combate à Criminalidade</v>
      </c>
      <c r="M369" s="6" t="str">
        <f t="shared" si="36"/>
        <v>Ação: 5613 - Fiscalização do Trânsito de Mercadorias e Combate ao Tráfico - OSP Volante - SECC</v>
      </c>
      <c r="N369" s="6" t="str">
        <f t="shared" si="37"/>
        <v>Quantidade de combustível apreendido (Litros)</v>
      </c>
      <c r="O369" s="13" t="s">
        <v>46</v>
      </c>
      <c r="P369" s="7" t="s">
        <v>54</v>
      </c>
      <c r="Q369" s="20">
        <v>2894472</v>
      </c>
      <c r="R369" s="22">
        <v>3039195</v>
      </c>
      <c r="S369" s="2"/>
      <c r="T369" s="2"/>
      <c r="U369" s="2"/>
      <c r="V369" s="2"/>
      <c r="W369" s="2"/>
      <c r="X369" s="2"/>
      <c r="Y369" s="2"/>
      <c r="Z369" s="2"/>
      <c r="AA369" s="2"/>
      <c r="AB369" s="2"/>
      <c r="AC369" s="2"/>
      <c r="AD369" s="2">
        <v>638936</v>
      </c>
      <c r="AE369" s="20">
        <v>3039195</v>
      </c>
      <c r="AF369" s="21">
        <v>3039195</v>
      </c>
      <c r="AG369" s="22">
        <v>3039195</v>
      </c>
      <c r="AH369" s="7" t="s">
        <v>46</v>
      </c>
      <c r="AI369" s="10">
        <f>IF(P369="Crescimento",MAX(S369:AD369)/R369, 2-(MIN(S369:AD369)/R369))</f>
        <v>0.21023198577254831</v>
      </c>
      <c r="AJ369" s="7" t="str">
        <f t="shared" si="40"/>
        <v>Abaixo do Esperado</v>
      </c>
    </row>
    <row r="370" spans="1:36" s="162" customFormat="1" ht="12.75" customHeight="1" x14ac:dyDescent="0.25">
      <c r="A370" s="11" t="s">
        <v>737</v>
      </c>
      <c r="B370" s="11" t="s">
        <v>738</v>
      </c>
      <c r="C370" s="11" t="s">
        <v>1992</v>
      </c>
      <c r="D370" s="11" t="s">
        <v>1993</v>
      </c>
      <c r="E370" s="11" t="s">
        <v>2038</v>
      </c>
      <c r="F370" s="12" t="s">
        <v>2039</v>
      </c>
      <c r="G370" s="3" t="s">
        <v>2040</v>
      </c>
      <c r="H370" s="12" t="s">
        <v>2041</v>
      </c>
      <c r="I370" s="11" t="s">
        <v>2042</v>
      </c>
      <c r="J370" s="11" t="s">
        <v>2043</v>
      </c>
      <c r="K370" s="12" t="s">
        <v>45</v>
      </c>
      <c r="L370" s="6" t="str">
        <f t="shared" si="35"/>
        <v>Programa: Gestão das Unidades de Atendimento ao Cidadão</v>
      </c>
      <c r="M370" s="6" t="str">
        <f t="shared" si="36"/>
        <v>Ação: 2857 - Operacionalização das Unidades de Atendimento do Rio Poupa Tempo - SECC</v>
      </c>
      <c r="N370" s="6" t="str">
        <f t="shared" si="37"/>
        <v>Número de atendimentos nas unidades do Rio Poupa Tempo (Unidade)</v>
      </c>
      <c r="O370" s="13" t="s">
        <v>79</v>
      </c>
      <c r="P370" s="7" t="s">
        <v>54</v>
      </c>
      <c r="Q370" s="20">
        <v>1992123</v>
      </c>
      <c r="R370" s="22">
        <v>2000000</v>
      </c>
      <c r="S370" s="200">
        <v>270725</v>
      </c>
      <c r="T370" s="200">
        <v>217652</v>
      </c>
      <c r="U370" s="200">
        <v>80934</v>
      </c>
      <c r="V370" s="7">
        <v>0</v>
      </c>
      <c r="W370" s="7">
        <v>152066</v>
      </c>
      <c r="X370" s="7">
        <v>45772</v>
      </c>
      <c r="Y370" s="7">
        <v>108774</v>
      </c>
      <c r="Z370" s="17">
        <v>160298</v>
      </c>
      <c r="AA370" s="7">
        <v>23603</v>
      </c>
      <c r="AB370" s="7">
        <v>168475</v>
      </c>
      <c r="AC370" s="7">
        <v>176127</v>
      </c>
      <c r="AD370" s="2">
        <v>23603</v>
      </c>
      <c r="AE370" s="20">
        <v>2000000</v>
      </c>
      <c r="AF370" s="21">
        <v>2000000</v>
      </c>
      <c r="AG370" s="22">
        <v>2000000</v>
      </c>
      <c r="AH370" s="77" t="s">
        <v>46</v>
      </c>
      <c r="AI370" s="10">
        <f>IF(P370="Crescimento",SUM(S370:AD370)/R370, 2-(SUM(S370:AD370)/R370))</f>
        <v>0.7140145</v>
      </c>
      <c r="AJ370" s="7" t="str">
        <f t="shared" si="40"/>
        <v>Abaixo do Esperado</v>
      </c>
    </row>
    <row r="371" spans="1:36" s="162" customFormat="1" ht="12.75" customHeight="1" x14ac:dyDescent="0.25">
      <c r="A371" s="11" t="s">
        <v>363</v>
      </c>
      <c r="B371" s="11" t="s">
        <v>364</v>
      </c>
      <c r="C371" s="11" t="s">
        <v>1992</v>
      </c>
      <c r="D371" s="11" t="s">
        <v>1993</v>
      </c>
      <c r="E371" s="11" t="s">
        <v>2044</v>
      </c>
      <c r="F371" s="12" t="s">
        <v>2045</v>
      </c>
      <c r="G371" s="3" t="s">
        <v>2046</v>
      </c>
      <c r="H371" s="12" t="s">
        <v>2047</v>
      </c>
      <c r="I371" s="11" t="s">
        <v>2048</v>
      </c>
      <c r="J371" s="11" t="s">
        <v>2049</v>
      </c>
      <c r="K371" s="12" t="s">
        <v>52</v>
      </c>
      <c r="L371" s="6" t="str">
        <f t="shared" si="35"/>
        <v>Programa: Modernização Tecnológica</v>
      </c>
      <c r="M371" s="6" t="str">
        <f t="shared" si="36"/>
        <v>Ação: 4477 - Desenvolvimento e Inovação em Tecnologia Digital - SECC</v>
      </c>
      <c r="N371" s="6" t="str">
        <f t="shared" si="37"/>
        <v>Soluções tecnológicas inovadoras disponibilizadas (Percentual)</v>
      </c>
      <c r="O371" s="13" t="s">
        <v>126</v>
      </c>
      <c r="P371" s="7" t="s">
        <v>54</v>
      </c>
      <c r="Q371" s="76">
        <v>0.14000000000000001</v>
      </c>
      <c r="R371" s="13" t="s">
        <v>55</v>
      </c>
      <c r="S371" s="2"/>
      <c r="T371" s="2"/>
      <c r="U371" s="2"/>
      <c r="V371" s="7" t="s">
        <v>55</v>
      </c>
      <c r="W371" s="2"/>
      <c r="X371" s="2"/>
      <c r="Y371" s="2"/>
      <c r="Z371" s="17" t="s">
        <v>55</v>
      </c>
      <c r="AA371" s="2"/>
      <c r="AB371" s="2"/>
      <c r="AC371" s="2"/>
      <c r="AD371" s="67">
        <v>0</v>
      </c>
      <c r="AE371" s="76">
        <v>0.8</v>
      </c>
      <c r="AF371" s="74">
        <v>0.7</v>
      </c>
      <c r="AG371" s="75">
        <v>0.7</v>
      </c>
      <c r="AH371" s="7" t="s">
        <v>126</v>
      </c>
      <c r="AI371" s="7" t="s">
        <v>161</v>
      </c>
      <c r="AJ371" s="7" t="s">
        <v>161</v>
      </c>
    </row>
    <row r="372" spans="1:36" ht="12.75" customHeight="1" x14ac:dyDescent="0.25">
      <c r="A372" s="11" t="s">
        <v>385</v>
      </c>
      <c r="B372" s="11" t="s">
        <v>386</v>
      </c>
      <c r="C372" s="11" t="s">
        <v>1992</v>
      </c>
      <c r="D372" s="11" t="s">
        <v>1993</v>
      </c>
      <c r="E372" s="11" t="s">
        <v>2050</v>
      </c>
      <c r="F372" s="12" t="s">
        <v>2051</v>
      </c>
      <c r="G372" s="3" t="s">
        <v>463</v>
      </c>
      <c r="H372" s="12" t="s">
        <v>2052</v>
      </c>
      <c r="I372" s="11" t="s">
        <v>2053</v>
      </c>
      <c r="J372" s="11" t="s">
        <v>2054</v>
      </c>
      <c r="K372" s="12" t="s">
        <v>45</v>
      </c>
      <c r="L372" s="6" t="str">
        <f t="shared" si="35"/>
        <v>Programa: Fortalecimento da Gestão Pública</v>
      </c>
      <c r="M372" s="6" t="str">
        <f t="shared" si="36"/>
        <v>Ação: 4508 - Design de Serviços e Soluções para o Fortalecimento do Setor Público Fluminense - SECC</v>
      </c>
      <c r="N372" s="6" t="str">
        <f t="shared" si="37"/>
        <v>Número de servidores capacitados - Metodologias ágeis voltadas para o design de soluções inovadoras (Unidade)</v>
      </c>
      <c r="O372" s="13" t="s">
        <v>46</v>
      </c>
      <c r="P372" s="7" t="s">
        <v>54</v>
      </c>
      <c r="Q372" s="43" t="s">
        <v>55</v>
      </c>
      <c r="R372" s="13">
        <v>350</v>
      </c>
      <c r="S372" s="2"/>
      <c r="T372" s="2"/>
      <c r="U372" s="2"/>
      <c r="V372" s="2"/>
      <c r="W372" s="2"/>
      <c r="X372" s="2"/>
      <c r="Y372" s="2"/>
      <c r="Z372" s="2"/>
      <c r="AA372" s="2"/>
      <c r="AB372" s="2"/>
      <c r="AC372" s="2"/>
      <c r="AD372" s="2">
        <v>0</v>
      </c>
      <c r="AE372" s="43">
        <v>350</v>
      </c>
      <c r="AF372" s="11">
        <v>350</v>
      </c>
      <c r="AG372" s="13">
        <v>350</v>
      </c>
      <c r="AH372" s="7" t="s">
        <v>46</v>
      </c>
      <c r="AI372" s="10">
        <f t="shared" ref="AI372:AI377" si="42">IF(P372="Crescimento",MAX(S372:AD372)/R372, 2-(MIN(S372:AD372)/R372))</f>
        <v>0</v>
      </c>
      <c r="AJ372" s="7" t="str">
        <f t="shared" si="40"/>
        <v>Abaixo do Esperado</v>
      </c>
    </row>
    <row r="373" spans="1:36" s="162" customFormat="1" ht="12.75" customHeight="1" x14ac:dyDescent="0.25">
      <c r="A373" s="11" t="s">
        <v>363</v>
      </c>
      <c r="B373" s="11" t="s">
        <v>364</v>
      </c>
      <c r="C373" s="11" t="s">
        <v>1992</v>
      </c>
      <c r="D373" s="11" t="s">
        <v>1993</v>
      </c>
      <c r="E373" s="11" t="s">
        <v>2055</v>
      </c>
      <c r="F373" s="100" t="s">
        <v>2056</v>
      </c>
      <c r="G373" s="3" t="s">
        <v>2057</v>
      </c>
      <c r="H373" s="12" t="s">
        <v>2058</v>
      </c>
      <c r="I373" s="11" t="s">
        <v>2059</v>
      </c>
      <c r="J373" s="11" t="s">
        <v>2060</v>
      </c>
      <c r="K373" s="12" t="s">
        <v>45</v>
      </c>
      <c r="L373" s="6" t="str">
        <f t="shared" si="35"/>
        <v>Programa: Modernização Tecnológica</v>
      </c>
      <c r="M373" s="6" t="str">
        <f t="shared" si="36"/>
        <v>Ação: 5660 - Modernização de Estrutura Tecnológica de TIC - SECC</v>
      </c>
      <c r="N373" s="6" t="str">
        <f t="shared" si="37"/>
        <v>Número de soluções formuladas em conjunto com sociedade e/ou academia (Unidade)</v>
      </c>
      <c r="O373" s="13" t="s">
        <v>46</v>
      </c>
      <c r="P373" s="7" t="s">
        <v>54</v>
      </c>
      <c r="Q373" s="43" t="s">
        <v>55</v>
      </c>
      <c r="R373" s="11">
        <v>6</v>
      </c>
      <c r="S373" s="2"/>
      <c r="T373" s="2"/>
      <c r="U373" s="2"/>
      <c r="V373" s="2"/>
      <c r="W373" s="2"/>
      <c r="X373" s="2"/>
      <c r="Y373" s="2"/>
      <c r="Z373" s="2"/>
      <c r="AA373" s="2"/>
      <c r="AB373" s="2"/>
      <c r="AC373" s="2"/>
      <c r="AD373" s="2">
        <v>0</v>
      </c>
      <c r="AE373" s="11">
        <v>6</v>
      </c>
      <c r="AF373" s="11">
        <v>6</v>
      </c>
      <c r="AG373" s="13">
        <v>6</v>
      </c>
      <c r="AH373" s="7" t="s">
        <v>46</v>
      </c>
      <c r="AI373" s="10">
        <f t="shared" si="42"/>
        <v>0</v>
      </c>
      <c r="AJ373" s="7" t="str">
        <f t="shared" si="40"/>
        <v>Abaixo do Esperado</v>
      </c>
    </row>
    <row r="374" spans="1:36" s="162" customFormat="1" ht="12.75" customHeight="1" x14ac:dyDescent="0.25">
      <c r="A374" s="11" t="s">
        <v>363</v>
      </c>
      <c r="B374" s="11" t="s">
        <v>364</v>
      </c>
      <c r="C374" s="11" t="s">
        <v>1992</v>
      </c>
      <c r="D374" s="11" t="s">
        <v>1993</v>
      </c>
      <c r="E374" s="11" t="s">
        <v>2061</v>
      </c>
      <c r="F374" s="12" t="s">
        <v>2062</v>
      </c>
      <c r="G374" s="3" t="s">
        <v>2063</v>
      </c>
      <c r="H374" s="12" t="s">
        <v>2064</v>
      </c>
      <c r="I374" s="11" t="s">
        <v>2065</v>
      </c>
      <c r="J374" s="11" t="s">
        <v>2066</v>
      </c>
      <c r="K374" s="12" t="s">
        <v>45</v>
      </c>
      <c r="L374" s="6" t="str">
        <f t="shared" si="35"/>
        <v>Programa: Modernização Tecnológica</v>
      </c>
      <c r="M374" s="6" t="str">
        <f t="shared" si="36"/>
        <v>Ação: 5661 - Desenvolvimento dos profissionais da Tecnologia da Informação e Comunicação - SECC</v>
      </c>
      <c r="N374" s="6" t="str">
        <f t="shared" si="37"/>
        <v>Número de servidores externos capacitados (Unidade)</v>
      </c>
      <c r="O374" s="13" t="s">
        <v>46</v>
      </c>
      <c r="P374" s="7" t="s">
        <v>54</v>
      </c>
      <c r="Q374" s="43" t="s">
        <v>55</v>
      </c>
      <c r="R374" s="11">
        <v>300</v>
      </c>
      <c r="S374" s="2"/>
      <c r="T374" s="2"/>
      <c r="U374" s="2"/>
      <c r="V374" s="2"/>
      <c r="W374" s="2"/>
      <c r="X374" s="2"/>
      <c r="Y374" s="2"/>
      <c r="Z374" s="2"/>
      <c r="AA374" s="2"/>
      <c r="AB374" s="2"/>
      <c r="AC374" s="2"/>
      <c r="AD374" s="2">
        <v>0</v>
      </c>
      <c r="AE374" s="11">
        <v>300</v>
      </c>
      <c r="AF374" s="11">
        <v>300</v>
      </c>
      <c r="AG374" s="13">
        <v>300</v>
      </c>
      <c r="AH374" s="7" t="s">
        <v>46</v>
      </c>
      <c r="AI374" s="10">
        <f t="shared" si="42"/>
        <v>0</v>
      </c>
      <c r="AJ374" s="7" t="str">
        <f t="shared" si="40"/>
        <v>Abaixo do Esperado</v>
      </c>
    </row>
    <row r="375" spans="1:36" s="162" customFormat="1" ht="12.75" customHeight="1" x14ac:dyDescent="0.25">
      <c r="A375" s="11" t="s">
        <v>363</v>
      </c>
      <c r="B375" s="11" t="s">
        <v>364</v>
      </c>
      <c r="C375" s="11">
        <v>14010</v>
      </c>
      <c r="D375" s="11" t="s">
        <v>1993</v>
      </c>
      <c r="E375" s="11" t="s">
        <v>2061</v>
      </c>
      <c r="F375" s="12" t="s">
        <v>2062</v>
      </c>
      <c r="G375" s="3" t="s">
        <v>2067</v>
      </c>
      <c r="H375" s="12" t="s">
        <v>2068</v>
      </c>
      <c r="I375" s="11" t="s">
        <v>2065</v>
      </c>
      <c r="J375" s="11" t="s">
        <v>2069</v>
      </c>
      <c r="K375" s="12" t="s">
        <v>45</v>
      </c>
      <c r="L375" s="6" t="str">
        <f t="shared" si="35"/>
        <v>Programa: Modernização Tecnológica</v>
      </c>
      <c r="M375" s="6" t="str">
        <f t="shared" si="36"/>
        <v>Ação: 5661 - Desenvolvimento dos profissionais da Tecnologia da Informação e Comunicação - SECC</v>
      </c>
      <c r="N375" s="6" t="str">
        <f t="shared" si="37"/>
        <v>Número de servidores internos de tecnologia da informação e comunicação e áreas correlatas capacitados (Unidade)</v>
      </c>
      <c r="O375" s="13" t="s">
        <v>46</v>
      </c>
      <c r="P375" s="7" t="s">
        <v>54</v>
      </c>
      <c r="Q375" s="43" t="s">
        <v>55</v>
      </c>
      <c r="R375" s="11">
        <v>50</v>
      </c>
      <c r="S375" s="2"/>
      <c r="T375" s="2"/>
      <c r="U375" s="2"/>
      <c r="V375" s="2"/>
      <c r="W375" s="2"/>
      <c r="X375" s="2"/>
      <c r="Y375" s="2"/>
      <c r="Z375" s="2"/>
      <c r="AA375" s="2"/>
      <c r="AB375" s="2"/>
      <c r="AC375" s="2"/>
      <c r="AD375" s="2">
        <v>0</v>
      </c>
      <c r="AE375" s="11">
        <v>50</v>
      </c>
      <c r="AF375" s="11">
        <v>50</v>
      </c>
      <c r="AG375" s="13">
        <v>50</v>
      </c>
      <c r="AH375" s="7" t="s">
        <v>46</v>
      </c>
      <c r="AI375" s="10">
        <f t="shared" si="42"/>
        <v>0</v>
      </c>
      <c r="AJ375" s="7" t="str">
        <f t="shared" si="40"/>
        <v>Abaixo do Esperado</v>
      </c>
    </row>
    <row r="376" spans="1:36" ht="12.75" customHeight="1" x14ac:dyDescent="0.25">
      <c r="A376" s="11" t="s">
        <v>1326</v>
      </c>
      <c r="B376" s="11" t="s">
        <v>1327</v>
      </c>
      <c r="C376" s="11" t="s">
        <v>2070</v>
      </c>
      <c r="D376" s="11" t="s">
        <v>2071</v>
      </c>
      <c r="E376" s="11">
        <v>8206</v>
      </c>
      <c r="F376" s="12" t="s">
        <v>2072</v>
      </c>
      <c r="G376" s="3" t="s">
        <v>2073</v>
      </c>
      <c r="H376" s="12" t="s">
        <v>2074</v>
      </c>
      <c r="I376" s="11" t="s">
        <v>2075</v>
      </c>
      <c r="J376" s="11" t="s">
        <v>2076</v>
      </c>
      <c r="K376" s="12" t="s">
        <v>45</v>
      </c>
      <c r="L376" s="6" t="str">
        <f t="shared" si="35"/>
        <v>Programa: Oferta de Bens Culturais e Fomento à Cultura</v>
      </c>
      <c r="M376" s="6" t="str">
        <f t="shared" si="36"/>
        <v>Ação: 8206 - Preservação e Fomento do Patrimônio Cultural - SECEC</v>
      </c>
      <c r="N376" s="6" t="str">
        <f t="shared" si="37"/>
        <v>Número de projetos incentivados (Unidade)</v>
      </c>
      <c r="O376" s="13" t="s">
        <v>46</v>
      </c>
      <c r="P376" s="7" t="s">
        <v>54</v>
      </c>
      <c r="Q376" s="184">
        <v>0</v>
      </c>
      <c r="R376" s="187">
        <v>0</v>
      </c>
      <c r="S376" s="2"/>
      <c r="T376" s="2"/>
      <c r="U376" s="2"/>
      <c r="V376" s="2"/>
      <c r="W376" s="2"/>
      <c r="X376" s="2"/>
      <c r="Y376" s="2"/>
      <c r="Z376" s="2"/>
      <c r="AA376" s="2"/>
      <c r="AB376" s="2"/>
      <c r="AC376" s="2"/>
      <c r="AD376" s="2">
        <v>0</v>
      </c>
      <c r="AE376" s="184">
        <v>2</v>
      </c>
      <c r="AF376" s="187">
        <v>2</v>
      </c>
      <c r="AG376" s="153">
        <v>3</v>
      </c>
      <c r="AH376" s="7" t="s">
        <v>46</v>
      </c>
      <c r="AI376" s="7" t="e">
        <f t="shared" si="42"/>
        <v>#DIV/0!</v>
      </c>
      <c r="AJ376" s="7" t="s">
        <v>384</v>
      </c>
    </row>
    <row r="377" spans="1:36" ht="12.75" customHeight="1" x14ac:dyDescent="0.25">
      <c r="A377" s="11" t="s">
        <v>1326</v>
      </c>
      <c r="B377" s="11" t="s">
        <v>1327</v>
      </c>
      <c r="C377" s="11" t="s">
        <v>2070</v>
      </c>
      <c r="D377" s="11" t="s">
        <v>2071</v>
      </c>
      <c r="E377" s="11" t="s">
        <v>2077</v>
      </c>
      <c r="F377" s="12" t="s">
        <v>2078</v>
      </c>
      <c r="G377" s="3" t="s">
        <v>2079</v>
      </c>
      <c r="H377" s="12" t="s">
        <v>2080</v>
      </c>
      <c r="I377" s="11" t="s">
        <v>2081</v>
      </c>
      <c r="J377" s="11" t="s">
        <v>2082</v>
      </c>
      <c r="K377" s="12" t="s">
        <v>45</v>
      </c>
      <c r="L377" s="6" t="str">
        <f t="shared" si="35"/>
        <v>Programa: Oferta de Bens Culturais e Fomento à Cultura</v>
      </c>
      <c r="M377" s="6" t="str">
        <f t="shared" si="36"/>
        <v>Ação: 1022 - Implantação de Cinema - SECEC</v>
      </c>
      <c r="N377" s="6" t="str">
        <f t="shared" si="37"/>
        <v>Público nas salas de cinema implantadas (Unidade)</v>
      </c>
      <c r="O377" s="13" t="s">
        <v>46</v>
      </c>
      <c r="P377" s="7" t="s">
        <v>54</v>
      </c>
      <c r="Q377" s="184">
        <v>0</v>
      </c>
      <c r="R377" s="21">
        <v>12960</v>
      </c>
      <c r="S377" s="2"/>
      <c r="T377" s="2"/>
      <c r="U377" s="2"/>
      <c r="V377" s="2"/>
      <c r="W377" s="2"/>
      <c r="X377" s="2"/>
      <c r="Y377" s="2"/>
      <c r="Z377" s="2"/>
      <c r="AA377" s="2"/>
      <c r="AB377" s="2"/>
      <c r="AC377" s="2"/>
      <c r="AD377" s="2">
        <v>0</v>
      </c>
      <c r="AE377" s="21">
        <v>12960</v>
      </c>
      <c r="AF377" s="21">
        <v>12960</v>
      </c>
      <c r="AG377" s="22">
        <v>12960</v>
      </c>
      <c r="AH377" s="7" t="s">
        <v>46</v>
      </c>
      <c r="AI377" s="10">
        <f t="shared" si="42"/>
        <v>0</v>
      </c>
      <c r="AJ377" s="7" t="str">
        <f t="shared" si="40"/>
        <v>Abaixo do Esperado</v>
      </c>
    </row>
    <row r="378" spans="1:36" ht="12.75" customHeight="1" x14ac:dyDescent="0.25">
      <c r="A378" s="11" t="s">
        <v>1220</v>
      </c>
      <c r="B378" s="11" t="s">
        <v>1221</v>
      </c>
      <c r="C378" s="11" t="s">
        <v>2070</v>
      </c>
      <c r="D378" s="11" t="s">
        <v>2071</v>
      </c>
      <c r="E378" s="11" t="s">
        <v>2083</v>
      </c>
      <c r="F378" s="12" t="s">
        <v>2084</v>
      </c>
      <c r="G378" s="3" t="s">
        <v>2085</v>
      </c>
      <c r="H378" s="12" t="s">
        <v>2086</v>
      </c>
      <c r="I378" s="11" t="s">
        <v>2087</v>
      </c>
      <c r="J378" s="11" t="s">
        <v>2088</v>
      </c>
      <c r="K378" s="12" t="s">
        <v>52</v>
      </c>
      <c r="L378" s="6" t="str">
        <f t="shared" si="35"/>
        <v>Programa: Gestão dos Equipamentos Culturais</v>
      </c>
      <c r="M378" s="6" t="str">
        <f t="shared" si="36"/>
        <v>Ação: 1027 - Modernização dos Equipamentos Culturais da SECEC - SECEC</v>
      </c>
      <c r="N378" s="6" t="str">
        <f t="shared" si="37"/>
        <v>Aumento de visitantes nos equipamentos culturais após modernização (Percentual)</v>
      </c>
      <c r="O378" s="13" t="s">
        <v>46</v>
      </c>
      <c r="P378" s="7" t="s">
        <v>54</v>
      </c>
      <c r="Q378" s="20" t="s">
        <v>55</v>
      </c>
      <c r="R378" s="21" t="s">
        <v>55</v>
      </c>
      <c r="S378" s="2"/>
      <c r="T378" s="2"/>
      <c r="U378" s="2"/>
      <c r="V378" s="2"/>
      <c r="W378" s="2"/>
      <c r="X378" s="2"/>
      <c r="Y378" s="2"/>
      <c r="Z378" s="2"/>
      <c r="AA378" s="2"/>
      <c r="AB378" s="2"/>
      <c r="AC378" s="2"/>
      <c r="AD378" s="67">
        <v>0</v>
      </c>
      <c r="AE378" s="21" t="s">
        <v>55</v>
      </c>
      <c r="AF378" s="21" t="s">
        <v>55</v>
      </c>
      <c r="AG378" s="22" t="s">
        <v>55</v>
      </c>
      <c r="AH378" s="7" t="s">
        <v>46</v>
      </c>
      <c r="AI378" s="7" t="s">
        <v>161</v>
      </c>
      <c r="AJ378" s="7" t="s">
        <v>161</v>
      </c>
    </row>
    <row r="379" spans="1:36" ht="12.75" customHeight="1" x14ac:dyDescent="0.25">
      <c r="A379" s="11" t="s">
        <v>1220</v>
      </c>
      <c r="B379" s="11" t="s">
        <v>1221</v>
      </c>
      <c r="C379" s="11" t="s">
        <v>2070</v>
      </c>
      <c r="D379" s="11" t="s">
        <v>2071</v>
      </c>
      <c r="E379" s="11" t="s">
        <v>2089</v>
      </c>
      <c r="F379" s="12" t="s">
        <v>2090</v>
      </c>
      <c r="G379" s="3" t="s">
        <v>2091</v>
      </c>
      <c r="H379" s="12" t="s">
        <v>2092</v>
      </c>
      <c r="I379" s="11" t="s">
        <v>2093</v>
      </c>
      <c r="J379" s="11" t="s">
        <v>2094</v>
      </c>
      <c r="K379" s="12" t="s">
        <v>45</v>
      </c>
      <c r="L379" s="6" t="str">
        <f t="shared" si="35"/>
        <v>Programa: Gestão dos Equipamentos Culturais</v>
      </c>
      <c r="M379" s="6" t="str">
        <f t="shared" si="36"/>
        <v>Ação: 2953 - Operacionalização de Biblioteca - SECEC</v>
      </c>
      <c r="N379" s="6" t="str">
        <f t="shared" si="37"/>
        <v>Incentivo à leitura - Frequentadores das bibliotecas e salas de leitura (Unidade)</v>
      </c>
      <c r="O379" s="13" t="s">
        <v>46</v>
      </c>
      <c r="P379" s="7" t="s">
        <v>54</v>
      </c>
      <c r="Q379" s="20">
        <v>8340</v>
      </c>
      <c r="R379" s="21">
        <v>10000</v>
      </c>
      <c r="S379" s="2"/>
      <c r="T379" s="2"/>
      <c r="U379" s="2"/>
      <c r="V379" s="2"/>
      <c r="W379" s="2"/>
      <c r="X379" s="2"/>
      <c r="Y379" s="2"/>
      <c r="Z379" s="2"/>
      <c r="AA379" s="2"/>
      <c r="AB379" s="2"/>
      <c r="AC379" s="2"/>
      <c r="AD379" s="2">
        <v>0</v>
      </c>
      <c r="AE379" s="21">
        <v>10000</v>
      </c>
      <c r="AF379" s="21">
        <v>10000</v>
      </c>
      <c r="AG379" s="22">
        <v>10000</v>
      </c>
      <c r="AH379" s="7" t="s">
        <v>46</v>
      </c>
      <c r="AI379" s="10">
        <f>IF(P379="Crescimento",MAX(S379:AD379)/R379, 2-(MIN(S379:AD379)/R379))</f>
        <v>0</v>
      </c>
      <c r="AJ379" s="7" t="str">
        <f t="shared" si="40"/>
        <v>Abaixo do Esperado</v>
      </c>
    </row>
    <row r="380" spans="1:36" ht="12.75" customHeight="1" x14ac:dyDescent="0.25">
      <c r="A380" s="11" t="s">
        <v>1220</v>
      </c>
      <c r="B380" s="11" t="s">
        <v>1221</v>
      </c>
      <c r="C380" s="11" t="s">
        <v>2070</v>
      </c>
      <c r="D380" s="11" t="s">
        <v>2071</v>
      </c>
      <c r="E380" s="11" t="s">
        <v>2089</v>
      </c>
      <c r="F380" s="12" t="s">
        <v>2090</v>
      </c>
      <c r="G380" s="3" t="s">
        <v>2095</v>
      </c>
      <c r="H380" s="12" t="s">
        <v>2096</v>
      </c>
      <c r="I380" s="11" t="s">
        <v>2097</v>
      </c>
      <c r="J380" s="11" t="s">
        <v>2098</v>
      </c>
      <c r="K380" s="12" t="s">
        <v>52</v>
      </c>
      <c r="L380" s="6" t="str">
        <f t="shared" si="35"/>
        <v>Programa: Gestão dos Equipamentos Culturais</v>
      </c>
      <c r="M380" s="6" t="str">
        <f t="shared" si="36"/>
        <v>Ação: 2953 - Operacionalização de Biblioteca - SECEC</v>
      </c>
      <c r="N380" s="6" t="str">
        <f t="shared" si="37"/>
        <v>Acesso à leitura - Empréstimos de livros (Percentual)</v>
      </c>
      <c r="O380" s="13" t="s">
        <v>46</v>
      </c>
      <c r="P380" s="7" t="s">
        <v>54</v>
      </c>
      <c r="Q380" s="76">
        <v>7.0000000000000007E-2</v>
      </c>
      <c r="R380" s="74">
        <v>0.5</v>
      </c>
      <c r="S380" s="2"/>
      <c r="T380" s="2"/>
      <c r="U380" s="2"/>
      <c r="V380" s="2"/>
      <c r="W380" s="2"/>
      <c r="X380" s="2"/>
      <c r="Y380" s="2"/>
      <c r="Z380" s="2"/>
      <c r="AA380" s="2"/>
      <c r="AB380" s="2"/>
      <c r="AC380" s="2"/>
      <c r="AD380" s="67">
        <v>0</v>
      </c>
      <c r="AE380" s="74">
        <v>0.5</v>
      </c>
      <c r="AF380" s="74">
        <v>0.5</v>
      </c>
      <c r="AG380" s="75">
        <v>0.5</v>
      </c>
      <c r="AH380" s="7" t="s">
        <v>46</v>
      </c>
      <c r="AI380" s="10">
        <f>IF(P380="Crescimento",MAX(S380:AD380)/R380, 2-(MIN(S380:AD380)/R380))</f>
        <v>0</v>
      </c>
      <c r="AJ380" s="7" t="str">
        <f t="shared" si="40"/>
        <v>Abaixo do Esperado</v>
      </c>
    </row>
    <row r="381" spans="1:36" ht="12.75" customHeight="1" x14ac:dyDescent="0.25">
      <c r="A381" s="11" t="s">
        <v>1326</v>
      </c>
      <c r="B381" s="11" t="s">
        <v>1327</v>
      </c>
      <c r="C381" s="11" t="s">
        <v>2070</v>
      </c>
      <c r="D381" s="11" t="s">
        <v>2071</v>
      </c>
      <c r="E381" s="11" t="s">
        <v>2099</v>
      </c>
      <c r="F381" s="12" t="s">
        <v>2100</v>
      </c>
      <c r="G381" s="3" t="s">
        <v>2101</v>
      </c>
      <c r="H381" s="12" t="s">
        <v>2102</v>
      </c>
      <c r="I381" s="11" t="s">
        <v>2103</v>
      </c>
      <c r="J381" s="11" t="s">
        <v>2104</v>
      </c>
      <c r="K381" s="12" t="s">
        <v>45</v>
      </c>
      <c r="L381" s="6" t="str">
        <f t="shared" si="35"/>
        <v>Programa: Oferta de Bens Culturais e Fomento à Cultura</v>
      </c>
      <c r="M381" s="6" t="str">
        <f t="shared" si="36"/>
        <v>Ação: 4494 - Preservação do Patrimônio Cultural Material e Imaterial  - SECEC</v>
      </c>
      <c r="N381" s="6" t="str">
        <f t="shared" si="37"/>
        <v>Número de bens do Patrimônio Cultural Material e Imaterial preservados (Unidade)</v>
      </c>
      <c r="O381" s="13" t="s">
        <v>46</v>
      </c>
      <c r="P381" s="7" t="s">
        <v>54</v>
      </c>
      <c r="Q381" s="201" t="s">
        <v>55</v>
      </c>
      <c r="R381" s="185" t="s">
        <v>55</v>
      </c>
      <c r="S381" s="2"/>
      <c r="T381" s="2"/>
      <c r="U381" s="2"/>
      <c r="V381" s="2"/>
      <c r="W381" s="2"/>
      <c r="X381" s="2"/>
      <c r="Y381" s="2"/>
      <c r="Z381" s="2"/>
      <c r="AA381" s="2"/>
      <c r="AB381" s="2"/>
      <c r="AC381" s="2"/>
      <c r="AD381" s="2">
        <v>0</v>
      </c>
      <c r="AE381" s="185" t="s">
        <v>55</v>
      </c>
      <c r="AF381" s="185" t="s">
        <v>55</v>
      </c>
      <c r="AG381" s="186" t="s">
        <v>55</v>
      </c>
      <c r="AH381" s="7" t="s">
        <v>46</v>
      </c>
      <c r="AI381" s="7" t="s">
        <v>161</v>
      </c>
      <c r="AJ381" s="7" t="s">
        <v>161</v>
      </c>
    </row>
    <row r="382" spans="1:36" ht="12.75" customHeight="1" x14ac:dyDescent="0.25">
      <c r="A382" s="11" t="s">
        <v>1326</v>
      </c>
      <c r="B382" s="11" t="s">
        <v>1327</v>
      </c>
      <c r="C382" s="11" t="s">
        <v>2070</v>
      </c>
      <c r="D382" s="11" t="s">
        <v>2071</v>
      </c>
      <c r="E382" s="11" t="s">
        <v>2105</v>
      </c>
      <c r="F382" s="12" t="s">
        <v>2106</v>
      </c>
      <c r="G382" s="3" t="s">
        <v>2107</v>
      </c>
      <c r="H382" s="12" t="s">
        <v>2108</v>
      </c>
      <c r="I382" s="11" t="s">
        <v>2109</v>
      </c>
      <c r="J382" s="11" t="s">
        <v>2110</v>
      </c>
      <c r="K382" s="12" t="s">
        <v>45</v>
      </c>
      <c r="L382" s="6" t="str">
        <f t="shared" si="35"/>
        <v>Programa: Oferta de Bens Culturais e Fomento à Cultura</v>
      </c>
      <c r="M382" s="6" t="str">
        <f t="shared" si="36"/>
        <v>Ação: 4495 - Valorização e Difusão de Bens, Serviços, Manifestações Artístico-culturais - SECEC</v>
      </c>
      <c r="N382" s="6" t="str">
        <f t="shared" si="37"/>
        <v>Número de regiões do estado com ações de valorização e difusão artístico culturais (Unidade)</v>
      </c>
      <c r="O382" s="13" t="s">
        <v>46</v>
      </c>
      <c r="P382" s="7" t="s">
        <v>54</v>
      </c>
      <c r="Q382" s="201" t="s">
        <v>55</v>
      </c>
      <c r="R382" s="185" t="s">
        <v>55</v>
      </c>
      <c r="S382" s="2"/>
      <c r="T382" s="2"/>
      <c r="U382" s="2"/>
      <c r="V382" s="2"/>
      <c r="W382" s="2"/>
      <c r="X382" s="2"/>
      <c r="Y382" s="2"/>
      <c r="Z382" s="2"/>
      <c r="AA382" s="2"/>
      <c r="AB382" s="2"/>
      <c r="AC382" s="2"/>
      <c r="AD382" s="2">
        <v>10</v>
      </c>
      <c r="AE382" s="201" t="s">
        <v>55</v>
      </c>
      <c r="AF382" s="185" t="s">
        <v>55</v>
      </c>
      <c r="AG382" s="186" t="s">
        <v>55</v>
      </c>
      <c r="AH382" s="7" t="s">
        <v>46</v>
      </c>
      <c r="AI382" s="7" t="s">
        <v>161</v>
      </c>
      <c r="AJ382" s="7" t="s">
        <v>161</v>
      </c>
    </row>
    <row r="383" spans="1:36" ht="12.75" customHeight="1" x14ac:dyDescent="0.25">
      <c r="A383" s="11" t="s">
        <v>1326</v>
      </c>
      <c r="B383" s="11" t="s">
        <v>1327</v>
      </c>
      <c r="C383" s="11" t="s">
        <v>2070</v>
      </c>
      <c r="D383" s="11" t="s">
        <v>2071</v>
      </c>
      <c r="E383" s="11" t="s">
        <v>2111</v>
      </c>
      <c r="F383" s="12" t="s">
        <v>2112</v>
      </c>
      <c r="G383" s="3" t="s">
        <v>2113</v>
      </c>
      <c r="H383" s="12" t="s">
        <v>2114</v>
      </c>
      <c r="I383" s="11" t="s">
        <v>2115</v>
      </c>
      <c r="J383" s="11" t="s">
        <v>2116</v>
      </c>
      <c r="K383" s="12" t="s">
        <v>45</v>
      </c>
      <c r="L383" s="6" t="str">
        <f t="shared" si="35"/>
        <v>Programa: Oferta de Bens Culturais e Fomento à Cultura</v>
      </c>
      <c r="M383" s="6" t="str">
        <f t="shared" si="36"/>
        <v>Ação: 4496 - Estímulo à Pesquisa e Aperfeiçoamento dos Agentes Culturais - SECEC</v>
      </c>
      <c r="N383" s="6" t="str">
        <f t="shared" si="37"/>
        <v>Número de agentes culturais capacitados (Unidade)</v>
      </c>
      <c r="O383" s="13" t="s">
        <v>46</v>
      </c>
      <c r="P383" s="7" t="s">
        <v>54</v>
      </c>
      <c r="Q383" s="201" t="s">
        <v>55</v>
      </c>
      <c r="R383" s="185" t="s">
        <v>55</v>
      </c>
      <c r="S383" s="2"/>
      <c r="T383" s="2"/>
      <c r="U383" s="2"/>
      <c r="V383" s="2"/>
      <c r="W383" s="2"/>
      <c r="X383" s="2"/>
      <c r="Y383" s="2"/>
      <c r="Z383" s="2"/>
      <c r="AA383" s="2"/>
      <c r="AB383" s="2"/>
      <c r="AC383" s="2"/>
      <c r="AD383" s="2">
        <v>0</v>
      </c>
      <c r="AE383" s="185" t="s">
        <v>55</v>
      </c>
      <c r="AF383" s="185" t="s">
        <v>55</v>
      </c>
      <c r="AG383" s="186" t="s">
        <v>55</v>
      </c>
      <c r="AH383" s="7" t="s">
        <v>46</v>
      </c>
      <c r="AI383" s="7" t="s">
        <v>161</v>
      </c>
      <c r="AJ383" s="7" t="s">
        <v>161</v>
      </c>
    </row>
    <row r="384" spans="1:36" ht="12.75" customHeight="1" x14ac:dyDescent="0.25">
      <c r="A384" s="11" t="s">
        <v>1220</v>
      </c>
      <c r="B384" s="11" t="s">
        <v>1221</v>
      </c>
      <c r="C384" s="11" t="s">
        <v>2070</v>
      </c>
      <c r="D384" s="11" t="s">
        <v>2071</v>
      </c>
      <c r="E384" s="11" t="s">
        <v>2117</v>
      </c>
      <c r="F384" s="12" t="s">
        <v>2118</v>
      </c>
      <c r="G384" s="3" t="s">
        <v>2119</v>
      </c>
      <c r="H384" s="12" t="s">
        <v>2120</v>
      </c>
      <c r="I384" s="11" t="s">
        <v>2121</v>
      </c>
      <c r="J384" s="11" t="s">
        <v>2122</v>
      </c>
      <c r="K384" s="12" t="s">
        <v>52</v>
      </c>
      <c r="L384" s="6" t="str">
        <f t="shared" si="35"/>
        <v>Programa: Gestão dos Equipamentos Culturais</v>
      </c>
      <c r="M384" s="6" t="str">
        <f t="shared" si="36"/>
        <v>Ação: 4497 - Investimento e Recuperação do Patrimônio Cultural - SECEC</v>
      </c>
      <c r="N384" s="6" t="str">
        <f t="shared" si="37"/>
        <v>Percentual do patrimônio cultural conservado (Percentual)</v>
      </c>
      <c r="O384" s="13" t="s">
        <v>46</v>
      </c>
      <c r="P384" s="7" t="s">
        <v>54</v>
      </c>
      <c r="Q384" s="201" t="s">
        <v>55</v>
      </c>
      <c r="R384" s="185" t="s">
        <v>55</v>
      </c>
      <c r="S384" s="2"/>
      <c r="T384" s="2"/>
      <c r="U384" s="2"/>
      <c r="V384" s="2"/>
      <c r="W384" s="2"/>
      <c r="X384" s="2"/>
      <c r="Y384" s="2"/>
      <c r="Z384" s="2"/>
      <c r="AA384" s="2"/>
      <c r="AB384" s="2"/>
      <c r="AC384" s="2"/>
      <c r="AD384" s="67">
        <v>0</v>
      </c>
      <c r="AE384" s="185" t="s">
        <v>55</v>
      </c>
      <c r="AF384" s="185" t="s">
        <v>55</v>
      </c>
      <c r="AG384" s="186" t="s">
        <v>55</v>
      </c>
      <c r="AH384" s="7" t="s">
        <v>46</v>
      </c>
      <c r="AI384" s="7" t="s">
        <v>161</v>
      </c>
      <c r="AJ384" s="7" t="s">
        <v>161</v>
      </c>
    </row>
    <row r="385" spans="1:36" ht="12.75" customHeight="1" x14ac:dyDescent="0.25">
      <c r="A385" s="11" t="s">
        <v>1326</v>
      </c>
      <c r="B385" s="11" t="s">
        <v>1327</v>
      </c>
      <c r="C385" s="11" t="s">
        <v>2070</v>
      </c>
      <c r="D385" s="11" t="s">
        <v>2071</v>
      </c>
      <c r="E385" s="11" t="s">
        <v>2123</v>
      </c>
      <c r="F385" s="12" t="s">
        <v>2124</v>
      </c>
      <c r="G385" s="3" t="s">
        <v>2125</v>
      </c>
      <c r="H385" s="12" t="s">
        <v>2126</v>
      </c>
      <c r="I385" s="11" t="s">
        <v>2127</v>
      </c>
      <c r="J385" s="11" t="s">
        <v>2128</v>
      </c>
      <c r="K385" s="12" t="s">
        <v>45</v>
      </c>
      <c r="L385" s="6" t="str">
        <f t="shared" si="35"/>
        <v>Programa: Oferta de Bens Culturais e Fomento à Cultura</v>
      </c>
      <c r="M385" s="6" t="str">
        <f t="shared" si="36"/>
        <v>Ação: 4498 - Libertação de Livros - SECEC</v>
      </c>
      <c r="N385" s="6" t="str">
        <f t="shared" si="37"/>
        <v>Eventos públicos e privados com doação de livros (Unidade)</v>
      </c>
      <c r="O385" s="13" t="s">
        <v>46</v>
      </c>
      <c r="P385" s="7" t="s">
        <v>54</v>
      </c>
      <c r="Q385" s="184">
        <v>0</v>
      </c>
      <c r="R385" s="187">
        <v>3</v>
      </c>
      <c r="S385" s="2"/>
      <c r="T385" s="2"/>
      <c r="U385" s="2"/>
      <c r="V385" s="2"/>
      <c r="W385" s="2"/>
      <c r="X385" s="2"/>
      <c r="Y385" s="2"/>
      <c r="Z385" s="2"/>
      <c r="AA385" s="2"/>
      <c r="AB385" s="2"/>
      <c r="AC385" s="2"/>
      <c r="AD385" s="2">
        <v>6</v>
      </c>
      <c r="AE385" s="187">
        <v>3</v>
      </c>
      <c r="AF385" s="187">
        <v>3</v>
      </c>
      <c r="AG385" s="153">
        <v>3</v>
      </c>
      <c r="AH385" s="7" t="s">
        <v>46</v>
      </c>
      <c r="AI385" s="10">
        <f>IF(P385="Crescimento",MAX(S385:AD385)/R385, 2-(MIN(S385:AD385)/R385))</f>
        <v>2</v>
      </c>
      <c r="AJ385" s="7" t="str">
        <f t="shared" si="40"/>
        <v>Acima do Esperado</v>
      </c>
    </row>
    <row r="386" spans="1:36" ht="12.75" customHeight="1" x14ac:dyDescent="0.25">
      <c r="A386" s="11" t="s">
        <v>1326</v>
      </c>
      <c r="B386" s="11" t="s">
        <v>1327</v>
      </c>
      <c r="C386" s="11" t="s">
        <v>2070</v>
      </c>
      <c r="D386" s="11" t="s">
        <v>2071</v>
      </c>
      <c r="E386" s="11" t="s">
        <v>2129</v>
      </c>
      <c r="F386" s="12" t="s">
        <v>2130</v>
      </c>
      <c r="G386" s="3" t="s">
        <v>2131</v>
      </c>
      <c r="H386" s="12" t="s">
        <v>2132</v>
      </c>
      <c r="I386" s="11" t="s">
        <v>2133</v>
      </c>
      <c r="J386" s="11" t="s">
        <v>2134</v>
      </c>
      <c r="K386" s="12" t="s">
        <v>45</v>
      </c>
      <c r="L386" s="6" t="str">
        <f t="shared" ref="L386:L449" si="43">"Programa: "&amp;B386</f>
        <v>Programa: Oferta de Bens Culturais e Fomento à Cultura</v>
      </c>
      <c r="M386" s="6" t="str">
        <f t="shared" ref="M386:M449" si="44">"Ação: "&amp;E386&amp;" - "&amp;F386&amp;" - "&amp;D386</f>
        <v>Ação: 4500 - Coordenação do Sistema Estadual de Cultura - SECEC</v>
      </c>
      <c r="N386" s="6" t="str">
        <f t="shared" ref="N386:N449" si="45">H386&amp;" ("&amp;K386&amp;")"</f>
        <v>Número de participantes em conferências e fóruns realizados (Unidade)</v>
      </c>
      <c r="O386" s="13" t="s">
        <v>46</v>
      </c>
      <c r="P386" s="7" t="s">
        <v>54</v>
      </c>
      <c r="Q386" s="201" t="s">
        <v>55</v>
      </c>
      <c r="R386" s="185" t="s">
        <v>55</v>
      </c>
      <c r="S386" s="2"/>
      <c r="T386" s="2"/>
      <c r="U386" s="2"/>
      <c r="V386" s="2"/>
      <c r="W386" s="2"/>
      <c r="X386" s="2"/>
      <c r="Y386" s="2"/>
      <c r="Z386" s="2"/>
      <c r="AA386" s="2"/>
      <c r="AB386" s="2"/>
      <c r="AC386" s="2"/>
      <c r="AD386" s="2">
        <v>0</v>
      </c>
      <c r="AE386" s="185" t="s">
        <v>55</v>
      </c>
      <c r="AF386" s="185" t="s">
        <v>55</v>
      </c>
      <c r="AG386" s="186" t="s">
        <v>55</v>
      </c>
      <c r="AH386" s="7" t="s">
        <v>46</v>
      </c>
      <c r="AI386" s="7" t="s">
        <v>161</v>
      </c>
      <c r="AJ386" s="7" t="s">
        <v>161</v>
      </c>
    </row>
    <row r="387" spans="1:36" ht="12.75" customHeight="1" x14ac:dyDescent="0.25">
      <c r="A387" s="11" t="s">
        <v>1220</v>
      </c>
      <c r="B387" s="11" t="s">
        <v>1221</v>
      </c>
      <c r="C387" s="11" t="s">
        <v>2070</v>
      </c>
      <c r="D387" s="11" t="s">
        <v>2071</v>
      </c>
      <c r="E387" s="11" t="s">
        <v>2135</v>
      </c>
      <c r="F387" s="12" t="s">
        <v>2136</v>
      </c>
      <c r="G387" s="3" t="s">
        <v>2137</v>
      </c>
      <c r="H387" s="12" t="s">
        <v>2138</v>
      </c>
      <c r="I387" s="11" t="s">
        <v>2139</v>
      </c>
      <c r="J387" s="11" t="s">
        <v>2140</v>
      </c>
      <c r="K387" s="12" t="s">
        <v>45</v>
      </c>
      <c r="L387" s="6" t="str">
        <f t="shared" si="43"/>
        <v>Programa: Gestão dos Equipamentos Culturais</v>
      </c>
      <c r="M387" s="6" t="str">
        <f t="shared" si="44"/>
        <v>Ação: 4502 - Operacionalização dos Equipamentos Culturais da SECEC - SECEC</v>
      </c>
      <c r="N387" s="6" t="str">
        <f t="shared" si="45"/>
        <v>Número de visitantes nos equipamentos culturais (Unidade)</v>
      </c>
      <c r="O387" s="13" t="s">
        <v>46</v>
      </c>
      <c r="P387" s="7" t="s">
        <v>54</v>
      </c>
      <c r="Q387" s="43" t="s">
        <v>55</v>
      </c>
      <c r="R387" s="11" t="s">
        <v>55</v>
      </c>
      <c r="S387" s="2"/>
      <c r="T387" s="2"/>
      <c r="U387" s="2"/>
      <c r="V387" s="2"/>
      <c r="W387" s="2"/>
      <c r="X387" s="2"/>
      <c r="Y387" s="2"/>
      <c r="Z387" s="2"/>
      <c r="AA387" s="2"/>
      <c r="AB387" s="2"/>
      <c r="AC387" s="2"/>
      <c r="AD387" s="2">
        <v>0</v>
      </c>
      <c r="AE387" s="11" t="s">
        <v>55</v>
      </c>
      <c r="AF387" s="11" t="s">
        <v>55</v>
      </c>
      <c r="AG387" s="13" t="s">
        <v>55</v>
      </c>
      <c r="AH387" s="7" t="s">
        <v>46</v>
      </c>
      <c r="AI387" s="7" t="s">
        <v>161</v>
      </c>
      <c r="AJ387" s="7" t="s">
        <v>161</v>
      </c>
    </row>
    <row r="388" spans="1:36" ht="12.75" customHeight="1" x14ac:dyDescent="0.25">
      <c r="A388" s="11" t="s">
        <v>1220</v>
      </c>
      <c r="B388" s="11" t="s">
        <v>1221</v>
      </c>
      <c r="C388" s="11" t="s">
        <v>2070</v>
      </c>
      <c r="D388" s="11" t="s">
        <v>2071</v>
      </c>
      <c r="E388" s="11" t="s">
        <v>2141</v>
      </c>
      <c r="F388" s="12" t="s">
        <v>2142</v>
      </c>
      <c r="G388" s="3" t="s">
        <v>2143</v>
      </c>
      <c r="H388" s="12" t="s">
        <v>2144</v>
      </c>
      <c r="I388" s="11" t="s">
        <v>2145</v>
      </c>
      <c r="J388" s="11" t="s">
        <v>2146</v>
      </c>
      <c r="K388" s="12" t="s">
        <v>45</v>
      </c>
      <c r="L388" s="6" t="str">
        <f t="shared" si="43"/>
        <v>Programa: Gestão dos Equipamentos Culturais</v>
      </c>
      <c r="M388" s="6" t="str">
        <f t="shared" si="44"/>
        <v>Ação: 4503 - Operacionalização Novo MIS - SECEC</v>
      </c>
      <c r="N388" s="6" t="str">
        <f t="shared" si="45"/>
        <v>Visitantes e participantes em atividades do Novo MIS (Unidade)</v>
      </c>
      <c r="O388" s="13" t="s">
        <v>46</v>
      </c>
      <c r="P388" s="7" t="s">
        <v>54</v>
      </c>
      <c r="Q388" s="43" t="s">
        <v>55</v>
      </c>
      <c r="R388" s="11" t="s">
        <v>55</v>
      </c>
      <c r="S388" s="2"/>
      <c r="T388" s="2"/>
      <c r="U388" s="2"/>
      <c r="V388" s="2"/>
      <c r="W388" s="2"/>
      <c r="X388" s="2"/>
      <c r="Y388" s="2"/>
      <c r="Z388" s="2"/>
      <c r="AA388" s="2"/>
      <c r="AB388" s="2"/>
      <c r="AC388" s="2"/>
      <c r="AD388" s="2">
        <v>0</v>
      </c>
      <c r="AE388" s="11" t="s">
        <v>55</v>
      </c>
      <c r="AF388" s="11" t="s">
        <v>55</v>
      </c>
      <c r="AG388" s="13" t="s">
        <v>55</v>
      </c>
      <c r="AH388" s="7" t="s">
        <v>46</v>
      </c>
      <c r="AI388" s="7" t="s">
        <v>161</v>
      </c>
      <c r="AJ388" s="7" t="s">
        <v>161</v>
      </c>
    </row>
    <row r="389" spans="1:36" ht="12.75" customHeight="1" x14ac:dyDescent="0.25">
      <c r="A389" s="11" t="s">
        <v>2147</v>
      </c>
      <c r="B389" s="11" t="s">
        <v>2148</v>
      </c>
      <c r="C389" s="11" t="s">
        <v>2070</v>
      </c>
      <c r="D389" s="11" t="s">
        <v>2071</v>
      </c>
      <c r="E389" s="11" t="s">
        <v>2149</v>
      </c>
      <c r="F389" s="12" t="s">
        <v>2150</v>
      </c>
      <c r="G389" s="3" t="s">
        <v>2151</v>
      </c>
      <c r="H389" s="12" t="s">
        <v>2152</v>
      </c>
      <c r="I389" s="11" t="s">
        <v>2153</v>
      </c>
      <c r="J389" s="11" t="s">
        <v>2154</v>
      </c>
      <c r="K389" s="12" t="s">
        <v>52</v>
      </c>
      <c r="L389" s="6" t="str">
        <f t="shared" si="43"/>
        <v>Programa: Economia Criativa</v>
      </c>
      <c r="M389" s="6" t="str">
        <f t="shared" si="44"/>
        <v>Ação: 4504 - Fomento à Pesquisa e Inovação no Setor Cultural  - SECEC</v>
      </c>
      <c r="N389" s="6" t="str">
        <f t="shared" si="45"/>
        <v>Taxa de variação do fomento à pesquisa e inovação no setor cultural (Percentual)</v>
      </c>
      <c r="O389" s="13" t="s">
        <v>46</v>
      </c>
      <c r="P389" s="7" t="s">
        <v>54</v>
      </c>
      <c r="Q389" s="43" t="s">
        <v>55</v>
      </c>
      <c r="R389" s="11" t="s">
        <v>55</v>
      </c>
      <c r="S389" s="2"/>
      <c r="T389" s="2"/>
      <c r="U389" s="2"/>
      <c r="V389" s="2"/>
      <c r="W389" s="2"/>
      <c r="X389" s="2"/>
      <c r="Y389" s="2"/>
      <c r="Z389" s="2"/>
      <c r="AA389" s="2"/>
      <c r="AB389" s="2"/>
      <c r="AC389" s="2"/>
      <c r="AD389" s="67">
        <v>0</v>
      </c>
      <c r="AE389" s="11" t="s">
        <v>55</v>
      </c>
      <c r="AF389" s="11" t="s">
        <v>55</v>
      </c>
      <c r="AG389" s="13" t="s">
        <v>55</v>
      </c>
      <c r="AH389" s="7" t="s">
        <v>46</v>
      </c>
      <c r="AI389" s="7" t="s">
        <v>161</v>
      </c>
      <c r="AJ389" s="7" t="s">
        <v>161</v>
      </c>
    </row>
    <row r="390" spans="1:36" ht="12.75" customHeight="1" x14ac:dyDescent="0.25">
      <c r="A390" s="11" t="s">
        <v>2147</v>
      </c>
      <c r="B390" s="11" t="s">
        <v>2148</v>
      </c>
      <c r="C390" s="11" t="s">
        <v>2070</v>
      </c>
      <c r="D390" s="11" t="s">
        <v>2071</v>
      </c>
      <c r="E390" s="11" t="s">
        <v>2155</v>
      </c>
      <c r="F390" s="12" t="s">
        <v>2156</v>
      </c>
      <c r="G390" s="3" t="s">
        <v>2157</v>
      </c>
      <c r="H390" s="12" t="s">
        <v>2158</v>
      </c>
      <c r="I390" s="11" t="s">
        <v>2159</v>
      </c>
      <c r="J390" s="11" t="s">
        <v>2160</v>
      </c>
      <c r="K390" s="12" t="s">
        <v>45</v>
      </c>
      <c r="L390" s="6" t="str">
        <f t="shared" si="43"/>
        <v>Programa: Economia Criativa</v>
      </c>
      <c r="M390" s="6" t="str">
        <f t="shared" si="44"/>
        <v>Ação: 4516 - Capacitação de Empreendimentos Criativos - Rio Criativo e Lab RJ - SECEC</v>
      </c>
      <c r="N390" s="6" t="str">
        <f t="shared" si="45"/>
        <v>Participantes em atividades de Capacitação Empreendedora (Unidade)</v>
      </c>
      <c r="O390" s="13" t="s">
        <v>46</v>
      </c>
      <c r="P390" s="7" t="s">
        <v>54</v>
      </c>
      <c r="Q390" s="20">
        <v>1000</v>
      </c>
      <c r="R390" s="187">
        <v>0</v>
      </c>
      <c r="S390" s="2"/>
      <c r="T390" s="2"/>
      <c r="U390" s="2"/>
      <c r="V390" s="2"/>
      <c r="W390" s="2"/>
      <c r="X390" s="2"/>
      <c r="Y390" s="2"/>
      <c r="Z390" s="2"/>
      <c r="AA390" s="2"/>
      <c r="AB390" s="2"/>
      <c r="AC390" s="2"/>
      <c r="AD390" s="2">
        <v>0</v>
      </c>
      <c r="AE390" s="21">
        <v>2000</v>
      </c>
      <c r="AF390" s="21">
        <v>2000</v>
      </c>
      <c r="AG390" s="22">
        <v>2000</v>
      </c>
      <c r="AH390" s="7" t="s">
        <v>46</v>
      </c>
      <c r="AI390" s="7" t="e">
        <f>IF(P390="Crescimento",MAX(S390:AD390)/R390, 2-(MIN(S390:AD390)/R390))</f>
        <v>#DIV/0!</v>
      </c>
      <c r="AJ390" s="7" t="s">
        <v>384</v>
      </c>
    </row>
    <row r="391" spans="1:36" ht="12.75" customHeight="1" x14ac:dyDescent="0.25">
      <c r="A391" s="11" t="s">
        <v>2147</v>
      </c>
      <c r="B391" s="11" t="s">
        <v>2148</v>
      </c>
      <c r="C391" s="11" t="s">
        <v>2070</v>
      </c>
      <c r="D391" s="11" t="s">
        <v>2071</v>
      </c>
      <c r="E391" s="11" t="s">
        <v>2161</v>
      </c>
      <c r="F391" s="12" t="s">
        <v>2162</v>
      </c>
      <c r="G391" s="3" t="s">
        <v>2163</v>
      </c>
      <c r="H391" s="12" t="s">
        <v>2164</v>
      </c>
      <c r="I391" s="11" t="s">
        <v>2165</v>
      </c>
      <c r="J391" s="11" t="s">
        <v>2166</v>
      </c>
      <c r="K391" s="12" t="s">
        <v>45</v>
      </c>
      <c r="L391" s="6" t="str">
        <f t="shared" si="43"/>
        <v>Programa: Economia Criativa</v>
      </c>
      <c r="M391" s="6" t="str">
        <f t="shared" si="44"/>
        <v>Ação: 4592 - Estímulo ao Empreendedorismo Criativo - SECEC</v>
      </c>
      <c r="N391" s="6" t="str">
        <f t="shared" si="45"/>
        <v>Taxa de sucesso das incubadoras e de empreendedores que usufruíram do co-working e materiais didáticos do site do Rio Criativo (Unidade)</v>
      </c>
      <c r="O391" s="13" t="s">
        <v>46</v>
      </c>
      <c r="P391" s="7" t="s">
        <v>54</v>
      </c>
      <c r="Q391" s="20">
        <v>14</v>
      </c>
      <c r="R391" s="187">
        <v>0</v>
      </c>
      <c r="S391" s="2"/>
      <c r="T391" s="2"/>
      <c r="U391" s="2"/>
      <c r="V391" s="2"/>
      <c r="W391" s="2"/>
      <c r="X391" s="2"/>
      <c r="Y391" s="2"/>
      <c r="Z391" s="2"/>
      <c r="AA391" s="2"/>
      <c r="AB391" s="2"/>
      <c r="AC391" s="2"/>
      <c r="AD391" s="2">
        <v>0</v>
      </c>
      <c r="AE391" s="21">
        <v>25</v>
      </c>
      <c r="AF391" s="21">
        <v>25</v>
      </c>
      <c r="AG391" s="22">
        <v>25</v>
      </c>
      <c r="AH391" s="7" t="s">
        <v>46</v>
      </c>
      <c r="AI391" s="7" t="e">
        <f>IF(P391="Crescimento",MAX(S391:AD391)/R391, 2-(MIN(S391:AD391)/R391))</f>
        <v>#DIV/0!</v>
      </c>
      <c r="AJ391" s="7" t="s">
        <v>384</v>
      </c>
    </row>
    <row r="392" spans="1:36" ht="12.75" customHeight="1" x14ac:dyDescent="0.25">
      <c r="A392" s="11" t="s">
        <v>2147</v>
      </c>
      <c r="B392" s="11" t="s">
        <v>2148</v>
      </c>
      <c r="C392" s="11" t="s">
        <v>2070</v>
      </c>
      <c r="D392" s="11" t="s">
        <v>2071</v>
      </c>
      <c r="E392" s="7" t="s">
        <v>2167</v>
      </c>
      <c r="F392" s="6" t="s">
        <v>2168</v>
      </c>
      <c r="G392" s="3" t="s">
        <v>2169</v>
      </c>
      <c r="H392" s="12" t="s">
        <v>2170</v>
      </c>
      <c r="I392" s="11" t="s">
        <v>2171</v>
      </c>
      <c r="J392" s="11" t="s">
        <v>2172</v>
      </c>
      <c r="K392" s="12" t="s">
        <v>45</v>
      </c>
      <c r="L392" s="6" t="str">
        <f t="shared" si="43"/>
        <v>Programa: Economia Criativa</v>
      </c>
      <c r="M392" s="6" t="str">
        <f t="shared" si="44"/>
        <v>Ação: 5673 - Implantação de Incubadora de Empreendimento Criativo - Lab RJ - SECEC</v>
      </c>
      <c r="N392" s="6" t="str">
        <f t="shared" si="45"/>
        <v>Empreendimentos incubados nos Laboratórios do LAB RJ (Unidade)</v>
      </c>
      <c r="O392" s="13" t="s">
        <v>46</v>
      </c>
      <c r="P392" s="7" t="s">
        <v>54</v>
      </c>
      <c r="Q392" s="184">
        <v>0</v>
      </c>
      <c r="R392" s="187">
        <v>0</v>
      </c>
      <c r="S392" s="2"/>
      <c r="T392" s="2"/>
      <c r="U392" s="2"/>
      <c r="V392" s="2"/>
      <c r="W392" s="2"/>
      <c r="X392" s="2"/>
      <c r="Y392" s="2"/>
      <c r="Z392" s="2"/>
      <c r="AA392" s="2"/>
      <c r="AB392" s="2"/>
      <c r="AC392" s="2"/>
      <c r="AD392" s="2">
        <v>0</v>
      </c>
      <c r="AE392" s="21">
        <v>40</v>
      </c>
      <c r="AF392" s="21">
        <v>40</v>
      </c>
      <c r="AG392" s="22">
        <v>40</v>
      </c>
      <c r="AH392" s="7" t="s">
        <v>46</v>
      </c>
      <c r="AI392" s="7" t="e">
        <f>IF(P392="Crescimento",MAX(S392:AD392)/R392, 2-(MIN(S392:AD392)/R392))</f>
        <v>#DIV/0!</v>
      </c>
      <c r="AJ392" s="7" t="s">
        <v>384</v>
      </c>
    </row>
    <row r="393" spans="1:36" ht="12.75" customHeight="1" x14ac:dyDescent="0.25">
      <c r="A393" s="11" t="s">
        <v>1326</v>
      </c>
      <c r="B393" s="11" t="s">
        <v>1327</v>
      </c>
      <c r="C393" s="11" t="s">
        <v>2070</v>
      </c>
      <c r="D393" s="11" t="s">
        <v>2071</v>
      </c>
      <c r="E393" s="7" t="s">
        <v>2173</v>
      </c>
      <c r="F393" s="6" t="s">
        <v>2174</v>
      </c>
      <c r="G393" s="3" t="s">
        <v>2175</v>
      </c>
      <c r="H393" s="202" t="s">
        <v>2176</v>
      </c>
      <c r="I393" s="11" t="s">
        <v>2177</v>
      </c>
      <c r="J393" s="11" t="s">
        <v>2178</v>
      </c>
      <c r="K393" s="12" t="s">
        <v>45</v>
      </c>
      <c r="L393" s="6" t="str">
        <f t="shared" si="43"/>
        <v>Programa: Oferta de Bens Culturais e Fomento à Cultura</v>
      </c>
      <c r="M393" s="6" t="str">
        <f t="shared" si="44"/>
        <v>Ação: 8187 - Coordenação do Sistema Estadual de Museus - SECEC</v>
      </c>
      <c r="N393" s="6" t="str">
        <f t="shared" si="45"/>
        <v>Ampliação e fortalecimento da rede de museus (Unidade)</v>
      </c>
      <c r="O393" s="13" t="s">
        <v>46</v>
      </c>
      <c r="P393" s="7" t="s">
        <v>54</v>
      </c>
      <c r="Q393" s="20">
        <v>1</v>
      </c>
      <c r="R393" s="21">
        <v>2</v>
      </c>
      <c r="S393" s="2"/>
      <c r="T393" s="2"/>
      <c r="U393" s="2"/>
      <c r="V393" s="2"/>
      <c r="W393" s="2"/>
      <c r="X393" s="2"/>
      <c r="Y393" s="2"/>
      <c r="Z393" s="2"/>
      <c r="AA393" s="2"/>
      <c r="AB393" s="2"/>
      <c r="AC393" s="2"/>
      <c r="AD393" s="2">
        <v>1</v>
      </c>
      <c r="AE393" s="21">
        <v>20</v>
      </c>
      <c r="AF393" s="21">
        <v>5</v>
      </c>
      <c r="AG393" s="22">
        <v>5</v>
      </c>
      <c r="AH393" s="7" t="s">
        <v>46</v>
      </c>
      <c r="AI393" s="10">
        <f>IF(P393="Crescimento",MAX(S393:AD393)/R393, 2-(MIN(S393:AD393)/R393))</f>
        <v>0.5</v>
      </c>
      <c r="AJ393" s="7" t="str">
        <f t="shared" si="40"/>
        <v>Abaixo do Esperado</v>
      </c>
    </row>
    <row r="394" spans="1:36" ht="12.75" customHeight="1" x14ac:dyDescent="0.25">
      <c r="A394" s="11" t="s">
        <v>1326</v>
      </c>
      <c r="B394" s="11" t="s">
        <v>1327</v>
      </c>
      <c r="C394" s="11" t="s">
        <v>2070</v>
      </c>
      <c r="D394" s="11" t="s">
        <v>2071</v>
      </c>
      <c r="E394" s="11" t="s">
        <v>2179</v>
      </c>
      <c r="F394" s="12" t="s">
        <v>2180</v>
      </c>
      <c r="G394" s="3" t="s">
        <v>2181</v>
      </c>
      <c r="H394" s="12" t="s">
        <v>2182</v>
      </c>
      <c r="I394" s="11" t="s">
        <v>2183</v>
      </c>
      <c r="J394" s="11" t="s">
        <v>2184</v>
      </c>
      <c r="K394" s="12" t="s">
        <v>45</v>
      </c>
      <c r="L394" s="6" t="str">
        <f t="shared" si="43"/>
        <v>Programa: Oferta de Bens Culturais e Fomento à Cultura</v>
      </c>
      <c r="M394" s="6" t="str">
        <f t="shared" si="44"/>
        <v>Ação: 8189 - Promoção de Atividades Artísticas - SECEC</v>
      </c>
      <c r="N394" s="6" t="str">
        <f t="shared" si="45"/>
        <v>Número de participantes em atividades artísticas realizadas em equipamentos culturais (Unidade)</v>
      </c>
      <c r="O394" s="13" t="s">
        <v>46</v>
      </c>
      <c r="P394" s="7" t="s">
        <v>54</v>
      </c>
      <c r="Q394" s="20">
        <v>210458</v>
      </c>
      <c r="R394" s="21">
        <v>150000</v>
      </c>
      <c r="S394" s="2"/>
      <c r="T394" s="2"/>
      <c r="U394" s="2"/>
      <c r="V394" s="2"/>
      <c r="W394" s="2"/>
      <c r="X394" s="2"/>
      <c r="Y394" s="2"/>
      <c r="Z394" s="2"/>
      <c r="AA394" s="2"/>
      <c r="AB394" s="2"/>
      <c r="AC394" s="2"/>
      <c r="AD394" s="21">
        <v>395461</v>
      </c>
      <c r="AE394" s="21">
        <v>150000</v>
      </c>
      <c r="AF394" s="21">
        <v>150000</v>
      </c>
      <c r="AG394" s="22">
        <v>150000</v>
      </c>
      <c r="AH394" s="7" t="s">
        <v>46</v>
      </c>
      <c r="AI394" s="10">
        <f>IF(P394="Crescimento",MAX(S394:AD394)/R394, 2-(MIN(S394:AD394)/R394))</f>
        <v>2.6364066666666668</v>
      </c>
      <c r="AJ394" s="7" t="str">
        <f t="shared" si="40"/>
        <v>Acima do Esperado</v>
      </c>
    </row>
    <row r="395" spans="1:36" ht="12.75" customHeight="1" x14ac:dyDescent="0.25">
      <c r="A395" s="11" t="s">
        <v>1326</v>
      </c>
      <c r="B395" s="11" t="s">
        <v>1327</v>
      </c>
      <c r="C395" s="11" t="s">
        <v>2070</v>
      </c>
      <c r="D395" s="11" t="s">
        <v>2071</v>
      </c>
      <c r="E395" s="7" t="s">
        <v>2185</v>
      </c>
      <c r="F395" s="6" t="s">
        <v>2186</v>
      </c>
      <c r="G395" s="3" t="s">
        <v>2187</v>
      </c>
      <c r="H395" s="12" t="s">
        <v>2188</v>
      </c>
      <c r="I395" s="11" t="s">
        <v>2189</v>
      </c>
      <c r="J395" s="11" t="s">
        <v>2190</v>
      </c>
      <c r="K395" s="12" t="s">
        <v>45</v>
      </c>
      <c r="L395" s="6" t="str">
        <f t="shared" si="43"/>
        <v>Programa: Oferta de Bens Culturais e Fomento à Cultura</v>
      </c>
      <c r="M395" s="6" t="str">
        <f t="shared" si="44"/>
        <v>Ação: 8193 - Promoção e Difusão Cultural - SECEC</v>
      </c>
      <c r="N395" s="6" t="str">
        <f t="shared" si="45"/>
        <v>Número de participantes em eventos de difusão cultural realizados (Unidade)</v>
      </c>
      <c r="O395" s="13" t="s">
        <v>46</v>
      </c>
      <c r="P395" s="7" t="s">
        <v>54</v>
      </c>
      <c r="Q395" s="20" t="s">
        <v>55</v>
      </c>
      <c r="R395" s="21" t="s">
        <v>55</v>
      </c>
      <c r="S395" s="2"/>
      <c r="T395" s="2"/>
      <c r="U395" s="2"/>
      <c r="V395" s="2"/>
      <c r="W395" s="2"/>
      <c r="X395" s="2"/>
      <c r="Y395" s="2"/>
      <c r="Z395" s="2"/>
      <c r="AA395" s="2"/>
      <c r="AB395" s="2"/>
      <c r="AC395" s="2"/>
      <c r="AD395" s="2">
        <v>0</v>
      </c>
      <c r="AE395" s="21" t="s">
        <v>55</v>
      </c>
      <c r="AF395" s="21" t="s">
        <v>55</v>
      </c>
      <c r="AG395" s="22" t="s">
        <v>55</v>
      </c>
      <c r="AH395" s="7" t="s">
        <v>46</v>
      </c>
      <c r="AI395" s="7" t="s">
        <v>161</v>
      </c>
      <c r="AJ395" s="7" t="s">
        <v>161</v>
      </c>
    </row>
    <row r="396" spans="1:36" ht="12.75" customHeight="1" x14ac:dyDescent="0.25">
      <c r="A396" s="11" t="s">
        <v>1326</v>
      </c>
      <c r="B396" s="11" t="s">
        <v>1327</v>
      </c>
      <c r="C396" s="11" t="s">
        <v>2070</v>
      </c>
      <c r="D396" s="11" t="s">
        <v>2071</v>
      </c>
      <c r="E396" s="11" t="s">
        <v>2191</v>
      </c>
      <c r="F396" s="12" t="s">
        <v>2192</v>
      </c>
      <c r="G396" s="3" t="s">
        <v>2193</v>
      </c>
      <c r="H396" s="12" t="s">
        <v>2194</v>
      </c>
      <c r="I396" s="11" t="s">
        <v>2195</v>
      </c>
      <c r="J396" s="11" t="s">
        <v>2196</v>
      </c>
      <c r="K396" s="12" t="s">
        <v>45</v>
      </c>
      <c r="L396" s="6" t="str">
        <f t="shared" si="43"/>
        <v>Programa: Oferta de Bens Culturais e Fomento à Cultura</v>
      </c>
      <c r="M396" s="6" t="str">
        <f t="shared" si="44"/>
        <v>Ação: 8207 - Pesquisa, Documentação, Educação e Difusão do Patrimônio Histórico - SECEC</v>
      </c>
      <c r="N396" s="6" t="str">
        <f t="shared" si="45"/>
        <v>Difusão do patrimônio histórico (Unidade)</v>
      </c>
      <c r="O396" s="13" t="s">
        <v>46</v>
      </c>
      <c r="P396" s="7" t="s">
        <v>54</v>
      </c>
      <c r="Q396" s="20">
        <v>600</v>
      </c>
      <c r="R396" s="21">
        <v>100</v>
      </c>
      <c r="S396" s="2"/>
      <c r="T396" s="2"/>
      <c r="U396" s="2"/>
      <c r="V396" s="2"/>
      <c r="W396" s="2"/>
      <c r="X396" s="2"/>
      <c r="Y396" s="2"/>
      <c r="Z396" s="2"/>
      <c r="AA396" s="2"/>
      <c r="AB396" s="2"/>
      <c r="AC396" s="2"/>
      <c r="AD396" s="2">
        <v>39</v>
      </c>
      <c r="AE396" s="21">
        <v>225</v>
      </c>
      <c r="AF396" s="21">
        <v>350</v>
      </c>
      <c r="AG396" s="22">
        <v>350</v>
      </c>
      <c r="AH396" s="7" t="s">
        <v>46</v>
      </c>
      <c r="AI396" s="10">
        <f t="shared" ref="AI396:AI402" si="46">IF(P396="Crescimento",MAX(S396:AD396)/R396, 2-(MIN(S396:AD396)/R396))</f>
        <v>0.39</v>
      </c>
      <c r="AJ396" s="7" t="str">
        <f t="shared" si="40"/>
        <v>Abaixo do Esperado</v>
      </c>
    </row>
    <row r="397" spans="1:36" ht="12.75" customHeight="1" x14ac:dyDescent="0.25">
      <c r="A397" s="11" t="s">
        <v>1326</v>
      </c>
      <c r="B397" s="11" t="s">
        <v>1327</v>
      </c>
      <c r="C397" s="11" t="s">
        <v>2070</v>
      </c>
      <c r="D397" s="11" t="s">
        <v>2071</v>
      </c>
      <c r="E397" s="11" t="s">
        <v>2197</v>
      </c>
      <c r="F397" s="12" t="s">
        <v>2198</v>
      </c>
      <c r="G397" s="3" t="s">
        <v>2199</v>
      </c>
      <c r="H397" s="12" t="s">
        <v>2200</v>
      </c>
      <c r="I397" s="11" t="s">
        <v>2201</v>
      </c>
      <c r="J397" s="11" t="s">
        <v>2202</v>
      </c>
      <c r="K397" s="12" t="s">
        <v>45</v>
      </c>
      <c r="L397" s="6" t="str">
        <f t="shared" si="43"/>
        <v>Programa: Oferta de Bens Culturais e Fomento à Cultura</v>
      </c>
      <c r="M397" s="6" t="str">
        <f t="shared" si="44"/>
        <v>Ação: 8208 - Desenvolvimento do Setor Audiovisual - SECEC</v>
      </c>
      <c r="N397" s="6" t="str">
        <f t="shared" si="45"/>
        <v>Crescimento da produção audiovisual (Unidade)</v>
      </c>
      <c r="O397" s="13" t="s">
        <v>46</v>
      </c>
      <c r="P397" s="7" t="s">
        <v>54</v>
      </c>
      <c r="Q397" s="20">
        <v>22</v>
      </c>
      <c r="R397" s="21">
        <v>22</v>
      </c>
      <c r="S397" s="2"/>
      <c r="T397" s="2"/>
      <c r="U397" s="2"/>
      <c r="V397" s="2"/>
      <c r="W397" s="2"/>
      <c r="X397" s="2"/>
      <c r="Y397" s="2"/>
      <c r="Z397" s="2"/>
      <c r="AA397" s="2"/>
      <c r="AB397" s="2"/>
      <c r="AC397" s="2"/>
      <c r="AD397" s="2">
        <v>0</v>
      </c>
      <c r="AE397" s="21">
        <v>22</v>
      </c>
      <c r="AF397" s="21">
        <v>22</v>
      </c>
      <c r="AG397" s="22">
        <v>22</v>
      </c>
      <c r="AH397" s="7" t="s">
        <v>46</v>
      </c>
      <c r="AI397" s="10">
        <f t="shared" si="46"/>
        <v>0</v>
      </c>
      <c r="AJ397" s="7" t="str">
        <f t="shared" si="40"/>
        <v>Abaixo do Esperado</v>
      </c>
    </row>
    <row r="398" spans="1:36" ht="12.75" customHeight="1" x14ac:dyDescent="0.25">
      <c r="A398" s="11" t="s">
        <v>1326</v>
      </c>
      <c r="B398" s="11" t="s">
        <v>1327</v>
      </c>
      <c r="C398" s="11" t="s">
        <v>2070</v>
      </c>
      <c r="D398" s="11" t="s">
        <v>2071</v>
      </c>
      <c r="E398" s="7" t="s">
        <v>2203</v>
      </c>
      <c r="F398" s="6" t="s">
        <v>2204</v>
      </c>
      <c r="G398" s="3" t="s">
        <v>2205</v>
      </c>
      <c r="H398" s="12" t="s">
        <v>2206</v>
      </c>
      <c r="I398" s="11" t="s">
        <v>2207</v>
      </c>
      <c r="J398" s="11" t="s">
        <v>2208</v>
      </c>
      <c r="K398" s="12" t="s">
        <v>45</v>
      </c>
      <c r="L398" s="6" t="str">
        <f t="shared" si="43"/>
        <v>Programa: Oferta de Bens Culturais e Fomento à Cultura</v>
      </c>
      <c r="M398" s="6" t="str">
        <f t="shared" si="44"/>
        <v>Ação: 8209 - Estímulo à Produção Cultural no Território Fluminense e para a Juventude - SECEC</v>
      </c>
      <c r="N398" s="6" t="str">
        <f t="shared" si="45"/>
        <v>Participantes em ações de Estímulo à Produção Cultural (Unidade)</v>
      </c>
      <c r="O398" s="13" t="s">
        <v>46</v>
      </c>
      <c r="P398" s="7" t="s">
        <v>54</v>
      </c>
      <c r="Q398" s="20">
        <v>650</v>
      </c>
      <c r="R398" s="21">
        <v>700</v>
      </c>
      <c r="S398" s="2"/>
      <c r="T398" s="2"/>
      <c r="U398" s="2"/>
      <c r="V398" s="2"/>
      <c r="W398" s="2"/>
      <c r="X398" s="2"/>
      <c r="Y398" s="2"/>
      <c r="Z398" s="2"/>
      <c r="AA398" s="2"/>
      <c r="AB398" s="2"/>
      <c r="AC398" s="2"/>
      <c r="AD398" s="2">
        <v>700</v>
      </c>
      <c r="AE398" s="21">
        <v>700</v>
      </c>
      <c r="AF398" s="21">
        <v>700</v>
      </c>
      <c r="AG398" s="22">
        <v>700</v>
      </c>
      <c r="AH398" s="7" t="s">
        <v>46</v>
      </c>
      <c r="AI398" s="10">
        <f t="shared" si="46"/>
        <v>1</v>
      </c>
      <c r="AJ398" s="7" t="str">
        <f t="shared" si="40"/>
        <v>Dentro do Esperado</v>
      </c>
    </row>
    <row r="399" spans="1:36" ht="14.25" customHeight="1" x14ac:dyDescent="0.25">
      <c r="A399" s="11" t="s">
        <v>1326</v>
      </c>
      <c r="B399" s="11" t="s">
        <v>1327</v>
      </c>
      <c r="C399" s="11" t="s">
        <v>2070</v>
      </c>
      <c r="D399" s="11" t="s">
        <v>2071</v>
      </c>
      <c r="E399" s="7" t="s">
        <v>2209</v>
      </c>
      <c r="F399" s="6" t="s">
        <v>2210</v>
      </c>
      <c r="G399" s="3" t="s">
        <v>2211</v>
      </c>
      <c r="H399" s="12" t="s">
        <v>2212</v>
      </c>
      <c r="I399" s="11" t="s">
        <v>2213</v>
      </c>
      <c r="J399" s="11" t="s">
        <v>2214</v>
      </c>
      <c r="K399" s="12" t="s">
        <v>45</v>
      </c>
      <c r="L399" s="6" t="str">
        <f t="shared" si="43"/>
        <v>Programa: Oferta de Bens Culturais e Fomento à Cultura</v>
      </c>
      <c r="M399" s="6" t="str">
        <f t="shared" si="44"/>
        <v>Ação: 8211 - Desenvolvimento da Área Museológica - SECEC</v>
      </c>
      <c r="N399" s="6" t="str">
        <f t="shared" si="45"/>
        <v>Qualificação dos corpos técnicos dos museus (Unidade)</v>
      </c>
      <c r="O399" s="13" t="s">
        <v>46</v>
      </c>
      <c r="P399" s="7" t="s">
        <v>54</v>
      </c>
      <c r="Q399" s="20">
        <v>47</v>
      </c>
      <c r="R399" s="21">
        <v>30</v>
      </c>
      <c r="S399" s="2"/>
      <c r="T399" s="2"/>
      <c r="U399" s="2"/>
      <c r="V399" s="2"/>
      <c r="W399" s="2"/>
      <c r="X399" s="2"/>
      <c r="Y399" s="2"/>
      <c r="Z399" s="2"/>
      <c r="AA399" s="2"/>
      <c r="AB399" s="2"/>
      <c r="AC399" s="2"/>
      <c r="AD399" s="2">
        <v>260</v>
      </c>
      <c r="AE399" s="21">
        <v>80</v>
      </c>
      <c r="AF399" s="21">
        <v>80</v>
      </c>
      <c r="AG399" s="22">
        <v>80</v>
      </c>
      <c r="AH399" s="7" t="s">
        <v>46</v>
      </c>
      <c r="AI399" s="10">
        <f t="shared" si="46"/>
        <v>8.6666666666666661</v>
      </c>
      <c r="AJ399" s="7" t="str">
        <f t="shared" si="40"/>
        <v>Acima do Esperado</v>
      </c>
    </row>
    <row r="400" spans="1:36" ht="12.75" customHeight="1" x14ac:dyDescent="0.25">
      <c r="A400" s="11" t="s">
        <v>1326</v>
      </c>
      <c r="B400" s="11" t="s">
        <v>1327</v>
      </c>
      <c r="C400" s="11" t="s">
        <v>2070</v>
      </c>
      <c r="D400" s="11" t="s">
        <v>2071</v>
      </c>
      <c r="E400" s="11" t="s">
        <v>2215</v>
      </c>
      <c r="F400" s="12" t="s">
        <v>2216</v>
      </c>
      <c r="G400" s="3" t="s">
        <v>2217</v>
      </c>
      <c r="H400" s="12" t="s">
        <v>2218</v>
      </c>
      <c r="I400" s="11" t="s">
        <v>2219</v>
      </c>
      <c r="J400" s="11" t="s">
        <v>2220</v>
      </c>
      <c r="K400" s="12" t="s">
        <v>45</v>
      </c>
      <c r="L400" s="6" t="str">
        <f t="shared" si="43"/>
        <v>Programa: Oferta de Bens Culturais e Fomento à Cultura</v>
      </c>
      <c r="M400" s="6" t="str">
        <f t="shared" si="44"/>
        <v>Ação: A495 - Inventário, Tombamento, Registro e Fiscalização - SECEC</v>
      </c>
      <c r="N400" s="6" t="str">
        <f t="shared" si="45"/>
        <v>Aumento do total de bens tombados e bens registrados pelo INEPAC em relação ao ano anterior (Unidade)</v>
      </c>
      <c r="O400" s="13" t="s">
        <v>46</v>
      </c>
      <c r="P400" s="7" t="s">
        <v>54</v>
      </c>
      <c r="Q400" s="20">
        <v>1</v>
      </c>
      <c r="R400" s="21">
        <v>3</v>
      </c>
      <c r="S400" s="2"/>
      <c r="T400" s="2"/>
      <c r="U400" s="2"/>
      <c r="V400" s="2"/>
      <c r="W400" s="2"/>
      <c r="X400" s="2"/>
      <c r="Y400" s="2"/>
      <c r="Z400" s="2"/>
      <c r="AA400" s="2"/>
      <c r="AB400" s="2"/>
      <c r="AC400" s="2"/>
      <c r="AD400" s="2">
        <v>1657</v>
      </c>
      <c r="AE400" s="21">
        <v>3</v>
      </c>
      <c r="AF400" s="21">
        <v>3</v>
      </c>
      <c r="AG400" s="22">
        <v>3</v>
      </c>
      <c r="AH400" s="7" t="s">
        <v>46</v>
      </c>
      <c r="AI400" s="10">
        <f t="shared" si="46"/>
        <v>552.33333333333337</v>
      </c>
      <c r="AJ400" s="7" t="str">
        <f t="shared" si="40"/>
        <v>Acima do Esperado</v>
      </c>
    </row>
    <row r="401" spans="1:36" ht="12.75" customHeight="1" x14ac:dyDescent="0.25">
      <c r="A401" s="11" t="s">
        <v>1326</v>
      </c>
      <c r="B401" s="11" t="s">
        <v>1327</v>
      </c>
      <c r="C401" s="11" t="s">
        <v>2070</v>
      </c>
      <c r="D401" s="11" t="s">
        <v>2071</v>
      </c>
      <c r="E401" s="11" t="s">
        <v>2215</v>
      </c>
      <c r="F401" s="12" t="s">
        <v>2216</v>
      </c>
      <c r="G401" s="3" t="s">
        <v>2221</v>
      </c>
      <c r="H401" s="12" t="s">
        <v>2222</v>
      </c>
      <c r="I401" s="11" t="s">
        <v>2223</v>
      </c>
      <c r="J401" s="11" t="s">
        <v>2224</v>
      </c>
      <c r="K401" s="12" t="s">
        <v>45</v>
      </c>
      <c r="L401" s="6" t="str">
        <f t="shared" si="43"/>
        <v>Programa: Oferta de Bens Culturais e Fomento à Cultura</v>
      </c>
      <c r="M401" s="6" t="str">
        <f t="shared" si="44"/>
        <v>Ação: A495 - Inventário, Tombamento, Registro e Fiscalização - SECEC</v>
      </c>
      <c r="N401" s="6" t="str">
        <f t="shared" si="45"/>
        <v>Produção de inventários e fiscalização de bens (Unidade)</v>
      </c>
      <c r="O401" s="13" t="s">
        <v>46</v>
      </c>
      <c r="P401" s="7" t="s">
        <v>54</v>
      </c>
      <c r="Q401" s="20">
        <v>800</v>
      </c>
      <c r="R401" s="21">
        <v>400</v>
      </c>
      <c r="S401" s="2"/>
      <c r="T401" s="2"/>
      <c r="U401" s="2"/>
      <c r="V401" s="2"/>
      <c r="W401" s="2"/>
      <c r="X401" s="2"/>
      <c r="Y401" s="2"/>
      <c r="Z401" s="2"/>
      <c r="AA401" s="2"/>
      <c r="AB401" s="2"/>
      <c r="AC401" s="2"/>
      <c r="AD401" s="2">
        <v>1657</v>
      </c>
      <c r="AE401" s="21">
        <v>800</v>
      </c>
      <c r="AF401" s="21">
        <v>800</v>
      </c>
      <c r="AG401" s="22">
        <v>800</v>
      </c>
      <c r="AH401" s="7" t="s">
        <v>46</v>
      </c>
      <c r="AI401" s="10">
        <f t="shared" si="46"/>
        <v>4.1425000000000001</v>
      </c>
      <c r="AJ401" s="7" t="str">
        <f t="shared" si="40"/>
        <v>Acima do Esperado</v>
      </c>
    </row>
    <row r="402" spans="1:36" ht="12.75" customHeight="1" x14ac:dyDescent="0.25">
      <c r="A402" s="11" t="s">
        <v>1237</v>
      </c>
      <c r="B402" s="11" t="s">
        <v>1238</v>
      </c>
      <c r="C402" s="11" t="s">
        <v>2070</v>
      </c>
      <c r="D402" s="11" t="s">
        <v>2071</v>
      </c>
      <c r="E402" s="11" t="s">
        <v>2225</v>
      </c>
      <c r="F402" s="12" t="s">
        <v>2226</v>
      </c>
      <c r="G402" s="3" t="s">
        <v>2227</v>
      </c>
      <c r="H402" s="12" t="s">
        <v>2228</v>
      </c>
      <c r="I402" s="11" t="s">
        <v>2229</v>
      </c>
      <c r="J402" s="11" t="s">
        <v>2230</v>
      </c>
      <c r="K402" s="12" t="s">
        <v>45</v>
      </c>
      <c r="L402" s="6" t="str">
        <f t="shared" si="43"/>
        <v>Programa: Gestão do Sistema Prisional e Ressocialização dos Custodiados</v>
      </c>
      <c r="M402" s="6" t="str">
        <f t="shared" si="44"/>
        <v>Ação: A571 - Incentivo à Leitura aos Apenados - SECEC</v>
      </c>
      <c r="N402" s="6" t="str">
        <f t="shared" si="45"/>
        <v>Número de bibliotecas e salas de leitura do sistema prisional contempladas pela doação de livros da SECEC (Unidade)</v>
      </c>
      <c r="O402" s="13" t="s">
        <v>46</v>
      </c>
      <c r="P402" s="7" t="s">
        <v>54</v>
      </c>
      <c r="Q402" s="20" t="s">
        <v>55</v>
      </c>
      <c r="R402" s="21">
        <v>25</v>
      </c>
      <c r="S402" s="2"/>
      <c r="T402" s="2"/>
      <c r="U402" s="2"/>
      <c r="V402" s="2"/>
      <c r="W402" s="2"/>
      <c r="X402" s="2"/>
      <c r="Y402" s="2"/>
      <c r="Z402" s="2"/>
      <c r="AA402" s="2"/>
      <c r="AB402" s="2"/>
      <c r="AC402" s="2"/>
      <c r="AD402" s="2">
        <v>0</v>
      </c>
      <c r="AE402" s="21">
        <v>25</v>
      </c>
      <c r="AF402" s="21">
        <v>25</v>
      </c>
      <c r="AG402" s="22">
        <v>25</v>
      </c>
      <c r="AH402" s="7" t="s">
        <v>46</v>
      </c>
      <c r="AI402" s="10">
        <f t="shared" si="46"/>
        <v>0</v>
      </c>
      <c r="AJ402" s="7" t="str">
        <f t="shared" si="40"/>
        <v>Abaixo do Esperado</v>
      </c>
    </row>
    <row r="403" spans="1:36" ht="12.75" customHeight="1" x14ac:dyDescent="0.25">
      <c r="A403" s="11" t="s">
        <v>1326</v>
      </c>
      <c r="B403" s="11" t="s">
        <v>1327</v>
      </c>
      <c r="C403" s="11" t="s">
        <v>2070</v>
      </c>
      <c r="D403" s="11" t="s">
        <v>2071</v>
      </c>
      <c r="E403" s="11" t="s">
        <v>2231</v>
      </c>
      <c r="F403" s="12" t="s">
        <v>2232</v>
      </c>
      <c r="G403" s="3" t="s">
        <v>2233</v>
      </c>
      <c r="H403" s="12" t="s">
        <v>2234</v>
      </c>
      <c r="I403" s="11" t="s">
        <v>2235</v>
      </c>
      <c r="J403" s="11" t="s">
        <v>2236</v>
      </c>
      <c r="K403" s="12" t="s">
        <v>45</v>
      </c>
      <c r="L403" s="6" t="str">
        <f t="shared" si="43"/>
        <v>Programa: Oferta de Bens Culturais e Fomento à Cultura</v>
      </c>
      <c r="M403" s="6" t="str">
        <f t="shared" si="44"/>
        <v>Ação: A572 - Promoção do Acesso à Cultura - Formação de Plateia - SECEC</v>
      </c>
      <c r="N403" s="6" t="str">
        <f t="shared" si="45"/>
        <v>Atividades artísticas com gratuidades concedidas  (Unidade)</v>
      </c>
      <c r="O403" s="13" t="s">
        <v>46</v>
      </c>
      <c r="P403" s="7" t="s">
        <v>54</v>
      </c>
      <c r="Q403" s="20">
        <v>2192</v>
      </c>
      <c r="R403" s="69" t="s">
        <v>55</v>
      </c>
      <c r="S403" s="2"/>
      <c r="T403" s="2"/>
      <c r="U403" s="2"/>
      <c r="V403" s="2"/>
      <c r="W403" s="2"/>
      <c r="X403" s="2"/>
      <c r="Y403" s="2"/>
      <c r="Z403" s="2"/>
      <c r="AA403" s="2"/>
      <c r="AB403" s="2"/>
      <c r="AC403" s="2"/>
      <c r="AD403" s="2">
        <v>0</v>
      </c>
      <c r="AE403" s="69" t="s">
        <v>55</v>
      </c>
      <c r="AF403" s="69" t="s">
        <v>55</v>
      </c>
      <c r="AG403" s="72" t="s">
        <v>55</v>
      </c>
      <c r="AH403" s="7" t="s">
        <v>46</v>
      </c>
      <c r="AI403" s="7" t="s">
        <v>161</v>
      </c>
      <c r="AJ403" s="7" t="s">
        <v>161</v>
      </c>
    </row>
    <row r="404" spans="1:36" ht="13.5" customHeight="1" x14ac:dyDescent="0.25">
      <c r="A404" s="11" t="s">
        <v>1326</v>
      </c>
      <c r="B404" s="11" t="s">
        <v>1327</v>
      </c>
      <c r="C404" s="11" t="s">
        <v>2070</v>
      </c>
      <c r="D404" s="11" t="s">
        <v>2071</v>
      </c>
      <c r="E404" s="11" t="s">
        <v>2237</v>
      </c>
      <c r="F404" s="12" t="s">
        <v>2238</v>
      </c>
      <c r="G404" s="3" t="s">
        <v>2239</v>
      </c>
      <c r="H404" s="12" t="s">
        <v>2240</v>
      </c>
      <c r="I404" s="11" t="s">
        <v>2241</v>
      </c>
      <c r="J404" s="11" t="s">
        <v>2242</v>
      </c>
      <c r="K404" s="12" t="s">
        <v>45</v>
      </c>
      <c r="L404" s="6" t="str">
        <f t="shared" si="43"/>
        <v>Programa: Oferta de Bens Culturais e Fomento à Cultura</v>
      </c>
      <c r="M404" s="6" t="str">
        <f t="shared" si="44"/>
        <v>Ação: A574 - Capacitação Técnica Profissional em Preservação de Patrimônio  - SECEC</v>
      </c>
      <c r="N404" s="6" t="str">
        <f t="shared" si="45"/>
        <v>Técnicos capacitados em Preservação de Patrimônio (Unidade)</v>
      </c>
      <c r="O404" s="13" t="s">
        <v>46</v>
      </c>
      <c r="P404" s="7" t="s">
        <v>54</v>
      </c>
      <c r="Q404" s="184">
        <v>0</v>
      </c>
      <c r="R404" s="187">
        <v>0</v>
      </c>
      <c r="S404" s="2"/>
      <c r="T404" s="2"/>
      <c r="U404" s="2"/>
      <c r="V404" s="2"/>
      <c r="W404" s="2"/>
      <c r="X404" s="2"/>
      <c r="Y404" s="2"/>
      <c r="Z404" s="2"/>
      <c r="AA404" s="2"/>
      <c r="AB404" s="2"/>
      <c r="AC404" s="2"/>
      <c r="AD404" s="2">
        <v>0</v>
      </c>
      <c r="AE404" s="21">
        <v>10</v>
      </c>
      <c r="AF404" s="21">
        <v>15</v>
      </c>
      <c r="AG404" s="22">
        <v>15</v>
      </c>
      <c r="AH404" s="7" t="s">
        <v>46</v>
      </c>
      <c r="AI404" s="7" t="e">
        <f>IF(P404="Crescimento",MAX(S404:AD404)/R404, 2-(MIN(S404:AD404)/R404))</f>
        <v>#DIV/0!</v>
      </c>
      <c r="AJ404" s="7" t="s">
        <v>384</v>
      </c>
    </row>
    <row r="405" spans="1:36" ht="12.75" customHeight="1" x14ac:dyDescent="0.25">
      <c r="A405" s="11" t="s">
        <v>1326</v>
      </c>
      <c r="B405" s="11" t="s">
        <v>1327</v>
      </c>
      <c r="C405" s="11" t="s">
        <v>2070</v>
      </c>
      <c r="D405" s="11" t="s">
        <v>2071</v>
      </c>
      <c r="E405" s="11" t="s">
        <v>2243</v>
      </c>
      <c r="F405" s="12" t="s">
        <v>2244</v>
      </c>
      <c r="G405" s="3" t="s">
        <v>2245</v>
      </c>
      <c r="H405" s="12" t="s">
        <v>2246</v>
      </c>
      <c r="I405" s="11" t="s">
        <v>2247</v>
      </c>
      <c r="J405" s="11" t="s">
        <v>2248</v>
      </c>
      <c r="K405" s="12" t="s">
        <v>45</v>
      </c>
      <c r="L405" s="6" t="str">
        <f t="shared" si="43"/>
        <v>Programa: Oferta de Bens Culturais e Fomento à Cultura</v>
      </c>
      <c r="M405" s="6" t="str">
        <f t="shared" si="44"/>
        <v>Ação: A575 - Divulgação e Acompanhamento dos Mecanismos de Incentivo Fiscal à Cultura - SECEC</v>
      </c>
      <c r="N405" s="6" t="str">
        <f t="shared" si="45"/>
        <v>Participantes dos projetos incentivados (Unidade)</v>
      </c>
      <c r="O405" s="13" t="s">
        <v>46</v>
      </c>
      <c r="P405" s="7" t="s">
        <v>54</v>
      </c>
      <c r="Q405" s="20" t="s">
        <v>55</v>
      </c>
      <c r="R405" s="21" t="s">
        <v>55</v>
      </c>
      <c r="S405" s="2"/>
      <c r="T405" s="2"/>
      <c r="U405" s="2"/>
      <c r="V405" s="2"/>
      <c r="W405" s="2"/>
      <c r="X405" s="2"/>
      <c r="Y405" s="2"/>
      <c r="Z405" s="2"/>
      <c r="AA405" s="2"/>
      <c r="AB405" s="2"/>
      <c r="AC405" s="2"/>
      <c r="AD405" s="2">
        <v>0</v>
      </c>
      <c r="AE405" s="21" t="s">
        <v>55</v>
      </c>
      <c r="AF405" s="21" t="s">
        <v>55</v>
      </c>
      <c r="AG405" s="22" t="s">
        <v>55</v>
      </c>
      <c r="AH405" s="7" t="s">
        <v>46</v>
      </c>
      <c r="AI405" s="7" t="s">
        <v>161</v>
      </c>
      <c r="AJ405" s="7" t="s">
        <v>161</v>
      </c>
    </row>
    <row r="406" spans="1:36" ht="12.75" customHeight="1" x14ac:dyDescent="0.25">
      <c r="A406" s="11" t="s">
        <v>2147</v>
      </c>
      <c r="B406" s="11" t="s">
        <v>2148</v>
      </c>
      <c r="C406" s="11" t="s">
        <v>2070</v>
      </c>
      <c r="D406" s="11" t="s">
        <v>2071</v>
      </c>
      <c r="E406" s="11" t="s">
        <v>2249</v>
      </c>
      <c r="F406" s="12" t="s">
        <v>2250</v>
      </c>
      <c r="G406" s="3" t="s">
        <v>2251</v>
      </c>
      <c r="H406" s="12" t="s">
        <v>2252</v>
      </c>
      <c r="I406" s="11" t="s">
        <v>2253</v>
      </c>
      <c r="J406" s="11" t="s">
        <v>2254</v>
      </c>
      <c r="K406" s="12" t="s">
        <v>45</v>
      </c>
      <c r="L406" s="6" t="str">
        <f t="shared" si="43"/>
        <v>Programa: Economia Criativa</v>
      </c>
      <c r="M406" s="6" t="str">
        <f t="shared" si="44"/>
        <v>Ação: A576 - Potencialização de Polo de Economia Criativa - Cidades Criativas RJ - SECEC</v>
      </c>
      <c r="N406" s="6" t="str">
        <f t="shared" si="45"/>
        <v>Empreendedores beneficiados pelos Polos de Economia Criativa (Unidade)</v>
      </c>
      <c r="O406" s="13" t="s">
        <v>46</v>
      </c>
      <c r="P406" s="7" t="s">
        <v>54</v>
      </c>
      <c r="Q406" s="184">
        <v>0</v>
      </c>
      <c r="R406" s="187">
        <v>0</v>
      </c>
      <c r="S406" s="2"/>
      <c r="T406" s="2"/>
      <c r="U406" s="2"/>
      <c r="V406" s="2"/>
      <c r="W406" s="2"/>
      <c r="X406" s="2"/>
      <c r="Y406" s="2"/>
      <c r="Z406" s="2"/>
      <c r="AA406" s="2"/>
      <c r="AB406" s="2"/>
      <c r="AC406" s="2"/>
      <c r="AD406" s="2">
        <v>0</v>
      </c>
      <c r="AE406" s="21">
        <v>1000</v>
      </c>
      <c r="AF406" s="21">
        <v>1000</v>
      </c>
      <c r="AG406" s="22">
        <v>1000</v>
      </c>
      <c r="AH406" s="7" t="s">
        <v>46</v>
      </c>
      <c r="AI406" s="7" t="e">
        <f t="shared" ref="AI406:AI421" si="47">IF(P406="Crescimento",MAX(S406:AD406)/R406, 2-(MIN(S406:AD406)/R406))</f>
        <v>#DIV/0!</v>
      </c>
      <c r="AJ406" s="7" t="s">
        <v>384</v>
      </c>
    </row>
    <row r="407" spans="1:36" ht="12" customHeight="1" x14ac:dyDescent="0.25">
      <c r="A407" s="11" t="s">
        <v>702</v>
      </c>
      <c r="B407" s="11" t="s">
        <v>703</v>
      </c>
      <c r="C407" s="11" t="s">
        <v>2255</v>
      </c>
      <c r="D407" s="11" t="s">
        <v>2256</v>
      </c>
      <c r="E407" s="11" t="s">
        <v>2257</v>
      </c>
      <c r="F407" s="12" t="s">
        <v>2258</v>
      </c>
      <c r="G407" s="3" t="s">
        <v>2259</v>
      </c>
      <c r="H407" s="12" t="s">
        <v>2260</v>
      </c>
      <c r="I407" s="11" t="s">
        <v>2261</v>
      </c>
      <c r="J407" s="11" t="s">
        <v>715</v>
      </c>
      <c r="K407" s="12" t="s">
        <v>45</v>
      </c>
      <c r="L407" s="6" t="str">
        <f t="shared" si="43"/>
        <v>Programa: Desenvolvimento Urbano e Rural</v>
      </c>
      <c r="M407" s="6" t="str">
        <f t="shared" si="44"/>
        <v>Ação: 1153 - Drenagem, Pavimentação, Iluminação e Sinalização - SECID</v>
      </c>
      <c r="N407" s="6" t="str">
        <f t="shared" si="45"/>
        <v>Municípios atendidos através da ampliação do sistema de drenagem, pavimentação, iluminação e sinalização (Unidade)</v>
      </c>
      <c r="O407" s="13" t="s">
        <v>46</v>
      </c>
      <c r="P407" s="7" t="s">
        <v>54</v>
      </c>
      <c r="Q407" s="43">
        <v>0</v>
      </c>
      <c r="R407" s="11">
        <v>10</v>
      </c>
      <c r="S407" s="2"/>
      <c r="T407" s="2"/>
      <c r="U407" s="2"/>
      <c r="V407" s="2"/>
      <c r="W407" s="2"/>
      <c r="X407" s="2"/>
      <c r="Y407" s="2"/>
      <c r="Z407" s="2"/>
      <c r="AA407" s="2"/>
      <c r="AB407" s="2"/>
      <c r="AC407" s="2"/>
      <c r="AD407" s="2">
        <v>0</v>
      </c>
      <c r="AE407" s="43">
        <v>10</v>
      </c>
      <c r="AF407" s="11">
        <v>10</v>
      </c>
      <c r="AG407" s="13">
        <v>10</v>
      </c>
      <c r="AH407" s="7" t="s">
        <v>46</v>
      </c>
      <c r="AI407" s="10">
        <f t="shared" si="47"/>
        <v>0</v>
      </c>
      <c r="AJ407" s="7" t="str">
        <f t="shared" ref="AJ407:AJ453" si="48">IF(AI407="ASI","ASI",IF(AI407&lt;100%,"Abaixo do Esperado",IF(AI407=100%,"Dentro do Esperado",IF(AI407&gt;100%,"Acima do Esperado"))))</f>
        <v>Abaixo do Esperado</v>
      </c>
    </row>
    <row r="408" spans="1:36" ht="12.75" customHeight="1" x14ac:dyDescent="0.25">
      <c r="A408" s="11" t="s">
        <v>240</v>
      </c>
      <c r="B408" s="11" t="s">
        <v>241</v>
      </c>
      <c r="C408" s="11" t="s">
        <v>2255</v>
      </c>
      <c r="D408" s="11" t="s">
        <v>2256</v>
      </c>
      <c r="E408" s="11" t="s">
        <v>2262</v>
      </c>
      <c r="F408" s="12" t="s">
        <v>2263</v>
      </c>
      <c r="G408" s="3" t="s">
        <v>2264</v>
      </c>
      <c r="H408" s="12" t="s">
        <v>2265</v>
      </c>
      <c r="I408" s="11" t="s">
        <v>2266</v>
      </c>
      <c r="J408" s="11" t="s">
        <v>2267</v>
      </c>
      <c r="K408" s="12" t="s">
        <v>45</v>
      </c>
      <c r="L408" s="6" t="str">
        <f t="shared" si="43"/>
        <v>Programa: Saneamento Ambiental e Resíduos Sólidos</v>
      </c>
      <c r="M408" s="6" t="str">
        <f t="shared" si="44"/>
        <v>Ação: 1209 - Abastecimento de Água - PAC - SECID</v>
      </c>
      <c r="N408" s="6" t="str">
        <f t="shared" si="45"/>
        <v>Municípios atendidos através da ampliação do sistema de implantação de água (Unidade)</v>
      </c>
      <c r="O408" s="13" t="s">
        <v>46</v>
      </c>
      <c r="P408" s="7" t="s">
        <v>54</v>
      </c>
      <c r="Q408" s="43">
        <v>0</v>
      </c>
      <c r="R408" s="11">
        <v>10</v>
      </c>
      <c r="S408" s="2"/>
      <c r="T408" s="2"/>
      <c r="U408" s="2"/>
      <c r="V408" s="2"/>
      <c r="W408" s="2"/>
      <c r="X408" s="2"/>
      <c r="Y408" s="2"/>
      <c r="Z408" s="2"/>
      <c r="AA408" s="2"/>
      <c r="AB408" s="2"/>
      <c r="AC408" s="2"/>
      <c r="AD408" s="2">
        <v>0</v>
      </c>
      <c r="AE408" s="43">
        <v>10</v>
      </c>
      <c r="AF408" s="11">
        <v>10</v>
      </c>
      <c r="AG408" s="13">
        <v>10</v>
      </c>
      <c r="AH408" s="7" t="s">
        <v>46</v>
      </c>
      <c r="AI408" s="10">
        <f t="shared" si="47"/>
        <v>0</v>
      </c>
      <c r="AJ408" s="7" t="str">
        <f t="shared" si="48"/>
        <v>Abaixo do Esperado</v>
      </c>
    </row>
    <row r="409" spans="1:36" ht="12.75" customHeight="1" x14ac:dyDescent="0.25">
      <c r="A409" s="11" t="s">
        <v>240</v>
      </c>
      <c r="B409" s="11" t="s">
        <v>241</v>
      </c>
      <c r="C409" s="11" t="s">
        <v>2255</v>
      </c>
      <c r="D409" s="11" t="s">
        <v>2256</v>
      </c>
      <c r="E409" s="11" t="s">
        <v>2268</v>
      </c>
      <c r="F409" s="12" t="s">
        <v>2269</v>
      </c>
      <c r="G409" s="3" t="s">
        <v>2270</v>
      </c>
      <c r="H409" s="12" t="s">
        <v>2271</v>
      </c>
      <c r="I409" s="11" t="s">
        <v>2272</v>
      </c>
      <c r="J409" s="11" t="s">
        <v>2273</v>
      </c>
      <c r="K409" s="12" t="s">
        <v>45</v>
      </c>
      <c r="L409" s="6" t="str">
        <f t="shared" si="43"/>
        <v>Programa: Saneamento Ambiental e Resíduos Sólidos</v>
      </c>
      <c r="M409" s="6" t="str">
        <f t="shared" si="44"/>
        <v>Ação: 1300 - Esgotamento Sanitário - PAC - SECID</v>
      </c>
      <c r="N409" s="6" t="str">
        <f t="shared" si="45"/>
        <v>Melhoria e modernização de sistemas de esgotamento sanitário (Unidade)</v>
      </c>
      <c r="O409" s="13" t="s">
        <v>46</v>
      </c>
      <c r="P409" s="7" t="s">
        <v>54</v>
      </c>
      <c r="Q409" s="43">
        <v>0</v>
      </c>
      <c r="R409" s="11">
        <v>10</v>
      </c>
      <c r="S409" s="2"/>
      <c r="T409" s="2"/>
      <c r="U409" s="2"/>
      <c r="V409" s="2"/>
      <c r="W409" s="2"/>
      <c r="X409" s="2"/>
      <c r="Y409" s="2"/>
      <c r="Z409" s="2"/>
      <c r="AA409" s="2"/>
      <c r="AB409" s="2"/>
      <c r="AC409" s="2"/>
      <c r="AD409" s="2">
        <v>0</v>
      </c>
      <c r="AE409" s="43">
        <v>10</v>
      </c>
      <c r="AF409" s="11">
        <v>10</v>
      </c>
      <c r="AG409" s="13">
        <v>10</v>
      </c>
      <c r="AH409" s="7" t="s">
        <v>46</v>
      </c>
      <c r="AI409" s="10">
        <f t="shared" si="47"/>
        <v>0</v>
      </c>
      <c r="AJ409" s="7" t="str">
        <f t="shared" si="48"/>
        <v>Abaixo do Esperado</v>
      </c>
    </row>
    <row r="410" spans="1:36" ht="12.75" customHeight="1" x14ac:dyDescent="0.25">
      <c r="A410" s="11" t="s">
        <v>240</v>
      </c>
      <c r="B410" s="11" t="s">
        <v>241</v>
      </c>
      <c r="C410" s="11" t="s">
        <v>2255</v>
      </c>
      <c r="D410" s="11" t="s">
        <v>2256</v>
      </c>
      <c r="E410" s="11" t="s">
        <v>2274</v>
      </c>
      <c r="F410" s="12" t="s">
        <v>2275</v>
      </c>
      <c r="G410" s="3" t="s">
        <v>2276</v>
      </c>
      <c r="H410" s="12" t="s">
        <v>2277</v>
      </c>
      <c r="I410" s="11" t="s">
        <v>2278</v>
      </c>
      <c r="J410" s="11" t="s">
        <v>2279</v>
      </c>
      <c r="K410" s="12" t="s">
        <v>45</v>
      </c>
      <c r="L410" s="6" t="str">
        <f t="shared" si="43"/>
        <v>Programa: Saneamento Ambiental e Resíduos Sólidos</v>
      </c>
      <c r="M410" s="6" t="str">
        <f t="shared" si="44"/>
        <v>Ação: 1528 - Saneamento Ambiental em Pequenas Localidades - SECID</v>
      </c>
      <c r="N410" s="6" t="str">
        <f t="shared" si="45"/>
        <v>Municípios atendidos através da ampliação do sistema de saneamento local (Unidade)</v>
      </c>
      <c r="O410" s="13" t="s">
        <v>46</v>
      </c>
      <c r="P410" s="7" t="s">
        <v>54</v>
      </c>
      <c r="Q410" s="43">
        <v>0</v>
      </c>
      <c r="R410" s="11">
        <v>10</v>
      </c>
      <c r="S410" s="2"/>
      <c r="T410" s="2"/>
      <c r="U410" s="2"/>
      <c r="V410" s="2"/>
      <c r="W410" s="2"/>
      <c r="X410" s="2"/>
      <c r="Y410" s="2"/>
      <c r="Z410" s="2"/>
      <c r="AA410" s="2"/>
      <c r="AB410" s="2"/>
      <c r="AC410" s="2"/>
      <c r="AD410" s="2">
        <v>0</v>
      </c>
      <c r="AE410" s="43">
        <v>10</v>
      </c>
      <c r="AF410" s="11">
        <v>10</v>
      </c>
      <c r="AG410" s="13">
        <v>10</v>
      </c>
      <c r="AH410" s="7" t="s">
        <v>46</v>
      </c>
      <c r="AI410" s="10">
        <f t="shared" si="47"/>
        <v>0</v>
      </c>
      <c r="AJ410" s="7" t="str">
        <f t="shared" si="48"/>
        <v>Abaixo do Esperado</v>
      </c>
    </row>
    <row r="411" spans="1:36" ht="12.75" customHeight="1" x14ac:dyDescent="0.25">
      <c r="A411" s="11" t="s">
        <v>702</v>
      </c>
      <c r="B411" s="11" t="s">
        <v>703</v>
      </c>
      <c r="C411" s="11" t="s">
        <v>2255</v>
      </c>
      <c r="D411" s="11" t="s">
        <v>2256</v>
      </c>
      <c r="E411" s="11" t="s">
        <v>2280</v>
      </c>
      <c r="F411" s="12" t="s">
        <v>2281</v>
      </c>
      <c r="G411" s="3" t="s">
        <v>2282</v>
      </c>
      <c r="H411" s="12" t="s">
        <v>2283</v>
      </c>
      <c r="I411" s="11" t="s">
        <v>2284</v>
      </c>
      <c r="J411" s="11" t="s">
        <v>2285</v>
      </c>
      <c r="K411" s="12" t="s">
        <v>45</v>
      </c>
      <c r="L411" s="6" t="str">
        <f t="shared" si="43"/>
        <v>Programa: Desenvolvimento Urbano e Rural</v>
      </c>
      <c r="M411" s="6" t="str">
        <f t="shared" si="44"/>
        <v>Ação: 1562 - Urbanização em Comunidades  - PAC  - SECID</v>
      </c>
      <c r="N411" s="6" t="str">
        <f t="shared" si="45"/>
        <v>Comunidades atendidas com obras de urbanização (Unidade)</v>
      </c>
      <c r="O411" s="13" t="s">
        <v>46</v>
      </c>
      <c r="P411" s="7" t="s">
        <v>54</v>
      </c>
      <c r="Q411" s="43">
        <v>0</v>
      </c>
      <c r="R411" s="11">
        <v>30</v>
      </c>
      <c r="S411" s="2"/>
      <c r="T411" s="2"/>
      <c r="U411" s="2"/>
      <c r="V411" s="2"/>
      <c r="W411" s="2"/>
      <c r="X411" s="2"/>
      <c r="Y411" s="2"/>
      <c r="Z411" s="2"/>
      <c r="AA411" s="2"/>
      <c r="AB411" s="2"/>
      <c r="AC411" s="2"/>
      <c r="AD411" s="2">
        <v>0</v>
      </c>
      <c r="AE411" s="43">
        <v>30</v>
      </c>
      <c r="AF411" s="11">
        <v>30</v>
      </c>
      <c r="AG411" s="13">
        <v>30</v>
      </c>
      <c r="AH411" s="7" t="s">
        <v>46</v>
      </c>
      <c r="AI411" s="10">
        <f t="shared" si="47"/>
        <v>0</v>
      </c>
      <c r="AJ411" s="7" t="str">
        <f t="shared" si="48"/>
        <v>Abaixo do Esperado</v>
      </c>
    </row>
    <row r="412" spans="1:36" ht="12.75" customHeight="1" x14ac:dyDescent="0.25">
      <c r="A412" s="11" t="s">
        <v>489</v>
      </c>
      <c r="B412" s="11" t="s">
        <v>490</v>
      </c>
      <c r="C412" s="11" t="s">
        <v>2255</v>
      </c>
      <c r="D412" s="11" t="s">
        <v>2256</v>
      </c>
      <c r="E412" s="11" t="s">
        <v>2286</v>
      </c>
      <c r="F412" s="12" t="s">
        <v>2287</v>
      </c>
      <c r="G412" s="3" t="s">
        <v>2288</v>
      </c>
      <c r="H412" s="12" t="s">
        <v>2289</v>
      </c>
      <c r="I412" s="11" t="s">
        <v>2290</v>
      </c>
      <c r="J412" s="11" t="s">
        <v>2291</v>
      </c>
      <c r="K412" s="12" t="s">
        <v>45</v>
      </c>
      <c r="L412" s="6" t="str">
        <f t="shared" si="43"/>
        <v>Programa: Coordenação Federativa e Desenvolvimento Territorial</v>
      </c>
      <c r="M412" s="6" t="str">
        <f t="shared" si="44"/>
        <v>Ação: 3462 - Apoio ao Desenvolvimento dos Municípios - SECID</v>
      </c>
      <c r="N412" s="6" t="str">
        <f t="shared" si="45"/>
        <v>Municípios atendidos com obras de infraestrutura e urbanização, aquisição de terrenos e equipamentos (Unidade)</v>
      </c>
      <c r="O412" s="13" t="s">
        <v>46</v>
      </c>
      <c r="P412" s="7" t="s">
        <v>54</v>
      </c>
      <c r="Q412" s="43">
        <v>0</v>
      </c>
      <c r="R412" s="11">
        <v>10</v>
      </c>
      <c r="S412" s="2"/>
      <c r="T412" s="2"/>
      <c r="U412" s="2"/>
      <c r="V412" s="2"/>
      <c r="W412" s="2"/>
      <c r="X412" s="2"/>
      <c r="Y412" s="2"/>
      <c r="Z412" s="2"/>
      <c r="AA412" s="2"/>
      <c r="AB412" s="2"/>
      <c r="AC412" s="2"/>
      <c r="AD412" s="2">
        <v>0</v>
      </c>
      <c r="AE412" s="43">
        <v>10</v>
      </c>
      <c r="AF412" s="11">
        <v>10</v>
      </c>
      <c r="AG412" s="13">
        <v>10</v>
      </c>
      <c r="AH412" s="7" t="s">
        <v>46</v>
      </c>
      <c r="AI412" s="10">
        <f t="shared" si="47"/>
        <v>0</v>
      </c>
      <c r="AJ412" s="7" t="str">
        <f t="shared" si="48"/>
        <v>Abaixo do Esperado</v>
      </c>
    </row>
    <row r="413" spans="1:36" ht="12.75" customHeight="1" x14ac:dyDescent="0.25">
      <c r="A413" s="11" t="s">
        <v>489</v>
      </c>
      <c r="B413" s="11" t="s">
        <v>490</v>
      </c>
      <c r="C413" s="11" t="s">
        <v>2255</v>
      </c>
      <c r="D413" s="11" t="s">
        <v>2256</v>
      </c>
      <c r="E413" s="11" t="s">
        <v>2292</v>
      </c>
      <c r="F413" s="12" t="s">
        <v>2293</v>
      </c>
      <c r="G413" s="3" t="s">
        <v>2294</v>
      </c>
      <c r="H413" s="12" t="s">
        <v>2295</v>
      </c>
      <c r="I413" s="11" t="s">
        <v>2296</v>
      </c>
      <c r="J413" s="11" t="s">
        <v>2297</v>
      </c>
      <c r="K413" s="12" t="s">
        <v>45</v>
      </c>
      <c r="L413" s="6" t="str">
        <f t="shared" si="43"/>
        <v>Programa: Coordenação Federativa e Desenvolvimento Territorial</v>
      </c>
      <c r="M413" s="6" t="str">
        <f t="shared" si="44"/>
        <v>Ação: 4520 - Integração e Desenvolvimento Regional - SECID</v>
      </c>
      <c r="N413" s="6" t="str">
        <f t="shared" si="45"/>
        <v>Melhoria e modernização dos serviços públicos (Unidade)</v>
      </c>
      <c r="O413" s="13" t="s">
        <v>46</v>
      </c>
      <c r="P413" s="7" t="s">
        <v>54</v>
      </c>
      <c r="Q413" s="43">
        <v>0</v>
      </c>
      <c r="R413" s="11">
        <v>10</v>
      </c>
      <c r="S413" s="2"/>
      <c r="T413" s="2"/>
      <c r="U413" s="2"/>
      <c r="V413" s="2"/>
      <c r="W413" s="2"/>
      <c r="X413" s="2"/>
      <c r="Y413" s="2"/>
      <c r="Z413" s="2"/>
      <c r="AA413" s="2"/>
      <c r="AB413" s="2"/>
      <c r="AC413" s="2"/>
      <c r="AD413" s="2">
        <v>0</v>
      </c>
      <c r="AE413" s="43">
        <v>10</v>
      </c>
      <c r="AF413" s="11">
        <v>10</v>
      </c>
      <c r="AG413" s="13">
        <v>10</v>
      </c>
      <c r="AH413" s="7" t="s">
        <v>46</v>
      </c>
      <c r="AI413" s="10">
        <f t="shared" si="47"/>
        <v>0</v>
      </c>
      <c r="AJ413" s="7" t="str">
        <f t="shared" si="48"/>
        <v>Abaixo do Esperado</v>
      </c>
    </row>
    <row r="414" spans="1:36" ht="12.75" customHeight="1" x14ac:dyDescent="0.25">
      <c r="A414" s="11" t="s">
        <v>186</v>
      </c>
      <c r="B414" s="11" t="s">
        <v>187</v>
      </c>
      <c r="C414" s="11" t="s">
        <v>2298</v>
      </c>
      <c r="D414" s="11" t="s">
        <v>2299</v>
      </c>
      <c r="E414" s="11" t="s">
        <v>2300</v>
      </c>
      <c r="F414" s="12" t="s">
        <v>2301</v>
      </c>
      <c r="G414" s="3" t="s">
        <v>2302</v>
      </c>
      <c r="H414" s="12" t="s">
        <v>2303</v>
      </c>
      <c r="I414" s="11" t="s">
        <v>2304</v>
      </c>
      <c r="J414" s="11" t="s">
        <v>2305</v>
      </c>
      <c r="K414" s="12" t="s">
        <v>45</v>
      </c>
      <c r="L414" s="6" t="str">
        <f t="shared" si="43"/>
        <v>Programa: Desenvolvimento Científico, Tecnológico e Inovativo</v>
      </c>
      <c r="M414" s="6" t="str">
        <f t="shared" si="44"/>
        <v>Ação: 5663 - Desenvolvimento de Ecossistemas Inovativos - SECTI</v>
      </c>
      <c r="N414" s="6" t="str">
        <f t="shared" si="45"/>
        <v>Empreendedores atendidos (Unidade)</v>
      </c>
      <c r="O414" s="13" t="s">
        <v>46</v>
      </c>
      <c r="P414" s="7" t="s">
        <v>54</v>
      </c>
      <c r="Q414" s="43" t="s">
        <v>55</v>
      </c>
      <c r="R414" s="11">
        <v>0</v>
      </c>
      <c r="S414" s="2"/>
      <c r="T414" s="2"/>
      <c r="U414" s="2"/>
      <c r="V414" s="2"/>
      <c r="W414" s="2"/>
      <c r="X414" s="2"/>
      <c r="Y414" s="2"/>
      <c r="Z414" s="2"/>
      <c r="AA414" s="2"/>
      <c r="AB414" s="2"/>
      <c r="AC414" s="2"/>
      <c r="AD414" s="2">
        <v>0</v>
      </c>
      <c r="AE414" s="11">
        <v>20</v>
      </c>
      <c r="AF414" s="11">
        <v>25</v>
      </c>
      <c r="AG414" s="13">
        <v>25</v>
      </c>
      <c r="AH414" s="7" t="s">
        <v>46</v>
      </c>
      <c r="AI414" s="7" t="e">
        <f t="shared" si="47"/>
        <v>#DIV/0!</v>
      </c>
      <c r="AJ414" s="7" t="s">
        <v>384</v>
      </c>
    </row>
    <row r="415" spans="1:36" ht="12.75" customHeight="1" x14ac:dyDescent="0.25">
      <c r="A415" s="11" t="s">
        <v>186</v>
      </c>
      <c r="B415" s="11" t="s">
        <v>187</v>
      </c>
      <c r="C415" s="11" t="s">
        <v>2298</v>
      </c>
      <c r="D415" s="11" t="s">
        <v>2299</v>
      </c>
      <c r="E415" s="11" t="s">
        <v>2306</v>
      </c>
      <c r="F415" s="12" t="s">
        <v>2307</v>
      </c>
      <c r="G415" s="3" t="s">
        <v>2308</v>
      </c>
      <c r="H415" s="12" t="s">
        <v>2309</v>
      </c>
      <c r="I415" s="11" t="s">
        <v>2310</v>
      </c>
      <c r="J415" s="11" t="s">
        <v>2311</v>
      </c>
      <c r="K415" s="12" t="s">
        <v>45</v>
      </c>
      <c r="L415" s="6" t="str">
        <f t="shared" si="43"/>
        <v>Programa: Desenvolvimento Científico, Tecnológico e Inovativo</v>
      </c>
      <c r="M415" s="6" t="str">
        <f t="shared" si="44"/>
        <v>Ação: 5664 - Fortalecimento da Cidadania Digital - SECTI</v>
      </c>
      <c r="N415" s="6" t="str">
        <f t="shared" si="45"/>
        <v>Projetos de inclusão digital implantados (Unidade)</v>
      </c>
      <c r="O415" s="13" t="s">
        <v>46</v>
      </c>
      <c r="P415" s="7" t="s">
        <v>54</v>
      </c>
      <c r="Q415" s="43" t="s">
        <v>55</v>
      </c>
      <c r="R415" s="11">
        <v>0</v>
      </c>
      <c r="S415" s="2"/>
      <c r="T415" s="2"/>
      <c r="U415" s="2"/>
      <c r="V415" s="2"/>
      <c r="W415" s="2"/>
      <c r="X415" s="2"/>
      <c r="Y415" s="2"/>
      <c r="Z415" s="2"/>
      <c r="AA415" s="2"/>
      <c r="AB415" s="2"/>
      <c r="AC415" s="2"/>
      <c r="AD415" s="2">
        <v>0</v>
      </c>
      <c r="AE415" s="11">
        <v>40</v>
      </c>
      <c r="AF415" s="11">
        <v>80</v>
      </c>
      <c r="AG415" s="13">
        <v>80</v>
      </c>
      <c r="AH415" s="7" t="s">
        <v>46</v>
      </c>
      <c r="AI415" s="7" t="e">
        <f t="shared" si="47"/>
        <v>#DIV/0!</v>
      </c>
      <c r="AJ415" s="7" t="s">
        <v>384</v>
      </c>
    </row>
    <row r="416" spans="1:36" ht="12.75" customHeight="1" x14ac:dyDescent="0.25">
      <c r="A416" s="11" t="s">
        <v>186</v>
      </c>
      <c r="B416" s="11" t="s">
        <v>187</v>
      </c>
      <c r="C416" s="11" t="s">
        <v>2298</v>
      </c>
      <c r="D416" s="11" t="s">
        <v>2299</v>
      </c>
      <c r="E416" s="11" t="s">
        <v>2312</v>
      </c>
      <c r="F416" s="12" t="s">
        <v>2313</v>
      </c>
      <c r="G416" s="3" t="s">
        <v>2314</v>
      </c>
      <c r="H416" s="12" t="s">
        <v>2315</v>
      </c>
      <c r="I416" s="11" t="s">
        <v>2316</v>
      </c>
      <c r="J416" s="11" t="s">
        <v>2317</v>
      </c>
      <c r="K416" s="12" t="s">
        <v>45</v>
      </c>
      <c r="L416" s="6" t="str">
        <f t="shared" si="43"/>
        <v>Programa: Desenvolvimento Científico, Tecnológico e Inovativo</v>
      </c>
      <c r="M416" s="6" t="str">
        <f t="shared" si="44"/>
        <v>Ação: 5665 - Incentivo Público à Eficiência Energética - SECTI</v>
      </c>
      <c r="N416" s="6" t="str">
        <f t="shared" si="45"/>
        <v>Implantação da  Eficiência Energética em Predios Publicos (Unidade)</v>
      </c>
      <c r="O416" s="13" t="s">
        <v>46</v>
      </c>
      <c r="P416" s="7" t="s">
        <v>54</v>
      </c>
      <c r="Q416" s="43" t="s">
        <v>55</v>
      </c>
      <c r="R416" s="11">
        <v>0</v>
      </c>
      <c r="S416" s="2"/>
      <c r="T416" s="2"/>
      <c r="U416" s="2"/>
      <c r="V416" s="2"/>
      <c r="W416" s="2"/>
      <c r="X416" s="2"/>
      <c r="Y416" s="2"/>
      <c r="Z416" s="2"/>
      <c r="AA416" s="2"/>
      <c r="AB416" s="2"/>
      <c r="AC416" s="2"/>
      <c r="AD416" s="2">
        <v>0</v>
      </c>
      <c r="AE416" s="11">
        <v>1</v>
      </c>
      <c r="AF416" s="11">
        <v>1</v>
      </c>
      <c r="AG416" s="13">
        <v>1</v>
      </c>
      <c r="AH416" s="7" t="s">
        <v>46</v>
      </c>
      <c r="AI416" s="7" t="e">
        <f t="shared" si="47"/>
        <v>#DIV/0!</v>
      </c>
      <c r="AJ416" s="7" t="s">
        <v>384</v>
      </c>
    </row>
    <row r="417" spans="1:36" ht="12.75" customHeight="1" x14ac:dyDescent="0.25">
      <c r="A417" s="11" t="s">
        <v>186</v>
      </c>
      <c r="B417" s="11" t="s">
        <v>187</v>
      </c>
      <c r="C417" s="11" t="s">
        <v>2298</v>
      </c>
      <c r="D417" s="11" t="s">
        <v>2299</v>
      </c>
      <c r="E417" s="11" t="s">
        <v>2318</v>
      </c>
      <c r="F417" s="12" t="s">
        <v>2319</v>
      </c>
      <c r="G417" s="3" t="s">
        <v>2320</v>
      </c>
      <c r="H417" s="12" t="s">
        <v>2321</v>
      </c>
      <c r="I417" s="11" t="s">
        <v>2322</v>
      </c>
      <c r="J417" s="11" t="s">
        <v>2323</v>
      </c>
      <c r="K417" s="12" t="s">
        <v>52</v>
      </c>
      <c r="L417" s="6" t="str">
        <f t="shared" si="43"/>
        <v>Programa: Desenvolvimento Científico, Tecnológico e Inovativo</v>
      </c>
      <c r="M417" s="6" t="str">
        <f t="shared" si="44"/>
        <v>Ação: 5666 - Divulgação e Popularização da Ciência e Tecnologia - SECTI</v>
      </c>
      <c r="N417" s="6" t="str">
        <f t="shared" si="45"/>
        <v>Percentual de regiões do ERJ abrangidas pela Caravana das Ciências (Percentual)</v>
      </c>
      <c r="O417" s="13" t="s">
        <v>46</v>
      </c>
      <c r="P417" s="7" t="s">
        <v>54</v>
      </c>
      <c r="Q417" s="43" t="s">
        <v>55</v>
      </c>
      <c r="R417" s="74">
        <v>1</v>
      </c>
      <c r="S417" s="2"/>
      <c r="T417" s="2"/>
      <c r="U417" s="2"/>
      <c r="V417" s="2"/>
      <c r="W417" s="2"/>
      <c r="X417" s="2"/>
      <c r="Y417" s="2"/>
      <c r="Z417" s="2"/>
      <c r="AA417" s="2"/>
      <c r="AB417" s="2"/>
      <c r="AC417" s="2"/>
      <c r="AD417" s="67">
        <v>0</v>
      </c>
      <c r="AE417" s="74">
        <v>1</v>
      </c>
      <c r="AF417" s="74">
        <v>1</v>
      </c>
      <c r="AG417" s="75">
        <v>1</v>
      </c>
      <c r="AH417" s="7" t="s">
        <v>46</v>
      </c>
      <c r="AI417" s="10">
        <f t="shared" si="47"/>
        <v>0</v>
      </c>
      <c r="AJ417" s="7" t="str">
        <f t="shared" si="48"/>
        <v>Abaixo do Esperado</v>
      </c>
    </row>
    <row r="418" spans="1:36" ht="12.75" customHeight="1" x14ac:dyDescent="0.25">
      <c r="A418" s="11" t="s">
        <v>186</v>
      </c>
      <c r="B418" s="11" t="s">
        <v>187</v>
      </c>
      <c r="C418" s="11" t="s">
        <v>2298</v>
      </c>
      <c r="D418" s="11" t="s">
        <v>2299</v>
      </c>
      <c r="E418" s="11" t="s">
        <v>2318</v>
      </c>
      <c r="F418" s="12" t="s">
        <v>2319</v>
      </c>
      <c r="G418" s="3" t="s">
        <v>2324</v>
      </c>
      <c r="H418" s="12" t="s">
        <v>2325</v>
      </c>
      <c r="I418" s="11" t="s">
        <v>2326</v>
      </c>
      <c r="J418" s="11" t="s">
        <v>2327</v>
      </c>
      <c r="K418" s="12" t="s">
        <v>45</v>
      </c>
      <c r="L418" s="6" t="str">
        <f t="shared" si="43"/>
        <v>Programa: Desenvolvimento Científico, Tecnológico e Inovativo</v>
      </c>
      <c r="M418" s="6" t="str">
        <f t="shared" si="44"/>
        <v>Ação: 5666 - Divulgação e Popularização da Ciência e Tecnologia - SECTI</v>
      </c>
      <c r="N418" s="6" t="str">
        <f t="shared" si="45"/>
        <v>Visitas a espaços cientificos oferecidas (Unidade)</v>
      </c>
      <c r="O418" s="13" t="s">
        <v>46</v>
      </c>
      <c r="P418" s="7" t="s">
        <v>54</v>
      </c>
      <c r="Q418" s="43" t="s">
        <v>55</v>
      </c>
      <c r="R418" s="11">
        <v>0</v>
      </c>
      <c r="S418" s="2"/>
      <c r="T418" s="2"/>
      <c r="U418" s="2"/>
      <c r="V418" s="2"/>
      <c r="W418" s="2"/>
      <c r="X418" s="2"/>
      <c r="Y418" s="2"/>
      <c r="Z418" s="2"/>
      <c r="AA418" s="2"/>
      <c r="AB418" s="2"/>
      <c r="AC418" s="2"/>
      <c r="AD418" s="2">
        <v>0</v>
      </c>
      <c r="AE418" s="11">
        <v>60</v>
      </c>
      <c r="AF418" s="11">
        <v>60</v>
      </c>
      <c r="AG418" s="13">
        <v>60</v>
      </c>
      <c r="AH418" s="7" t="s">
        <v>46</v>
      </c>
      <c r="AI418" s="7" t="e">
        <f t="shared" si="47"/>
        <v>#DIV/0!</v>
      </c>
      <c r="AJ418" s="7" t="s">
        <v>384</v>
      </c>
    </row>
    <row r="419" spans="1:36" ht="12.75" customHeight="1" x14ac:dyDescent="0.25">
      <c r="A419" s="11" t="s">
        <v>186</v>
      </c>
      <c r="B419" s="11" t="s">
        <v>187</v>
      </c>
      <c r="C419" s="11" t="s">
        <v>2298</v>
      </c>
      <c r="D419" s="11" t="s">
        <v>2299</v>
      </c>
      <c r="E419" s="11" t="s">
        <v>2318</v>
      </c>
      <c r="F419" s="12" t="s">
        <v>2319</v>
      </c>
      <c r="G419" s="3" t="s">
        <v>2328</v>
      </c>
      <c r="H419" s="12" t="s">
        <v>2329</v>
      </c>
      <c r="I419" s="11" t="s">
        <v>2330</v>
      </c>
      <c r="J419" s="11" t="s">
        <v>2331</v>
      </c>
      <c r="K419" s="12" t="s">
        <v>45</v>
      </c>
      <c r="L419" s="6" t="str">
        <f t="shared" si="43"/>
        <v>Programa: Desenvolvimento Científico, Tecnológico e Inovativo</v>
      </c>
      <c r="M419" s="6" t="str">
        <f t="shared" si="44"/>
        <v>Ação: 5666 - Divulgação e Popularização da Ciência e Tecnologia - SECTI</v>
      </c>
      <c r="N419" s="6" t="str">
        <f t="shared" si="45"/>
        <v>Participantes da Feira de Ciências, Tecnologia e Cultura (Unidade)</v>
      </c>
      <c r="O419" s="13" t="s">
        <v>46</v>
      </c>
      <c r="P419" s="7" t="s">
        <v>54</v>
      </c>
      <c r="Q419" s="43" t="s">
        <v>55</v>
      </c>
      <c r="R419" s="187">
        <v>0</v>
      </c>
      <c r="S419" s="2"/>
      <c r="T419" s="2"/>
      <c r="U419" s="2"/>
      <c r="V419" s="2"/>
      <c r="W419" s="2"/>
      <c r="X419" s="2"/>
      <c r="Y419" s="2"/>
      <c r="Z419" s="2"/>
      <c r="AA419" s="2"/>
      <c r="AB419" s="2"/>
      <c r="AC419" s="2"/>
      <c r="AD419" s="2">
        <v>1</v>
      </c>
      <c r="AE419" s="21">
        <v>800</v>
      </c>
      <c r="AF419" s="21">
        <v>1500</v>
      </c>
      <c r="AG419" s="22">
        <v>1500</v>
      </c>
      <c r="AH419" s="7" t="s">
        <v>46</v>
      </c>
      <c r="AI419" s="7" t="e">
        <f t="shared" si="47"/>
        <v>#DIV/0!</v>
      </c>
      <c r="AJ419" s="7" t="s">
        <v>2332</v>
      </c>
    </row>
    <row r="420" spans="1:36" ht="13.5" customHeight="1" x14ac:dyDescent="0.25">
      <c r="A420" s="11" t="s">
        <v>186</v>
      </c>
      <c r="B420" s="11" t="s">
        <v>187</v>
      </c>
      <c r="C420" s="11" t="s">
        <v>2298</v>
      </c>
      <c r="D420" s="11" t="s">
        <v>2299</v>
      </c>
      <c r="E420" s="11" t="s">
        <v>2333</v>
      </c>
      <c r="F420" s="12" t="s">
        <v>2334</v>
      </c>
      <c r="G420" s="3" t="s">
        <v>2335</v>
      </c>
      <c r="H420" s="12" t="s">
        <v>2336</v>
      </c>
      <c r="I420" s="11" t="s">
        <v>2337</v>
      </c>
      <c r="J420" s="11" t="s">
        <v>2338</v>
      </c>
      <c r="K420" s="12" t="s">
        <v>45</v>
      </c>
      <c r="L420" s="6" t="str">
        <f t="shared" si="43"/>
        <v>Programa: Desenvolvimento Científico, Tecnológico e Inovativo</v>
      </c>
      <c r="M420" s="6" t="str">
        <f t="shared" si="44"/>
        <v>Ação: 5667 - Apoio à Implantação de Parques, Polos e Clusters Tecnológicos - SECTI</v>
      </c>
      <c r="N420" s="6" t="str">
        <f t="shared" si="45"/>
        <v>Termos de cooperação com empresas assinado (Unidade)</v>
      </c>
      <c r="O420" s="13" t="s">
        <v>46</v>
      </c>
      <c r="P420" s="7" t="s">
        <v>54</v>
      </c>
      <c r="Q420" s="43" t="s">
        <v>55</v>
      </c>
      <c r="R420" s="11">
        <v>0</v>
      </c>
      <c r="S420" s="2"/>
      <c r="T420" s="2"/>
      <c r="U420" s="2"/>
      <c r="V420" s="2"/>
      <c r="W420" s="2"/>
      <c r="X420" s="2"/>
      <c r="Y420" s="2"/>
      <c r="Z420" s="2"/>
      <c r="AA420" s="2"/>
      <c r="AB420" s="2"/>
      <c r="AC420" s="2"/>
      <c r="AD420" s="2">
        <v>0</v>
      </c>
      <c r="AE420" s="11">
        <v>3</v>
      </c>
      <c r="AF420" s="11">
        <v>3</v>
      </c>
      <c r="AG420" s="13">
        <v>3</v>
      </c>
      <c r="AH420" s="7" t="s">
        <v>46</v>
      </c>
      <c r="AI420" s="7" t="e">
        <f t="shared" si="47"/>
        <v>#DIV/0!</v>
      </c>
      <c r="AJ420" s="7" t="s">
        <v>384</v>
      </c>
    </row>
    <row r="421" spans="1:36" ht="12.75" customHeight="1" x14ac:dyDescent="0.25">
      <c r="A421" s="11" t="s">
        <v>186</v>
      </c>
      <c r="B421" s="11" t="s">
        <v>187</v>
      </c>
      <c r="C421" s="11" t="s">
        <v>2298</v>
      </c>
      <c r="D421" s="11" t="s">
        <v>2299</v>
      </c>
      <c r="E421" s="11" t="s">
        <v>2339</v>
      </c>
      <c r="F421" s="12" t="s">
        <v>2340</v>
      </c>
      <c r="G421" s="3" t="s">
        <v>2341</v>
      </c>
      <c r="H421" s="12" t="s">
        <v>2342</v>
      </c>
      <c r="I421" s="11" t="s">
        <v>2343</v>
      </c>
      <c r="J421" s="11" t="s">
        <v>2344</v>
      </c>
      <c r="K421" s="12" t="s">
        <v>45</v>
      </c>
      <c r="L421" s="6" t="str">
        <f t="shared" si="43"/>
        <v>Programa: Desenvolvimento Científico, Tecnológico e Inovativo</v>
      </c>
      <c r="M421" s="6" t="str">
        <f t="shared" si="44"/>
        <v>Ação: 5668 - Startup Rio - SECTI</v>
      </c>
      <c r="N421" s="6" t="str">
        <f t="shared" si="45"/>
        <v>Empreendedores atendidos na StartupRio (Unidade)</v>
      </c>
      <c r="O421" s="13" t="s">
        <v>46</v>
      </c>
      <c r="P421" s="7" t="s">
        <v>54</v>
      </c>
      <c r="Q421" s="43" t="s">
        <v>55</v>
      </c>
      <c r="R421" s="187">
        <v>200</v>
      </c>
      <c r="S421" s="2"/>
      <c r="T421" s="2"/>
      <c r="U421" s="2"/>
      <c r="V421" s="2"/>
      <c r="W421" s="2"/>
      <c r="X421" s="2"/>
      <c r="Y421" s="2"/>
      <c r="Z421" s="2"/>
      <c r="AA421" s="2"/>
      <c r="AB421" s="2"/>
      <c r="AC421" s="2"/>
      <c r="AD421" s="2">
        <v>177</v>
      </c>
      <c r="AE421" s="187">
        <v>200</v>
      </c>
      <c r="AF421" s="187">
        <v>200</v>
      </c>
      <c r="AG421" s="153">
        <v>200</v>
      </c>
      <c r="AH421" s="7" t="s">
        <v>46</v>
      </c>
      <c r="AI421" s="10">
        <f t="shared" si="47"/>
        <v>0.88500000000000001</v>
      </c>
      <c r="AJ421" s="7" t="str">
        <f t="shared" si="48"/>
        <v>Abaixo do Esperado</v>
      </c>
    </row>
    <row r="422" spans="1:36" ht="12.75" customHeight="1" x14ac:dyDescent="0.25">
      <c r="A422" s="11" t="s">
        <v>194</v>
      </c>
      <c r="B422" s="11" t="s">
        <v>195</v>
      </c>
      <c r="C422" s="11" t="s">
        <v>2345</v>
      </c>
      <c r="D422" s="11" t="s">
        <v>2346</v>
      </c>
      <c r="E422" s="11" t="s">
        <v>2347</v>
      </c>
      <c r="F422" s="12" t="s">
        <v>2348</v>
      </c>
      <c r="G422" s="3" t="s">
        <v>2349</v>
      </c>
      <c r="H422" s="12" t="s">
        <v>2350</v>
      </c>
      <c r="I422" s="11" t="s">
        <v>2351</v>
      </c>
      <c r="J422" s="11" t="s">
        <v>2352</v>
      </c>
      <c r="K422" s="12" t="s">
        <v>52</v>
      </c>
      <c r="L422" s="6" t="str">
        <f t="shared" si="43"/>
        <v>Programa: Gestão de Pessoas no Setor Público</v>
      </c>
      <c r="M422" s="6" t="str">
        <f t="shared" si="44"/>
        <v>Ação: 2674 - Operacionalização do Sistema de Saúde Interno do CBMERJ - SEDEC</v>
      </c>
      <c r="N422" s="6" t="str">
        <f t="shared" si="45"/>
        <v>Índice de satisfação de usuários do sistema de saúde interno do CBMERJ (Percentual)</v>
      </c>
      <c r="O422" s="13" t="s">
        <v>46</v>
      </c>
      <c r="P422" s="7" t="s">
        <v>54</v>
      </c>
      <c r="Q422" s="43" t="s">
        <v>55</v>
      </c>
      <c r="R422" s="13" t="s">
        <v>2353</v>
      </c>
      <c r="S422" s="2"/>
      <c r="T422" s="2"/>
      <c r="U422" s="2"/>
      <c r="V422" s="2"/>
      <c r="W422" s="2"/>
      <c r="X422" s="2"/>
      <c r="Y422" s="2"/>
      <c r="Z422" s="2"/>
      <c r="AA422" s="2"/>
      <c r="AB422" s="2"/>
      <c r="AC422" s="2"/>
      <c r="AD422" s="116">
        <v>0.86299999999999999</v>
      </c>
      <c r="AE422" s="43" t="s">
        <v>2353</v>
      </c>
      <c r="AF422" s="11" t="s">
        <v>2353</v>
      </c>
      <c r="AG422" s="13" t="s">
        <v>2353</v>
      </c>
      <c r="AH422" s="7" t="s">
        <v>46</v>
      </c>
      <c r="AI422" s="10">
        <f>IF(P422="Crescimento",MAX(S422:AD422)/0.7, 2-(MIN(S422:AD422)/0.7))</f>
        <v>1.2328571428571429</v>
      </c>
      <c r="AJ422" s="7" t="str">
        <f t="shared" si="48"/>
        <v>Acima do Esperado</v>
      </c>
    </row>
    <row r="423" spans="1:36" ht="12.75" customHeight="1" x14ac:dyDescent="0.25">
      <c r="A423" s="11" t="s">
        <v>817</v>
      </c>
      <c r="B423" s="11" t="s">
        <v>818</v>
      </c>
      <c r="C423" s="11" t="s">
        <v>2345</v>
      </c>
      <c r="D423" s="11" t="s">
        <v>2346</v>
      </c>
      <c r="E423" s="11" t="s">
        <v>2354</v>
      </c>
      <c r="F423" s="12" t="s">
        <v>2355</v>
      </c>
      <c r="G423" s="3" t="s">
        <v>2356</v>
      </c>
      <c r="H423" s="12" t="s">
        <v>2357</v>
      </c>
      <c r="I423" s="11" t="s">
        <v>2358</v>
      </c>
      <c r="J423" s="11" t="s">
        <v>2359</v>
      </c>
      <c r="K423" s="12" t="s">
        <v>52</v>
      </c>
      <c r="L423" s="6" t="str">
        <f t="shared" si="43"/>
        <v>Programa: Prevenção e Resposta ao Risco e Recuperação de Áreas Atingidas por Catástrofes</v>
      </c>
      <c r="M423" s="6" t="str">
        <f t="shared" si="44"/>
        <v>Ação: 2676 - Operacionalização de Unidade da Defesa Civil Estadual/CBMERJ - SEDEC</v>
      </c>
      <c r="N423" s="6" t="str">
        <f t="shared" si="45"/>
        <v>Avaliação satisfatória do tempo de resposta (Percentual)</v>
      </c>
      <c r="O423" s="13" t="s">
        <v>46</v>
      </c>
      <c r="P423" s="7" t="s">
        <v>54</v>
      </c>
      <c r="Q423" s="79">
        <v>0.81699999999999995</v>
      </c>
      <c r="R423" s="11" t="s">
        <v>2360</v>
      </c>
      <c r="S423" s="2"/>
      <c r="T423" s="2"/>
      <c r="U423" s="2"/>
      <c r="V423" s="2"/>
      <c r="W423" s="2"/>
      <c r="X423" s="2"/>
      <c r="Y423" s="2"/>
      <c r="Z423" s="2"/>
      <c r="AA423" s="2"/>
      <c r="AB423" s="2"/>
      <c r="AC423" s="2"/>
      <c r="AD423" s="116">
        <v>0.73199999999999998</v>
      </c>
      <c r="AE423" s="11" t="s">
        <v>2360</v>
      </c>
      <c r="AF423" s="11" t="s">
        <v>2360</v>
      </c>
      <c r="AG423" s="13" t="s">
        <v>2360</v>
      </c>
      <c r="AH423" s="7" t="s">
        <v>46</v>
      </c>
      <c r="AI423" s="10">
        <f>IF(P423="Crescimento",MAX(S423:AD423)/0.817, 2-(MIN(S423:AD423)/0.817))</f>
        <v>0.89596083231334156</v>
      </c>
      <c r="AJ423" s="7" t="str">
        <f t="shared" si="48"/>
        <v>Abaixo do Esperado</v>
      </c>
    </row>
    <row r="424" spans="1:36" ht="12.75" customHeight="1" x14ac:dyDescent="0.25">
      <c r="A424" s="11" t="s">
        <v>817</v>
      </c>
      <c r="B424" s="11" t="s">
        <v>818</v>
      </c>
      <c r="C424" s="11" t="s">
        <v>2345</v>
      </c>
      <c r="D424" s="11" t="s">
        <v>2346</v>
      </c>
      <c r="E424" s="11" t="s">
        <v>2354</v>
      </c>
      <c r="F424" s="12" t="s">
        <v>2355</v>
      </c>
      <c r="G424" s="3" t="s">
        <v>2361</v>
      </c>
      <c r="H424" s="12" t="s">
        <v>2362</v>
      </c>
      <c r="I424" s="11" t="s">
        <v>2363</v>
      </c>
      <c r="J424" s="11" t="s">
        <v>2364</v>
      </c>
      <c r="K424" s="12" t="s">
        <v>2365</v>
      </c>
      <c r="L424" s="6" t="str">
        <f t="shared" si="43"/>
        <v>Programa: Prevenção e Resposta ao Risco e Recuperação de Áreas Atingidas por Catástrofes</v>
      </c>
      <c r="M424" s="6" t="str">
        <f t="shared" si="44"/>
        <v>Ação: 2676 - Operacionalização de Unidade da Defesa Civil Estadual/CBMERJ - SEDEC</v>
      </c>
      <c r="N424" s="6" t="str">
        <f t="shared" si="45"/>
        <v>Qualidade do atendimento do CBMERJ (Nota)</v>
      </c>
      <c r="O424" s="13" t="s">
        <v>46</v>
      </c>
      <c r="P424" s="7" t="s">
        <v>54</v>
      </c>
      <c r="Q424" s="43">
        <v>9.4700000000000006</v>
      </c>
      <c r="R424" s="11" t="s">
        <v>2366</v>
      </c>
      <c r="S424" s="2"/>
      <c r="T424" s="2"/>
      <c r="U424" s="2"/>
      <c r="V424" s="2"/>
      <c r="W424" s="2"/>
      <c r="X424" s="2"/>
      <c r="Y424" s="2"/>
      <c r="Z424" s="2"/>
      <c r="AA424" s="2"/>
      <c r="AB424" s="2"/>
      <c r="AC424" s="2"/>
      <c r="AD424" s="2">
        <v>9.5500000000000007</v>
      </c>
      <c r="AE424" s="11" t="s">
        <v>2366</v>
      </c>
      <c r="AF424" s="11" t="s">
        <v>2366</v>
      </c>
      <c r="AG424" s="13" t="s">
        <v>2366</v>
      </c>
      <c r="AH424" s="7" t="s">
        <v>46</v>
      </c>
      <c r="AI424" s="10">
        <f>IF(P424="Crescimento",MAX(S424:AD424)/0.947, 2-(MIN(S424:AD424)/0.947))</f>
        <v>10.084477296726506</v>
      </c>
      <c r="AJ424" s="7" t="str">
        <f t="shared" si="48"/>
        <v>Acima do Esperado</v>
      </c>
    </row>
    <row r="425" spans="1:36" ht="12.75" customHeight="1" x14ac:dyDescent="0.25">
      <c r="A425" s="11" t="s">
        <v>817</v>
      </c>
      <c r="B425" s="11" t="s">
        <v>818</v>
      </c>
      <c r="C425" s="11" t="s">
        <v>2345</v>
      </c>
      <c r="D425" s="11" t="s">
        <v>2346</v>
      </c>
      <c r="E425" s="11" t="s">
        <v>2367</v>
      </c>
      <c r="F425" s="12" t="s">
        <v>2368</v>
      </c>
      <c r="G425" s="3" t="s">
        <v>2369</v>
      </c>
      <c r="H425" s="12" t="s">
        <v>2370</v>
      </c>
      <c r="I425" s="11" t="s">
        <v>2371</v>
      </c>
      <c r="J425" s="11" t="s">
        <v>2372</v>
      </c>
      <c r="K425" s="12" t="s">
        <v>52</v>
      </c>
      <c r="L425" s="6" t="str">
        <f t="shared" si="43"/>
        <v>Programa: Prevenção e Resposta ao Risco e Recuperação de Áreas Atingidas por Catástrofes</v>
      </c>
      <c r="M425" s="6" t="str">
        <f t="shared" si="44"/>
        <v>Ação: 3511 - Reequipamento do CBMERJ - SEDEC</v>
      </c>
      <c r="N425" s="6" t="str">
        <f t="shared" si="45"/>
        <v>Índice de atendimento à demanda de material (Percentual)</v>
      </c>
      <c r="O425" s="13" t="s">
        <v>46</v>
      </c>
      <c r="P425" s="7" t="s">
        <v>54</v>
      </c>
      <c r="Q425" s="43" t="s">
        <v>55</v>
      </c>
      <c r="R425" s="11" t="s">
        <v>2353</v>
      </c>
      <c r="S425" s="2"/>
      <c r="T425" s="2"/>
      <c r="U425" s="2"/>
      <c r="V425" s="2"/>
      <c r="W425" s="2"/>
      <c r="X425" s="2"/>
      <c r="Y425" s="2"/>
      <c r="Z425" s="2"/>
      <c r="AA425" s="2"/>
      <c r="AB425" s="2"/>
      <c r="AC425" s="2"/>
      <c r="AD425" s="116">
        <v>6.2600000000000003E-2</v>
      </c>
      <c r="AE425" s="11" t="s">
        <v>2353</v>
      </c>
      <c r="AF425" s="11" t="s">
        <v>2353</v>
      </c>
      <c r="AG425" s="13" t="s">
        <v>2353</v>
      </c>
      <c r="AH425" s="7" t="s">
        <v>46</v>
      </c>
      <c r="AI425" s="10">
        <f>IF(P425="Crescimento",MAX(S425:AD425)/0.7, 2-(MIN(S425:AD425)/0.7))</f>
        <v>8.9428571428571441E-2</v>
      </c>
      <c r="AJ425" s="7" t="str">
        <f t="shared" si="48"/>
        <v>Abaixo do Esperado</v>
      </c>
    </row>
    <row r="426" spans="1:36" ht="12.75" customHeight="1" x14ac:dyDescent="0.25">
      <c r="A426" s="11" t="s">
        <v>194</v>
      </c>
      <c r="B426" s="11" t="s">
        <v>195</v>
      </c>
      <c r="C426" s="11" t="s">
        <v>2345</v>
      </c>
      <c r="D426" s="11" t="s">
        <v>2346</v>
      </c>
      <c r="E426" s="11" t="s">
        <v>2373</v>
      </c>
      <c r="F426" s="12" t="s">
        <v>2374</v>
      </c>
      <c r="G426" s="3" t="s">
        <v>2375</v>
      </c>
      <c r="H426" s="12" t="s">
        <v>2376</v>
      </c>
      <c r="I426" s="11" t="s">
        <v>2377</v>
      </c>
      <c r="J426" s="11" t="s">
        <v>2378</v>
      </c>
      <c r="K426" s="12" t="s">
        <v>52</v>
      </c>
      <c r="L426" s="6" t="str">
        <f t="shared" si="43"/>
        <v>Programa: Gestão de Pessoas no Setor Público</v>
      </c>
      <c r="M426" s="6" t="str">
        <f t="shared" si="44"/>
        <v>Ação: 4569 - Capacitação e Valorização do Servidor - SEDEC</v>
      </c>
      <c r="N426" s="6" t="str">
        <f t="shared" si="45"/>
        <v>Percentual de matrículas realizadas em cursos do interesse da corporação (Percentual)</v>
      </c>
      <c r="O426" s="13" t="s">
        <v>46</v>
      </c>
      <c r="P426" s="7" t="s">
        <v>54</v>
      </c>
      <c r="Q426" s="43" t="s">
        <v>55</v>
      </c>
      <c r="R426" s="13" t="s">
        <v>2379</v>
      </c>
      <c r="S426" s="2"/>
      <c r="T426" s="2"/>
      <c r="U426" s="2"/>
      <c r="V426" s="2"/>
      <c r="W426" s="2"/>
      <c r="X426" s="2"/>
      <c r="Y426" s="2"/>
      <c r="Z426" s="2"/>
      <c r="AA426" s="2"/>
      <c r="AB426" s="2"/>
      <c r="AC426" s="2"/>
      <c r="AD426" s="116">
        <v>0.16839999999999999</v>
      </c>
      <c r="AE426" s="43" t="s">
        <v>2379</v>
      </c>
      <c r="AF426" s="11" t="s">
        <v>2379</v>
      </c>
      <c r="AG426" s="13" t="s">
        <v>2379</v>
      </c>
      <c r="AH426" s="7" t="s">
        <v>46</v>
      </c>
      <c r="AI426" s="7">
        <f>IF(P426="Crescimento",MAX(S426:AD426)/0.5, 2-(MIN(S426:AD426)/0.5))</f>
        <v>0.33679999999999999</v>
      </c>
      <c r="AJ426" s="7" t="str">
        <f t="shared" si="48"/>
        <v>Abaixo do Esperado</v>
      </c>
    </row>
    <row r="427" spans="1:36" ht="12.75" customHeight="1" x14ac:dyDescent="0.25">
      <c r="A427" s="11" t="s">
        <v>817</v>
      </c>
      <c r="B427" s="11" t="s">
        <v>818</v>
      </c>
      <c r="C427" s="11" t="s">
        <v>2345</v>
      </c>
      <c r="D427" s="11" t="s">
        <v>2346</v>
      </c>
      <c r="E427" s="11" t="s">
        <v>2380</v>
      </c>
      <c r="F427" s="12" t="s">
        <v>2381</v>
      </c>
      <c r="G427" s="3" t="s">
        <v>2382</v>
      </c>
      <c r="H427" s="12" t="s">
        <v>2383</v>
      </c>
      <c r="I427" s="11" t="s">
        <v>2384</v>
      </c>
      <c r="J427" s="11" t="s">
        <v>2385</v>
      </c>
      <c r="K427" s="12" t="s">
        <v>2386</v>
      </c>
      <c r="L427" s="6" t="str">
        <f t="shared" si="43"/>
        <v>Programa: Prevenção e Resposta ao Risco e Recuperação de Áreas Atingidas por Catástrofes</v>
      </c>
      <c r="M427" s="6" t="str">
        <f t="shared" si="44"/>
        <v>Ação: 7991 - Ampliação da Frota do CBMERJ - SEDEC</v>
      </c>
      <c r="N427" s="6" t="str">
        <f t="shared" si="45"/>
        <v>Disponibilidade da frota operacional (Número de viaturas/unidade operacional)</v>
      </c>
      <c r="O427" s="13" t="s">
        <v>126</v>
      </c>
      <c r="P427" s="7" t="s">
        <v>54</v>
      </c>
      <c r="Q427" s="43">
        <v>2</v>
      </c>
      <c r="R427" s="13">
        <v>3</v>
      </c>
      <c r="S427" s="2"/>
      <c r="T427" s="2"/>
      <c r="U427" s="2"/>
      <c r="V427" s="7">
        <v>5.4</v>
      </c>
      <c r="W427" s="2"/>
      <c r="X427" s="2"/>
      <c r="Y427" s="2"/>
      <c r="Z427" s="7">
        <v>5.0999999999999996</v>
      </c>
      <c r="AA427" s="2"/>
      <c r="AB427" s="2"/>
      <c r="AC427" s="2"/>
      <c r="AD427" s="2">
        <v>5.13</v>
      </c>
      <c r="AE427" s="11">
        <v>3</v>
      </c>
      <c r="AF427" s="11">
        <v>3</v>
      </c>
      <c r="AG427" s="13">
        <v>3</v>
      </c>
      <c r="AH427" s="7" t="s">
        <v>126</v>
      </c>
      <c r="AI427" s="10">
        <f>IF(P427="Crescimento",MAX(S427:AD427)/R427, 2-(MIN(S427:AD427)/R427))</f>
        <v>1.8</v>
      </c>
      <c r="AJ427" s="7" t="str">
        <f t="shared" si="48"/>
        <v>Acima do Esperado</v>
      </c>
    </row>
    <row r="428" spans="1:36" ht="12.75" customHeight="1" x14ac:dyDescent="0.25">
      <c r="A428" s="11" t="s">
        <v>817</v>
      </c>
      <c r="B428" s="11" t="s">
        <v>818</v>
      </c>
      <c r="C428" s="11" t="s">
        <v>2345</v>
      </c>
      <c r="D428" s="11" t="s">
        <v>2346</v>
      </c>
      <c r="E428" s="11" t="s">
        <v>2387</v>
      </c>
      <c r="F428" s="12" t="s">
        <v>2388</v>
      </c>
      <c r="G428" s="3" t="s">
        <v>2389</v>
      </c>
      <c r="H428" s="12" t="s">
        <v>2390</v>
      </c>
      <c r="I428" s="11" t="s">
        <v>2391</v>
      </c>
      <c r="J428" s="11" t="s">
        <v>2392</v>
      </c>
      <c r="K428" s="12" t="s">
        <v>52</v>
      </c>
      <c r="L428" s="6" t="str">
        <f t="shared" si="43"/>
        <v>Programa: Prevenção e Resposta ao Risco e Recuperação de Áreas Atingidas por Catástrofes</v>
      </c>
      <c r="M428" s="6" t="str">
        <f t="shared" si="44"/>
        <v>Ação: 8019 - Prevenção a Incêndios e Salvamentos - SEDEC</v>
      </c>
      <c r="N428" s="6" t="str">
        <f t="shared" si="45"/>
        <v>Certificações emitidas pelo CBMERJ (Percentual)</v>
      </c>
      <c r="O428" s="13" t="s">
        <v>126</v>
      </c>
      <c r="P428" s="7" t="s">
        <v>54</v>
      </c>
      <c r="Q428" s="76">
        <v>0.49</v>
      </c>
      <c r="R428" s="13" t="s">
        <v>2393</v>
      </c>
      <c r="S428" s="2"/>
      <c r="T428" s="2"/>
      <c r="U428" s="2"/>
      <c r="V428" s="112">
        <v>0.79</v>
      </c>
      <c r="W428" s="2"/>
      <c r="X428" s="2"/>
      <c r="Y428" s="2"/>
      <c r="Z428" s="112">
        <v>0.81069999999999998</v>
      </c>
      <c r="AA428" s="2"/>
      <c r="AB428" s="2"/>
      <c r="AC428" s="2"/>
      <c r="AD428" s="116">
        <v>0.86460000000000004</v>
      </c>
      <c r="AE428" s="11" t="s">
        <v>2393</v>
      </c>
      <c r="AF428" s="11" t="s">
        <v>2393</v>
      </c>
      <c r="AG428" s="13" t="s">
        <v>2393</v>
      </c>
      <c r="AH428" s="7" t="s">
        <v>126</v>
      </c>
      <c r="AI428" s="7">
        <f>IF(P428="Crescimento",MAX(S428:AD428)/0.49, 2-(MIN(S428:AD428)/0.49))</f>
        <v>1.7644897959183674</v>
      </c>
      <c r="AJ428" s="7" t="str">
        <f t="shared" si="48"/>
        <v>Acima do Esperado</v>
      </c>
    </row>
    <row r="429" spans="1:36" ht="12.75" customHeight="1" x14ac:dyDescent="0.25">
      <c r="A429" s="11" t="s">
        <v>817</v>
      </c>
      <c r="B429" s="11" t="s">
        <v>818</v>
      </c>
      <c r="C429" s="11" t="s">
        <v>2345</v>
      </c>
      <c r="D429" s="11" t="s">
        <v>2346</v>
      </c>
      <c r="E429" s="11" t="s">
        <v>2394</v>
      </c>
      <c r="F429" s="12" t="s">
        <v>2395</v>
      </c>
      <c r="G429" s="3" t="s">
        <v>2396</v>
      </c>
      <c r="H429" s="12" t="s">
        <v>2397</v>
      </c>
      <c r="I429" s="11" t="s">
        <v>2398</v>
      </c>
      <c r="J429" s="11" t="s">
        <v>2399</v>
      </c>
      <c r="K429" s="12" t="s">
        <v>45</v>
      </c>
      <c r="L429" s="6" t="str">
        <f t="shared" si="43"/>
        <v>Programa: Prevenção e Resposta ao Risco e Recuperação de Áreas Atingidas por Catástrofes</v>
      </c>
      <c r="M429" s="6" t="str">
        <f t="shared" si="44"/>
        <v>Ação: 8020 - Preparação para Emergências e Desastres - SEDEC</v>
      </c>
      <c r="N429" s="6" t="str">
        <f t="shared" si="45"/>
        <v>Número de municípios cadastrados no Programa de Registro de Ocorrências em Defesa Civil - PRODEC (Unidade)</v>
      </c>
      <c r="O429" s="13" t="s">
        <v>46</v>
      </c>
      <c r="P429" s="7" t="s">
        <v>54</v>
      </c>
      <c r="Q429" s="43" t="s">
        <v>55</v>
      </c>
      <c r="R429" s="11">
        <v>92</v>
      </c>
      <c r="S429" s="2"/>
      <c r="T429" s="2"/>
      <c r="U429" s="2"/>
      <c r="V429" s="2"/>
      <c r="W429" s="2"/>
      <c r="X429" s="2"/>
      <c r="Y429" s="2"/>
      <c r="Z429" s="2"/>
      <c r="AA429" s="2"/>
      <c r="AB429" s="2"/>
      <c r="AC429" s="2"/>
      <c r="AD429" s="2">
        <v>62</v>
      </c>
      <c r="AE429" s="11">
        <v>92</v>
      </c>
      <c r="AF429" s="11">
        <v>92</v>
      </c>
      <c r="AG429" s="13">
        <v>92</v>
      </c>
      <c r="AH429" s="7" t="s">
        <v>46</v>
      </c>
      <c r="AI429" s="10">
        <f t="shared" ref="AI429:AI434" si="49">IF(P429="Crescimento",MAX(S429:AD429)/R429, 2-(MIN(S429:AD429)/R429))</f>
        <v>0.67391304347826086</v>
      </c>
      <c r="AJ429" s="7" t="str">
        <f t="shared" si="48"/>
        <v>Abaixo do Esperado</v>
      </c>
    </row>
    <row r="430" spans="1:36" ht="12.75" customHeight="1" x14ac:dyDescent="0.25">
      <c r="A430" s="11" t="s">
        <v>817</v>
      </c>
      <c r="B430" s="11" t="s">
        <v>818</v>
      </c>
      <c r="C430" s="11" t="s">
        <v>2345</v>
      </c>
      <c r="D430" s="11" t="s">
        <v>2346</v>
      </c>
      <c r="E430" s="11" t="s">
        <v>2394</v>
      </c>
      <c r="F430" s="12" t="s">
        <v>2395</v>
      </c>
      <c r="G430" s="3" t="s">
        <v>2400</v>
      </c>
      <c r="H430" s="12" t="s">
        <v>2401</v>
      </c>
      <c r="I430" s="11" t="s">
        <v>2402</v>
      </c>
      <c r="J430" s="11" t="s">
        <v>2403</v>
      </c>
      <c r="K430" s="12" t="s">
        <v>45</v>
      </c>
      <c r="L430" s="6" t="str">
        <f t="shared" si="43"/>
        <v>Programa: Prevenção e Resposta ao Risco e Recuperação de Áreas Atingidas por Catástrofes</v>
      </c>
      <c r="M430" s="6" t="str">
        <f t="shared" si="44"/>
        <v>Ação: 8020 - Preparação para Emergências e Desastres - SEDEC</v>
      </c>
      <c r="N430" s="6" t="str">
        <f t="shared" si="45"/>
        <v>Número de usuários do segundo módulo do jogo (Unidade)</v>
      </c>
      <c r="O430" s="13" t="s">
        <v>46</v>
      </c>
      <c r="P430" s="7" t="s">
        <v>54</v>
      </c>
      <c r="Q430" s="43" t="s">
        <v>55</v>
      </c>
      <c r="R430" s="11">
        <v>10000</v>
      </c>
      <c r="S430" s="2"/>
      <c r="T430" s="2"/>
      <c r="U430" s="2"/>
      <c r="V430" s="2"/>
      <c r="W430" s="2"/>
      <c r="X430" s="2"/>
      <c r="Y430" s="2"/>
      <c r="Z430" s="2"/>
      <c r="AA430" s="2"/>
      <c r="AB430" s="2"/>
      <c r="AC430" s="2"/>
      <c r="AD430" s="2">
        <v>0</v>
      </c>
      <c r="AE430" s="11">
        <v>10000</v>
      </c>
      <c r="AF430" s="11">
        <v>10000</v>
      </c>
      <c r="AG430" s="13">
        <v>10000</v>
      </c>
      <c r="AH430" s="7" t="s">
        <v>46</v>
      </c>
      <c r="AI430" s="10">
        <f t="shared" si="49"/>
        <v>0</v>
      </c>
      <c r="AJ430" s="7" t="str">
        <f t="shared" si="48"/>
        <v>Abaixo do Esperado</v>
      </c>
    </row>
    <row r="431" spans="1:36" ht="12.75" customHeight="1" x14ac:dyDescent="0.25">
      <c r="A431" s="11" t="s">
        <v>69</v>
      </c>
      <c r="B431" s="11" t="s">
        <v>70</v>
      </c>
      <c r="C431" s="11" t="s">
        <v>2404</v>
      </c>
      <c r="D431" s="11" t="s">
        <v>2405</v>
      </c>
      <c r="E431" s="11" t="s">
        <v>2406</v>
      </c>
      <c r="F431" s="12" t="s">
        <v>2407</v>
      </c>
      <c r="G431" s="3" t="s">
        <v>2408</v>
      </c>
      <c r="H431" s="12" t="s">
        <v>2409</v>
      </c>
      <c r="I431" s="11" t="s">
        <v>2410</v>
      </c>
      <c r="J431" s="11" t="s">
        <v>2411</v>
      </c>
      <c r="K431" s="12" t="s">
        <v>45</v>
      </c>
      <c r="L431" s="6" t="str">
        <f t="shared" si="43"/>
        <v>Programa: Empreendedorismo e Apoio às Empresas</v>
      </c>
      <c r="M431" s="6" t="str">
        <f t="shared" si="44"/>
        <v>Ação: 2846 - Fomento aos Arranjos Produtivos Locais - SEDEERI</v>
      </c>
      <c r="N431" s="6" t="str">
        <f t="shared" si="45"/>
        <v>Número de empresas inseridas ao Arranjo Produtivo Local (APL) (Unidade)</v>
      </c>
      <c r="O431" s="13" t="s">
        <v>46</v>
      </c>
      <c r="P431" s="7" t="s">
        <v>54</v>
      </c>
      <c r="Q431" s="43">
        <v>37</v>
      </c>
      <c r="R431" s="11">
        <v>10</v>
      </c>
      <c r="S431" s="2"/>
      <c r="T431" s="2"/>
      <c r="U431" s="2"/>
      <c r="V431" s="2"/>
      <c r="W431" s="2"/>
      <c r="X431" s="2"/>
      <c r="Y431" s="2"/>
      <c r="Z431" s="2"/>
      <c r="AA431" s="2"/>
      <c r="AB431" s="2"/>
      <c r="AC431" s="2"/>
      <c r="AD431" s="2">
        <v>10</v>
      </c>
      <c r="AE431" s="11">
        <v>10</v>
      </c>
      <c r="AF431" s="11">
        <v>10</v>
      </c>
      <c r="AG431" s="13">
        <v>10</v>
      </c>
      <c r="AH431" s="7" t="s">
        <v>46</v>
      </c>
      <c r="AI431" s="10">
        <f t="shared" si="49"/>
        <v>1</v>
      </c>
      <c r="AJ431" s="7" t="str">
        <f t="shared" si="48"/>
        <v>Dentro do Esperado</v>
      </c>
    </row>
    <row r="432" spans="1:36" ht="12.75" customHeight="1" x14ac:dyDescent="0.25">
      <c r="A432" s="11" t="s">
        <v>69</v>
      </c>
      <c r="B432" s="11" t="s">
        <v>70</v>
      </c>
      <c r="C432" s="11" t="s">
        <v>2404</v>
      </c>
      <c r="D432" s="11" t="s">
        <v>2405</v>
      </c>
      <c r="E432" s="11" t="s">
        <v>2412</v>
      </c>
      <c r="F432" s="12" t="s">
        <v>2413</v>
      </c>
      <c r="G432" s="3" t="s">
        <v>2414</v>
      </c>
      <c r="H432" s="12" t="s">
        <v>2415</v>
      </c>
      <c r="I432" s="11" t="s">
        <v>2416</v>
      </c>
      <c r="J432" s="11" t="s">
        <v>2417</v>
      </c>
      <c r="K432" s="12" t="s">
        <v>45</v>
      </c>
      <c r="L432" s="6" t="str">
        <f t="shared" si="43"/>
        <v>Programa: Empreendedorismo e Apoio às Empresas</v>
      </c>
      <c r="M432" s="6" t="str">
        <f t="shared" si="44"/>
        <v>Ação: 4493 - Melhoria do Ambiente de Negócios nos Municípios Fluminenses - Projeto CRESCE RIO - SEDEERI</v>
      </c>
      <c r="N432" s="6" t="str">
        <f t="shared" si="45"/>
        <v>Número de empresários e/ou empreendedores instruídos - Projeto Cresce Rio (Unidade)</v>
      </c>
      <c r="O432" s="13" t="s">
        <v>46</v>
      </c>
      <c r="P432" s="7" t="s">
        <v>54</v>
      </c>
      <c r="Q432" s="43">
        <v>0</v>
      </c>
      <c r="R432" s="13">
        <v>0</v>
      </c>
      <c r="S432" s="2"/>
      <c r="T432" s="2"/>
      <c r="U432" s="2"/>
      <c r="V432" s="2"/>
      <c r="W432" s="2"/>
      <c r="X432" s="2"/>
      <c r="Y432" s="2"/>
      <c r="Z432" s="2"/>
      <c r="AA432" s="2"/>
      <c r="AB432" s="2"/>
      <c r="AC432" s="2"/>
      <c r="AD432" s="2">
        <v>6</v>
      </c>
      <c r="AE432" s="43">
        <v>200</v>
      </c>
      <c r="AF432" s="11">
        <v>200</v>
      </c>
      <c r="AG432" s="13">
        <v>200</v>
      </c>
      <c r="AH432" s="7" t="s">
        <v>46</v>
      </c>
      <c r="AI432" s="7" t="e">
        <f t="shared" si="49"/>
        <v>#DIV/0!</v>
      </c>
      <c r="AJ432" s="7" t="s">
        <v>2332</v>
      </c>
    </row>
    <row r="433" spans="1:36" ht="12.75" customHeight="1" x14ac:dyDescent="0.25">
      <c r="A433" s="11" t="s">
        <v>69</v>
      </c>
      <c r="B433" s="11" t="s">
        <v>70</v>
      </c>
      <c r="C433" s="11" t="s">
        <v>2404</v>
      </c>
      <c r="D433" s="11" t="s">
        <v>2405</v>
      </c>
      <c r="E433" s="11" t="s">
        <v>2418</v>
      </c>
      <c r="F433" s="12" t="s">
        <v>2419</v>
      </c>
      <c r="G433" s="3" t="s">
        <v>2420</v>
      </c>
      <c r="H433" s="12" t="s">
        <v>2421</v>
      </c>
      <c r="I433" s="11" t="s">
        <v>2422</v>
      </c>
      <c r="J433" s="11" t="s">
        <v>2423</v>
      </c>
      <c r="K433" s="12" t="s">
        <v>45</v>
      </c>
      <c r="L433" s="6" t="str">
        <f t="shared" si="43"/>
        <v>Programa: Empreendedorismo e Apoio às Empresas</v>
      </c>
      <c r="M433" s="6" t="str">
        <f t="shared" si="44"/>
        <v>Ação: 4499 - Apoio Técnico e Institucional às Micros, Pequenas Empresas e Indústrias - SEDEERI</v>
      </c>
      <c r="N433" s="6" t="str">
        <f t="shared" si="45"/>
        <v>Número de micro, pequenas empresas e indústrias apoiadas (Unidade)</v>
      </c>
      <c r="O433" s="13" t="s">
        <v>46</v>
      </c>
      <c r="P433" s="7" t="s">
        <v>54</v>
      </c>
      <c r="Q433" s="43">
        <v>18</v>
      </c>
      <c r="R433" s="13">
        <v>14</v>
      </c>
      <c r="S433" s="2"/>
      <c r="T433" s="2"/>
      <c r="U433" s="2"/>
      <c r="V433" s="2"/>
      <c r="W433" s="2"/>
      <c r="X433" s="2"/>
      <c r="Y433" s="2"/>
      <c r="Z433" s="2"/>
      <c r="AA433" s="2"/>
      <c r="AB433" s="2"/>
      <c r="AC433" s="2"/>
      <c r="AD433" s="2">
        <v>15</v>
      </c>
      <c r="AE433" s="43">
        <v>14</v>
      </c>
      <c r="AF433" s="11">
        <v>14</v>
      </c>
      <c r="AG433" s="13">
        <v>14</v>
      </c>
      <c r="AH433" s="7" t="s">
        <v>46</v>
      </c>
      <c r="AI433" s="10">
        <f t="shared" si="49"/>
        <v>1.0714285714285714</v>
      </c>
      <c r="AJ433" s="7" t="str">
        <f t="shared" si="48"/>
        <v>Acima do Esperado</v>
      </c>
    </row>
    <row r="434" spans="1:36" ht="12.75" customHeight="1" x14ac:dyDescent="0.25">
      <c r="A434" s="11" t="s">
        <v>1469</v>
      </c>
      <c r="B434" s="11" t="s">
        <v>1470</v>
      </c>
      <c r="C434" s="11" t="s">
        <v>2404</v>
      </c>
      <c r="D434" s="11" t="s">
        <v>2405</v>
      </c>
      <c r="E434" s="11" t="s">
        <v>2424</v>
      </c>
      <c r="F434" s="12" t="s">
        <v>2425</v>
      </c>
      <c r="G434" s="3" t="s">
        <v>2426</v>
      </c>
      <c r="H434" s="12" t="s">
        <v>2427</v>
      </c>
      <c r="I434" s="11" t="s">
        <v>2428</v>
      </c>
      <c r="J434" s="11" t="s">
        <v>2429</v>
      </c>
      <c r="K434" s="12" t="s">
        <v>2430</v>
      </c>
      <c r="L434" s="6" t="str">
        <f t="shared" si="43"/>
        <v>Programa: Rio Capital da Energia</v>
      </c>
      <c r="M434" s="6" t="str">
        <f t="shared" si="44"/>
        <v>Ação: 4510 - Diversificação da Matriz Energética - SEDEERI</v>
      </c>
      <c r="N434" s="6" t="str">
        <f t="shared" si="45"/>
        <v>Aumento da capacidade instalada de energias renováveis no estado (GW)</v>
      </c>
      <c r="O434" s="13" t="s">
        <v>46</v>
      </c>
      <c r="P434" s="7" t="s">
        <v>54</v>
      </c>
      <c r="Q434" s="43">
        <v>1.82</v>
      </c>
      <c r="R434" s="13">
        <v>2</v>
      </c>
      <c r="S434" s="2"/>
      <c r="T434" s="2"/>
      <c r="U434" s="2"/>
      <c r="V434" s="2"/>
      <c r="W434" s="2"/>
      <c r="X434" s="2"/>
      <c r="Y434" s="2"/>
      <c r="Z434" s="2"/>
      <c r="AA434" s="2"/>
      <c r="AB434" s="2"/>
      <c r="AC434" s="2"/>
      <c r="AD434" s="2">
        <v>1.32</v>
      </c>
      <c r="AE434" s="43">
        <v>2</v>
      </c>
      <c r="AF434" s="11">
        <v>2</v>
      </c>
      <c r="AG434" s="13">
        <v>2</v>
      </c>
      <c r="AH434" s="7" t="s">
        <v>46</v>
      </c>
      <c r="AI434" s="10">
        <f t="shared" si="49"/>
        <v>0.66</v>
      </c>
      <c r="AJ434" s="7" t="str">
        <f t="shared" si="48"/>
        <v>Abaixo do Esperado</v>
      </c>
    </row>
    <row r="435" spans="1:36" ht="12.75" customHeight="1" x14ac:dyDescent="0.25">
      <c r="A435" s="11" t="s">
        <v>1469</v>
      </c>
      <c r="B435" s="11" t="s">
        <v>1470</v>
      </c>
      <c r="C435" s="11" t="s">
        <v>2404</v>
      </c>
      <c r="D435" s="11" t="s">
        <v>2405</v>
      </c>
      <c r="E435" s="11" t="s">
        <v>2424</v>
      </c>
      <c r="F435" s="12" t="s">
        <v>2425</v>
      </c>
      <c r="G435" s="3" t="s">
        <v>2431</v>
      </c>
      <c r="H435" s="12" t="s">
        <v>2432</v>
      </c>
      <c r="I435" s="11" t="s">
        <v>2433</v>
      </c>
      <c r="J435" s="11" t="s">
        <v>2429</v>
      </c>
      <c r="K435" s="12" t="s">
        <v>2434</v>
      </c>
      <c r="L435" s="6" t="str">
        <f t="shared" si="43"/>
        <v>Programa: Rio Capital da Energia</v>
      </c>
      <c r="M435" s="6" t="str">
        <f t="shared" si="44"/>
        <v>Ação: 4510 - Diversificação da Matriz Energética - SEDEERI</v>
      </c>
      <c r="N435" s="6" t="str">
        <f t="shared" si="45"/>
        <v>Aumento da capacidade instalada de micro e mini geração distribuída (MW)</v>
      </c>
      <c r="O435" s="13" t="s">
        <v>46</v>
      </c>
      <c r="P435" s="7" t="s">
        <v>54</v>
      </c>
      <c r="Q435" s="43">
        <v>17.28</v>
      </c>
      <c r="R435" s="13" t="s">
        <v>55</v>
      </c>
      <c r="S435" s="2"/>
      <c r="T435" s="2"/>
      <c r="U435" s="2"/>
      <c r="V435" s="2"/>
      <c r="W435" s="2"/>
      <c r="X435" s="2"/>
      <c r="Y435" s="2"/>
      <c r="Z435" s="2"/>
      <c r="AA435" s="2"/>
      <c r="AB435" s="2"/>
      <c r="AC435" s="2"/>
      <c r="AD435" s="2">
        <v>174.3</v>
      </c>
      <c r="AE435" s="43" t="s">
        <v>55</v>
      </c>
      <c r="AF435" s="11" t="s">
        <v>55</v>
      </c>
      <c r="AG435" s="13" t="s">
        <v>55</v>
      </c>
      <c r="AH435" s="7" t="s">
        <v>46</v>
      </c>
      <c r="AI435" s="7" t="s">
        <v>161</v>
      </c>
      <c r="AJ435" s="7" t="s">
        <v>161</v>
      </c>
    </row>
    <row r="436" spans="1:36" ht="12.75" customHeight="1" x14ac:dyDescent="0.25">
      <c r="A436" s="11" t="s">
        <v>1469</v>
      </c>
      <c r="B436" s="11" t="s">
        <v>1470</v>
      </c>
      <c r="C436" s="11" t="s">
        <v>2404</v>
      </c>
      <c r="D436" s="11" t="s">
        <v>2405</v>
      </c>
      <c r="E436" s="11" t="s">
        <v>2424</v>
      </c>
      <c r="F436" s="12" t="s">
        <v>2425</v>
      </c>
      <c r="G436" s="3" t="s">
        <v>2435</v>
      </c>
      <c r="H436" s="12" t="s">
        <v>2436</v>
      </c>
      <c r="I436" s="11" t="s">
        <v>2437</v>
      </c>
      <c r="J436" s="11" t="s">
        <v>2429</v>
      </c>
      <c r="K436" s="12" t="s">
        <v>2438</v>
      </c>
      <c r="L436" s="6" t="str">
        <f t="shared" si="43"/>
        <v>Programa: Rio Capital da Energia</v>
      </c>
      <c r="M436" s="6" t="str">
        <f t="shared" si="44"/>
        <v>Ação: 4510 - Diversificação da Matriz Energética - SEDEERI</v>
      </c>
      <c r="N436" s="6" t="str">
        <f t="shared" si="45"/>
        <v>Aumento da capacidade instalada de outras fontes energéticas no estado (MW )</v>
      </c>
      <c r="O436" s="13" t="s">
        <v>46</v>
      </c>
      <c r="P436" s="7" t="s">
        <v>54</v>
      </c>
      <c r="Q436" s="43">
        <v>5.21</v>
      </c>
      <c r="R436" s="13">
        <v>7.29</v>
      </c>
      <c r="S436" s="2"/>
      <c r="T436" s="2"/>
      <c r="U436" s="2"/>
      <c r="V436" s="2"/>
      <c r="W436" s="2"/>
      <c r="X436" s="2"/>
      <c r="Y436" s="2"/>
      <c r="Z436" s="2"/>
      <c r="AA436" s="2"/>
      <c r="AB436" s="2"/>
      <c r="AC436" s="2"/>
      <c r="AD436" s="2">
        <v>7.16</v>
      </c>
      <c r="AE436" s="43">
        <v>7.29</v>
      </c>
      <c r="AF436" s="11">
        <v>7.29</v>
      </c>
      <c r="AG436" s="13">
        <v>7.29</v>
      </c>
      <c r="AH436" s="7" t="s">
        <v>46</v>
      </c>
      <c r="AI436" s="10">
        <f>IF(P436="Crescimento",MAX(S436:AD436)/R436, 2-(MIN(S436:AD436)/R436))</f>
        <v>0.98216735253772292</v>
      </c>
      <c r="AJ436" s="7" t="str">
        <f t="shared" si="48"/>
        <v>Abaixo do Esperado</v>
      </c>
    </row>
    <row r="437" spans="1:36" ht="12.75" customHeight="1" x14ac:dyDescent="0.25">
      <c r="A437" s="11" t="s">
        <v>1469</v>
      </c>
      <c r="B437" s="11" t="s">
        <v>1470</v>
      </c>
      <c r="C437" s="11" t="s">
        <v>2404</v>
      </c>
      <c r="D437" s="11" t="s">
        <v>2405</v>
      </c>
      <c r="E437" s="11" t="s">
        <v>2439</v>
      </c>
      <c r="F437" s="12" t="s">
        <v>2440</v>
      </c>
      <c r="G437" s="3" t="s">
        <v>2441</v>
      </c>
      <c r="H437" s="12" t="s">
        <v>2442</v>
      </c>
      <c r="I437" s="11" t="s">
        <v>2443</v>
      </c>
      <c r="J437" s="11" t="s">
        <v>2444</v>
      </c>
      <c r="K437" s="12" t="s">
        <v>45</v>
      </c>
      <c r="L437" s="6" t="str">
        <f t="shared" si="43"/>
        <v>Programa: Rio Capital da Energia</v>
      </c>
      <c r="M437" s="6" t="str">
        <f t="shared" si="44"/>
        <v>Ação: 4513 - Ambiente de Negócios do Setor Energético e Naval - SEDEERI</v>
      </c>
      <c r="N437" s="6" t="str">
        <f t="shared" si="45"/>
        <v>Agentes livres de gás natural no estado (Unidade)</v>
      </c>
      <c r="O437" s="13" t="s">
        <v>46</v>
      </c>
      <c r="P437" s="7" t="s">
        <v>54</v>
      </c>
      <c r="Q437" s="43" t="s">
        <v>55</v>
      </c>
      <c r="R437" s="13" t="s">
        <v>55</v>
      </c>
      <c r="S437" s="2"/>
      <c r="T437" s="2"/>
      <c r="U437" s="2"/>
      <c r="V437" s="2"/>
      <c r="W437" s="2"/>
      <c r="X437" s="2"/>
      <c r="Y437" s="2"/>
      <c r="Z437" s="2"/>
      <c r="AA437" s="2"/>
      <c r="AB437" s="2"/>
      <c r="AC437" s="2"/>
      <c r="AD437" s="2">
        <v>0</v>
      </c>
      <c r="AE437" s="43" t="s">
        <v>55</v>
      </c>
      <c r="AF437" s="11" t="s">
        <v>55</v>
      </c>
      <c r="AG437" s="13" t="s">
        <v>55</v>
      </c>
      <c r="AH437" s="7" t="s">
        <v>46</v>
      </c>
      <c r="AI437" s="7" t="s">
        <v>161</v>
      </c>
      <c r="AJ437" s="7" t="s">
        <v>161</v>
      </c>
    </row>
    <row r="438" spans="1:36" ht="12.75" customHeight="1" x14ac:dyDescent="0.25">
      <c r="A438" s="11" t="s">
        <v>69</v>
      </c>
      <c r="B438" s="11" t="s">
        <v>70</v>
      </c>
      <c r="C438" s="11" t="s">
        <v>2404</v>
      </c>
      <c r="D438" s="11" t="s">
        <v>2405</v>
      </c>
      <c r="E438" s="11" t="s">
        <v>2445</v>
      </c>
      <c r="F438" s="12" t="s">
        <v>2446</v>
      </c>
      <c r="G438" s="3" t="s">
        <v>2447</v>
      </c>
      <c r="H438" s="12" t="s">
        <v>2448</v>
      </c>
      <c r="I438" s="11" t="s">
        <v>2449</v>
      </c>
      <c r="J438" s="11" t="s">
        <v>2450</v>
      </c>
      <c r="K438" s="12" t="s">
        <v>45</v>
      </c>
      <c r="L438" s="6" t="str">
        <f t="shared" si="43"/>
        <v>Programa: Empreendedorismo e Apoio às Empresas</v>
      </c>
      <c r="M438" s="6" t="str">
        <f t="shared" si="44"/>
        <v>Ação: 5669 - Polo de Desenvolvimento Empreendedor - SEDEERI</v>
      </c>
      <c r="N438" s="6" t="str">
        <f t="shared" si="45"/>
        <v>Número de projetos/empreendimentos realizados (Unidade)</v>
      </c>
      <c r="O438" s="13" t="s">
        <v>46</v>
      </c>
      <c r="P438" s="7" t="s">
        <v>54</v>
      </c>
      <c r="Q438" s="43">
        <v>0</v>
      </c>
      <c r="R438" s="13">
        <v>0</v>
      </c>
      <c r="S438" s="2"/>
      <c r="T438" s="2"/>
      <c r="U438" s="2"/>
      <c r="V438" s="2"/>
      <c r="W438" s="2"/>
      <c r="X438" s="2"/>
      <c r="Y438" s="2"/>
      <c r="Z438" s="2"/>
      <c r="AA438" s="2"/>
      <c r="AB438" s="2"/>
      <c r="AC438" s="2"/>
      <c r="AD438" s="2">
        <v>3</v>
      </c>
      <c r="AE438" s="43">
        <v>1</v>
      </c>
      <c r="AF438" s="11">
        <v>1</v>
      </c>
      <c r="AG438" s="13">
        <v>1</v>
      </c>
      <c r="AH438" s="7" t="s">
        <v>46</v>
      </c>
      <c r="AI438" s="7" t="e">
        <f t="shared" ref="AI438:AI449" si="50">IF(P438="Crescimento",MAX(S438:AD438)/R438, 2-(MIN(S438:AD438)/R438))</f>
        <v>#DIV/0!</v>
      </c>
      <c r="AJ438" s="7" t="s">
        <v>2332</v>
      </c>
    </row>
    <row r="439" spans="1:36" ht="12.75" customHeight="1" x14ac:dyDescent="0.25">
      <c r="A439" s="11" t="s">
        <v>69</v>
      </c>
      <c r="B439" s="11" t="s">
        <v>70</v>
      </c>
      <c r="C439" s="11" t="s">
        <v>2404</v>
      </c>
      <c r="D439" s="11" t="s">
        <v>2405</v>
      </c>
      <c r="E439" s="11" t="s">
        <v>2445</v>
      </c>
      <c r="F439" s="12" t="s">
        <v>2446</v>
      </c>
      <c r="G439" s="3" t="s">
        <v>2451</v>
      </c>
      <c r="H439" s="12" t="s">
        <v>2452</v>
      </c>
      <c r="I439" s="11" t="s">
        <v>2453</v>
      </c>
      <c r="J439" s="11" t="s">
        <v>2454</v>
      </c>
      <c r="K439" s="12" t="s">
        <v>45</v>
      </c>
      <c r="L439" s="6" t="str">
        <f t="shared" si="43"/>
        <v>Programa: Empreendedorismo e Apoio às Empresas</v>
      </c>
      <c r="M439" s="6" t="str">
        <f t="shared" si="44"/>
        <v>Ação: 5669 - Polo de Desenvolvimento Empreendedor - SEDEERI</v>
      </c>
      <c r="N439" s="6" t="str">
        <f t="shared" si="45"/>
        <v>Número de iniciativas aceleradas no polo de desenvolvimento empreendedor (Unidade)</v>
      </c>
      <c r="O439" s="13" t="s">
        <v>46</v>
      </c>
      <c r="P439" s="7" t="s">
        <v>54</v>
      </c>
      <c r="Q439" s="43">
        <v>0</v>
      </c>
      <c r="R439" s="13">
        <v>0</v>
      </c>
      <c r="S439" s="2"/>
      <c r="T439" s="2"/>
      <c r="U439" s="2"/>
      <c r="V439" s="2"/>
      <c r="W439" s="2"/>
      <c r="X439" s="2"/>
      <c r="Y439" s="2"/>
      <c r="Z439" s="2"/>
      <c r="AA439" s="2"/>
      <c r="AB439" s="2"/>
      <c r="AC439" s="2"/>
      <c r="AD439" s="2">
        <v>0</v>
      </c>
      <c r="AE439" s="43">
        <v>0</v>
      </c>
      <c r="AF439" s="11">
        <v>0</v>
      </c>
      <c r="AG439" s="13">
        <v>2</v>
      </c>
      <c r="AH439" s="7" t="s">
        <v>46</v>
      </c>
      <c r="AI439" s="7" t="e">
        <f t="shared" si="50"/>
        <v>#DIV/0!</v>
      </c>
      <c r="AJ439" s="7" t="s">
        <v>384</v>
      </c>
    </row>
    <row r="440" spans="1:36" ht="12.75" customHeight="1" x14ac:dyDescent="0.25">
      <c r="A440" s="11" t="s">
        <v>69</v>
      </c>
      <c r="B440" s="11" t="s">
        <v>70</v>
      </c>
      <c r="C440" s="11" t="s">
        <v>2404</v>
      </c>
      <c r="D440" s="11" t="s">
        <v>2405</v>
      </c>
      <c r="E440" s="11" t="s">
        <v>2445</v>
      </c>
      <c r="F440" s="12" t="s">
        <v>2446</v>
      </c>
      <c r="G440" s="3" t="s">
        <v>2455</v>
      </c>
      <c r="H440" s="12" t="s">
        <v>2456</v>
      </c>
      <c r="I440" s="11" t="s">
        <v>2457</v>
      </c>
      <c r="J440" s="11" t="s">
        <v>2458</v>
      </c>
      <c r="K440" s="12" t="s">
        <v>45</v>
      </c>
      <c r="L440" s="6" t="str">
        <f t="shared" si="43"/>
        <v>Programa: Empreendedorismo e Apoio às Empresas</v>
      </c>
      <c r="M440" s="6" t="str">
        <f t="shared" si="44"/>
        <v>Ação: 5669 - Polo de Desenvolvimento Empreendedor - SEDEERI</v>
      </c>
      <c r="N440" s="6" t="str">
        <f t="shared" si="45"/>
        <v>Número de iniciativas incubadas no polo de desenvolvimento empreendedor do estado (Unidade)</v>
      </c>
      <c r="O440" s="13" t="s">
        <v>46</v>
      </c>
      <c r="P440" s="7" t="s">
        <v>54</v>
      </c>
      <c r="Q440" s="43">
        <v>0</v>
      </c>
      <c r="R440" s="13">
        <v>0</v>
      </c>
      <c r="S440" s="2"/>
      <c r="T440" s="2"/>
      <c r="U440" s="2"/>
      <c r="V440" s="2"/>
      <c r="W440" s="2"/>
      <c r="X440" s="2"/>
      <c r="Y440" s="2"/>
      <c r="Z440" s="2"/>
      <c r="AA440" s="2"/>
      <c r="AB440" s="2"/>
      <c r="AC440" s="2"/>
      <c r="AD440" s="2">
        <v>0</v>
      </c>
      <c r="AE440" s="43">
        <v>0</v>
      </c>
      <c r="AF440" s="11">
        <v>0</v>
      </c>
      <c r="AG440" s="13">
        <v>2</v>
      </c>
      <c r="AH440" s="7" t="s">
        <v>46</v>
      </c>
      <c r="AI440" s="7" t="e">
        <f t="shared" si="50"/>
        <v>#DIV/0!</v>
      </c>
      <c r="AJ440" s="7" t="s">
        <v>384</v>
      </c>
    </row>
    <row r="441" spans="1:36" ht="12.75" customHeight="1" x14ac:dyDescent="0.25">
      <c r="A441" s="11" t="s">
        <v>69</v>
      </c>
      <c r="B441" s="11" t="s">
        <v>70</v>
      </c>
      <c r="C441" s="11" t="s">
        <v>2404</v>
      </c>
      <c r="D441" s="11" t="s">
        <v>2405</v>
      </c>
      <c r="E441" s="11" t="s">
        <v>2445</v>
      </c>
      <c r="F441" s="12" t="s">
        <v>2446</v>
      </c>
      <c r="G441" s="3" t="s">
        <v>2459</v>
      </c>
      <c r="H441" s="12" t="s">
        <v>2460</v>
      </c>
      <c r="I441" s="11" t="s">
        <v>2461</v>
      </c>
      <c r="J441" s="11" t="s">
        <v>2462</v>
      </c>
      <c r="K441" s="12" t="s">
        <v>45</v>
      </c>
      <c r="L441" s="6" t="str">
        <f t="shared" si="43"/>
        <v>Programa: Empreendedorismo e Apoio às Empresas</v>
      </c>
      <c r="M441" s="6" t="str">
        <f t="shared" si="44"/>
        <v>Ação: 5669 - Polo de Desenvolvimento Empreendedor - SEDEERI</v>
      </c>
      <c r="N441" s="6" t="str">
        <f t="shared" si="45"/>
        <v>Número de trabalhadores influenciados na produção, distribuição e comercialização pelo programa de inovação (Unidade)</v>
      </c>
      <c r="O441" s="13" t="s">
        <v>46</v>
      </c>
      <c r="P441" s="7" t="s">
        <v>54</v>
      </c>
      <c r="Q441" s="43">
        <v>0</v>
      </c>
      <c r="R441" s="13">
        <v>0</v>
      </c>
      <c r="S441" s="2"/>
      <c r="T441" s="2"/>
      <c r="U441" s="2"/>
      <c r="V441" s="2"/>
      <c r="W441" s="2"/>
      <c r="X441" s="2"/>
      <c r="Y441" s="2"/>
      <c r="Z441" s="2"/>
      <c r="AA441" s="2"/>
      <c r="AB441" s="2"/>
      <c r="AC441" s="2"/>
      <c r="AD441" s="2">
        <v>0</v>
      </c>
      <c r="AE441" s="43">
        <v>0</v>
      </c>
      <c r="AF441" s="11">
        <v>0</v>
      </c>
      <c r="AG441" s="13">
        <v>100</v>
      </c>
      <c r="AH441" s="7" t="s">
        <v>46</v>
      </c>
      <c r="AI441" s="7" t="e">
        <f t="shared" si="50"/>
        <v>#DIV/0!</v>
      </c>
      <c r="AJ441" s="7" t="s">
        <v>384</v>
      </c>
    </row>
    <row r="442" spans="1:36" ht="12.75" customHeight="1" x14ac:dyDescent="0.25">
      <c r="A442" s="11" t="s">
        <v>69</v>
      </c>
      <c r="B442" s="7" t="s">
        <v>70</v>
      </c>
      <c r="C442" s="11" t="s">
        <v>2404</v>
      </c>
      <c r="D442" s="11" t="s">
        <v>2405</v>
      </c>
      <c r="E442" s="7" t="s">
        <v>2445</v>
      </c>
      <c r="F442" s="6" t="s">
        <v>2446</v>
      </c>
      <c r="G442" s="3" t="s">
        <v>2463</v>
      </c>
      <c r="H442" s="12" t="s">
        <v>2464</v>
      </c>
      <c r="I442" s="11" t="s">
        <v>2465</v>
      </c>
      <c r="J442" s="11" t="s">
        <v>2466</v>
      </c>
      <c r="K442" s="12" t="s">
        <v>45</v>
      </c>
      <c r="L442" s="6" t="str">
        <f t="shared" si="43"/>
        <v>Programa: Empreendedorismo e Apoio às Empresas</v>
      </c>
      <c r="M442" s="6" t="str">
        <f t="shared" si="44"/>
        <v>Ação: 5669 - Polo de Desenvolvimento Empreendedor - SEDEERI</v>
      </c>
      <c r="N442" s="6" t="str">
        <f t="shared" si="45"/>
        <v>Número de instituições envolvidas na implementação e desenvolvimento do polo empreendedor do estado (Unidade)</v>
      </c>
      <c r="O442" s="13" t="s">
        <v>46</v>
      </c>
      <c r="P442" s="7" t="s">
        <v>54</v>
      </c>
      <c r="Q442" s="43">
        <v>0</v>
      </c>
      <c r="R442" s="13">
        <v>0</v>
      </c>
      <c r="S442" s="2"/>
      <c r="T442" s="2"/>
      <c r="U442" s="2"/>
      <c r="V442" s="2"/>
      <c r="W442" s="2"/>
      <c r="X442" s="2"/>
      <c r="Y442" s="2"/>
      <c r="Z442" s="2"/>
      <c r="AA442" s="2"/>
      <c r="AB442" s="2"/>
      <c r="AC442" s="2"/>
      <c r="AD442" s="2">
        <v>0</v>
      </c>
      <c r="AE442" s="43">
        <v>0</v>
      </c>
      <c r="AF442" s="11">
        <v>0</v>
      </c>
      <c r="AG442" s="13">
        <v>4</v>
      </c>
      <c r="AH442" s="7" t="s">
        <v>46</v>
      </c>
      <c r="AI442" s="7" t="e">
        <f t="shared" si="50"/>
        <v>#DIV/0!</v>
      </c>
      <c r="AJ442" s="7" t="s">
        <v>384</v>
      </c>
    </row>
    <row r="443" spans="1:36" ht="12.75" customHeight="1" x14ac:dyDescent="0.25">
      <c r="A443" s="11" t="s">
        <v>69</v>
      </c>
      <c r="B443" s="11" t="s">
        <v>70</v>
      </c>
      <c r="C443" s="11" t="s">
        <v>2404</v>
      </c>
      <c r="D443" s="11" t="s">
        <v>2405</v>
      </c>
      <c r="E443" s="11" t="s">
        <v>2467</v>
      </c>
      <c r="F443" s="12" t="s">
        <v>2468</v>
      </c>
      <c r="G443" s="3" t="s">
        <v>2469</v>
      </c>
      <c r="H443" s="12" t="s">
        <v>2470</v>
      </c>
      <c r="I443" s="11" t="s">
        <v>2471</v>
      </c>
      <c r="J443" s="11" t="s">
        <v>2472</v>
      </c>
      <c r="K443" s="12" t="s">
        <v>45</v>
      </c>
      <c r="L443" s="6" t="str">
        <f t="shared" si="43"/>
        <v>Programa: Empreendedorismo e Apoio às Empresas</v>
      </c>
      <c r="M443" s="6" t="str">
        <f t="shared" si="44"/>
        <v>Ação: 5672 - Promoção do Comércio Exterior - Marca Internacional RJ - SEDEERI</v>
      </c>
      <c r="N443" s="6" t="str">
        <f t="shared" si="45"/>
        <v>Número de participantes em eventos de promoção do comércio exterior (Unidade)</v>
      </c>
      <c r="O443" s="13" t="s">
        <v>46</v>
      </c>
      <c r="P443" s="7" t="s">
        <v>54</v>
      </c>
      <c r="Q443" s="43" t="s">
        <v>55</v>
      </c>
      <c r="R443" s="13">
        <v>135</v>
      </c>
      <c r="S443" s="2"/>
      <c r="T443" s="2"/>
      <c r="U443" s="2"/>
      <c r="V443" s="2"/>
      <c r="W443" s="2"/>
      <c r="X443" s="2"/>
      <c r="Y443" s="2"/>
      <c r="Z443" s="2"/>
      <c r="AA443" s="2"/>
      <c r="AB443" s="2"/>
      <c r="AC443" s="2"/>
      <c r="AD443" s="2">
        <v>0</v>
      </c>
      <c r="AE443" s="43" t="s">
        <v>55</v>
      </c>
      <c r="AF443" s="11" t="s">
        <v>55</v>
      </c>
      <c r="AG443" s="13" t="s">
        <v>55</v>
      </c>
      <c r="AH443" s="7" t="s">
        <v>46</v>
      </c>
      <c r="AI443" s="10">
        <f t="shared" si="50"/>
        <v>0</v>
      </c>
      <c r="AJ443" s="7" t="str">
        <f t="shared" si="48"/>
        <v>Abaixo do Esperado</v>
      </c>
    </row>
    <row r="444" spans="1:36" ht="12.75" customHeight="1" x14ac:dyDescent="0.25">
      <c r="A444" s="11" t="s">
        <v>69</v>
      </c>
      <c r="B444" s="11" t="s">
        <v>70</v>
      </c>
      <c r="C444" s="11" t="s">
        <v>2404</v>
      </c>
      <c r="D444" s="11" t="s">
        <v>2405</v>
      </c>
      <c r="E444" s="11" t="s">
        <v>2473</v>
      </c>
      <c r="F444" s="12" t="s">
        <v>2474</v>
      </c>
      <c r="G444" s="3" t="s">
        <v>2420</v>
      </c>
      <c r="H444" s="12" t="s">
        <v>2421</v>
      </c>
      <c r="I444" s="11" t="s">
        <v>2422</v>
      </c>
      <c r="J444" s="11" t="s">
        <v>2423</v>
      </c>
      <c r="K444" s="12" t="s">
        <v>45</v>
      </c>
      <c r="L444" s="6" t="str">
        <f t="shared" si="43"/>
        <v>Programa: Empreendedorismo e Apoio às Empresas</v>
      </c>
      <c r="M444" s="6" t="str">
        <f t="shared" si="44"/>
        <v>Ação: 8273 - Fomento à Comercialização dos Produtos e Serviços Fluminenses - Compra Rio - SEDEERI</v>
      </c>
      <c r="N444" s="6" t="str">
        <f t="shared" si="45"/>
        <v>Número de micro, pequenas empresas e indústrias apoiadas (Unidade)</v>
      </c>
      <c r="O444" s="13" t="s">
        <v>46</v>
      </c>
      <c r="P444" s="7" t="s">
        <v>54</v>
      </c>
      <c r="Q444" s="43">
        <v>3</v>
      </c>
      <c r="R444" s="11">
        <v>0</v>
      </c>
      <c r="S444" s="2"/>
      <c r="T444" s="2"/>
      <c r="U444" s="2"/>
      <c r="V444" s="2"/>
      <c r="W444" s="2"/>
      <c r="X444" s="2"/>
      <c r="Y444" s="2"/>
      <c r="Z444" s="2"/>
      <c r="AA444" s="2"/>
      <c r="AB444" s="2"/>
      <c r="AC444" s="2"/>
      <c r="AD444" s="2">
        <v>15</v>
      </c>
      <c r="AE444" s="11">
        <v>200</v>
      </c>
      <c r="AF444" s="11">
        <v>200</v>
      </c>
      <c r="AG444" s="13">
        <v>200</v>
      </c>
      <c r="AH444" s="7" t="s">
        <v>46</v>
      </c>
      <c r="AI444" s="7" t="e">
        <f t="shared" si="50"/>
        <v>#DIV/0!</v>
      </c>
      <c r="AJ444" s="7" t="s">
        <v>2332</v>
      </c>
    </row>
    <row r="445" spans="1:36" ht="12.75" customHeight="1" x14ac:dyDescent="0.25">
      <c r="A445" s="11" t="s">
        <v>1190</v>
      </c>
      <c r="B445" s="11" t="s">
        <v>1191</v>
      </c>
      <c r="C445" s="11" t="s">
        <v>2475</v>
      </c>
      <c r="D445" s="11" t="s">
        <v>2476</v>
      </c>
      <c r="E445" s="11" t="s">
        <v>2477</v>
      </c>
      <c r="F445" s="12" t="s">
        <v>2478</v>
      </c>
      <c r="G445" s="3" t="s">
        <v>2479</v>
      </c>
      <c r="H445" s="12" t="s">
        <v>2480</v>
      </c>
      <c r="I445" s="11" t="s">
        <v>2481</v>
      </c>
      <c r="J445" s="11" t="s">
        <v>2482</v>
      </c>
      <c r="K445" s="12" t="s">
        <v>45</v>
      </c>
      <c r="L445" s="6" t="str">
        <f t="shared" si="43"/>
        <v>Programa: Gestão do SUAS, Proteção Social e Redução da Pobreza</v>
      </c>
      <c r="M445" s="6" t="str">
        <f t="shared" si="44"/>
        <v>Ação: 1155 - Atendimento à População em Situações Emergenciais - SEDSODH</v>
      </c>
      <c r="N445" s="6" t="str">
        <f t="shared" si="45"/>
        <v>Número de famílias beneficiadas pelo Aluguel Social (Unidade)</v>
      </c>
      <c r="O445" s="13" t="s">
        <v>46</v>
      </c>
      <c r="P445" s="7" t="s">
        <v>54</v>
      </c>
      <c r="Q445" s="20">
        <v>6600</v>
      </c>
      <c r="R445" s="21">
        <v>6600</v>
      </c>
      <c r="S445" s="2"/>
      <c r="T445" s="2"/>
      <c r="U445" s="2"/>
      <c r="V445" s="2"/>
      <c r="W445" s="2"/>
      <c r="X445" s="2"/>
      <c r="Y445" s="2"/>
      <c r="Z445" s="2"/>
      <c r="AA445" s="2"/>
      <c r="AB445" s="2"/>
      <c r="AC445" s="2"/>
      <c r="AD445" s="2">
        <v>6014</v>
      </c>
      <c r="AE445" s="20">
        <v>6600</v>
      </c>
      <c r="AF445" s="21">
        <v>6600</v>
      </c>
      <c r="AG445" s="22">
        <v>6600</v>
      </c>
      <c r="AH445" s="7" t="s">
        <v>46</v>
      </c>
      <c r="AI445" s="10">
        <f t="shared" si="50"/>
        <v>0.91121212121212125</v>
      </c>
      <c r="AJ445" s="7" t="str">
        <f t="shared" si="48"/>
        <v>Abaixo do Esperado</v>
      </c>
    </row>
    <row r="446" spans="1:36" ht="12.75" customHeight="1" x14ac:dyDescent="0.25">
      <c r="A446" s="11" t="s">
        <v>2483</v>
      </c>
      <c r="B446" s="11" t="s">
        <v>2484</v>
      </c>
      <c r="C446" s="11" t="s">
        <v>2475</v>
      </c>
      <c r="D446" s="11" t="s">
        <v>2476</v>
      </c>
      <c r="E446" s="11" t="s">
        <v>2485</v>
      </c>
      <c r="F446" s="12" t="s">
        <v>2486</v>
      </c>
      <c r="G446" s="3" t="s">
        <v>2487</v>
      </c>
      <c r="H446" s="12" t="s">
        <v>2488</v>
      </c>
      <c r="I446" s="11" t="s">
        <v>2489</v>
      </c>
      <c r="J446" s="11" t="s">
        <v>2490</v>
      </c>
      <c r="K446" s="12" t="s">
        <v>45</v>
      </c>
      <c r="L446" s="6" t="str">
        <f t="shared" si="43"/>
        <v>Programa: Promoção e Defesa dos Direitos Humanos</v>
      </c>
      <c r="M446" s="6" t="str">
        <f t="shared" si="44"/>
        <v>Ação: 1245 - Operacionalização da Política de Proteção à Vida       - SEDSODH</v>
      </c>
      <c r="N446" s="6" t="str">
        <f t="shared" si="45"/>
        <v>Número de pessoas ameaçadas atendidas por ano pelos programas de proteção à vida (Unidade)</v>
      </c>
      <c r="O446" s="13" t="s">
        <v>46</v>
      </c>
      <c r="P446" s="7" t="s">
        <v>54</v>
      </c>
      <c r="Q446" s="43">
        <v>200</v>
      </c>
      <c r="R446" s="11">
        <v>300</v>
      </c>
      <c r="S446" s="2"/>
      <c r="T446" s="2"/>
      <c r="U446" s="2"/>
      <c r="V446" s="2"/>
      <c r="W446" s="2"/>
      <c r="X446" s="2"/>
      <c r="Y446" s="2"/>
      <c r="Z446" s="2"/>
      <c r="AA446" s="2"/>
      <c r="AB446" s="2"/>
      <c r="AC446" s="2"/>
      <c r="AD446" s="2">
        <v>131</v>
      </c>
      <c r="AE446" s="43">
        <v>300</v>
      </c>
      <c r="AF446" s="11">
        <v>300</v>
      </c>
      <c r="AG446" s="13">
        <v>300</v>
      </c>
      <c r="AH446" s="7" t="s">
        <v>46</v>
      </c>
      <c r="AI446" s="10">
        <f t="shared" si="50"/>
        <v>0.43666666666666665</v>
      </c>
      <c r="AJ446" s="7" t="str">
        <f t="shared" si="48"/>
        <v>Abaixo do Esperado</v>
      </c>
    </row>
    <row r="447" spans="1:36" ht="12.75" customHeight="1" x14ac:dyDescent="0.25">
      <c r="A447" s="11" t="s">
        <v>2483</v>
      </c>
      <c r="B447" s="11" t="s">
        <v>2484</v>
      </c>
      <c r="C447" s="11" t="s">
        <v>2475</v>
      </c>
      <c r="D447" s="11" t="s">
        <v>2476</v>
      </c>
      <c r="E447" s="11" t="s">
        <v>2491</v>
      </c>
      <c r="F447" s="12" t="s">
        <v>2492</v>
      </c>
      <c r="G447" s="3" t="s">
        <v>2493</v>
      </c>
      <c r="H447" s="12" t="s">
        <v>2494</v>
      </c>
      <c r="I447" s="11" t="s">
        <v>2495</v>
      </c>
      <c r="J447" s="11" t="s">
        <v>2496</v>
      </c>
      <c r="K447" s="12" t="s">
        <v>45</v>
      </c>
      <c r="L447" s="6" t="str">
        <f t="shared" si="43"/>
        <v>Programa: Promoção e Defesa dos Direitos Humanos</v>
      </c>
      <c r="M447" s="6" t="str">
        <f t="shared" si="44"/>
        <v>Ação: 2200 - Promoção da Igualdade Racial e Liberdade Religiosa - SEDSODH</v>
      </c>
      <c r="N447" s="6" t="str">
        <f t="shared" si="45"/>
        <v>Número de atendimentos referentes a denúncias de ordem racial ou de intolerância/violência religiosa dirigidos a SEDSDH (Unidade)</v>
      </c>
      <c r="O447" s="13" t="s">
        <v>46</v>
      </c>
      <c r="P447" s="7" t="s">
        <v>54</v>
      </c>
      <c r="Q447" s="43">
        <v>111</v>
      </c>
      <c r="R447" s="11">
        <v>120</v>
      </c>
      <c r="S447" s="2"/>
      <c r="T447" s="2"/>
      <c r="U447" s="2"/>
      <c r="V447" s="2"/>
      <c r="W447" s="2"/>
      <c r="X447" s="2"/>
      <c r="Y447" s="2"/>
      <c r="Z447" s="2"/>
      <c r="AA447" s="2"/>
      <c r="AB447" s="2"/>
      <c r="AC447" s="2"/>
      <c r="AD447" s="2">
        <v>113</v>
      </c>
      <c r="AE447" s="43">
        <v>120</v>
      </c>
      <c r="AF447" s="11">
        <v>120</v>
      </c>
      <c r="AG447" s="13">
        <v>120</v>
      </c>
      <c r="AH447" s="7" t="s">
        <v>46</v>
      </c>
      <c r="AI447" s="10">
        <f t="shared" si="50"/>
        <v>0.94166666666666665</v>
      </c>
      <c r="AJ447" s="7" t="str">
        <f t="shared" si="48"/>
        <v>Abaixo do Esperado</v>
      </c>
    </row>
    <row r="448" spans="1:36" ht="12.75" customHeight="1" x14ac:dyDescent="0.25">
      <c r="A448" s="11" t="s">
        <v>2483</v>
      </c>
      <c r="B448" s="11" t="s">
        <v>2484</v>
      </c>
      <c r="C448" s="11" t="s">
        <v>2475</v>
      </c>
      <c r="D448" s="11" t="s">
        <v>2476</v>
      </c>
      <c r="E448" s="11" t="s">
        <v>2497</v>
      </c>
      <c r="F448" s="12" t="s">
        <v>2498</v>
      </c>
      <c r="G448" s="3" t="s">
        <v>2499</v>
      </c>
      <c r="H448" s="12" t="s">
        <v>2500</v>
      </c>
      <c r="I448" s="11" t="s">
        <v>2501</v>
      </c>
      <c r="J448" s="11" t="s">
        <v>2502</v>
      </c>
      <c r="K448" s="12" t="s">
        <v>45</v>
      </c>
      <c r="L448" s="6" t="str">
        <f t="shared" si="43"/>
        <v>Programa: Promoção e Defesa dos Direitos Humanos</v>
      </c>
      <c r="M448" s="6" t="str">
        <f t="shared" si="44"/>
        <v>Ação: 2781 - Promoção dos Direitos das Pessoas com Deficiência                  - SEDSODH</v>
      </c>
      <c r="N448" s="6" t="str">
        <f t="shared" si="45"/>
        <v>Número de agentes públicos capacitados para atuar na promoção e defesa dos direitos das pessoas com deficiência (Unidade)</v>
      </c>
      <c r="O448" s="13" t="s">
        <v>46</v>
      </c>
      <c r="P448" s="7" t="s">
        <v>54</v>
      </c>
      <c r="Q448" s="43" t="s">
        <v>55</v>
      </c>
      <c r="R448" s="11">
        <v>100</v>
      </c>
      <c r="S448" s="2"/>
      <c r="T448" s="2"/>
      <c r="U448" s="2"/>
      <c r="V448" s="2"/>
      <c r="W448" s="2"/>
      <c r="X448" s="2"/>
      <c r="Y448" s="2"/>
      <c r="Z448" s="2"/>
      <c r="AA448" s="2"/>
      <c r="AB448" s="2"/>
      <c r="AC448" s="2"/>
      <c r="AD448" s="2">
        <v>0</v>
      </c>
      <c r="AE448" s="43">
        <v>100</v>
      </c>
      <c r="AF448" s="11">
        <v>100</v>
      </c>
      <c r="AG448" s="13">
        <v>100</v>
      </c>
      <c r="AH448" s="7" t="s">
        <v>46</v>
      </c>
      <c r="AI448" s="10">
        <f t="shared" si="50"/>
        <v>0</v>
      </c>
      <c r="AJ448" s="7" t="str">
        <f t="shared" si="48"/>
        <v>Abaixo do Esperado</v>
      </c>
    </row>
    <row r="449" spans="1:36" ht="12.75" customHeight="1" x14ac:dyDescent="0.25">
      <c r="A449" s="11" t="s">
        <v>116</v>
      </c>
      <c r="B449" s="11" t="s">
        <v>117</v>
      </c>
      <c r="C449" s="11" t="s">
        <v>2475</v>
      </c>
      <c r="D449" s="11" t="s">
        <v>2476</v>
      </c>
      <c r="E449" s="11" t="s">
        <v>2503</v>
      </c>
      <c r="F449" s="12" t="s">
        <v>2504</v>
      </c>
      <c r="G449" s="3" t="s">
        <v>2505</v>
      </c>
      <c r="H449" s="12" t="s">
        <v>2506</v>
      </c>
      <c r="I449" s="11" t="s">
        <v>2507</v>
      </c>
      <c r="J449" s="11" t="s">
        <v>2508</v>
      </c>
      <c r="K449" s="12" t="s">
        <v>45</v>
      </c>
      <c r="L449" s="6" t="str">
        <f t="shared" si="43"/>
        <v>Programa: Segurança Alimentar e Nutricional</v>
      </c>
      <c r="M449" s="6" t="str">
        <f t="shared" si="44"/>
        <v>Ação: 2908 - Promoção de Alimentação Saudável - SEDSODH</v>
      </c>
      <c r="N449" s="6" t="str">
        <f t="shared" si="45"/>
        <v>Número de ações em Educação em Alimentação e Nutrição (EAN) e de Agricultura Urbana e Periurbana (AUP)  (Unidade)</v>
      </c>
      <c r="O449" s="13" t="s">
        <v>46</v>
      </c>
      <c r="P449" s="7" t="s">
        <v>54</v>
      </c>
      <c r="Q449" s="43">
        <v>0</v>
      </c>
      <c r="R449" s="11">
        <v>220</v>
      </c>
      <c r="S449" s="2"/>
      <c r="T449" s="2"/>
      <c r="U449" s="2"/>
      <c r="V449" s="2"/>
      <c r="W449" s="2"/>
      <c r="X449" s="2"/>
      <c r="Y449" s="2"/>
      <c r="Z449" s="2"/>
      <c r="AA449" s="2"/>
      <c r="AB449" s="2"/>
      <c r="AC449" s="2"/>
      <c r="AD449" s="2">
        <v>0</v>
      </c>
      <c r="AE449" s="43">
        <v>330</v>
      </c>
      <c r="AF449" s="11">
        <v>440</v>
      </c>
      <c r="AG449" s="13">
        <v>550</v>
      </c>
      <c r="AH449" s="7" t="s">
        <v>46</v>
      </c>
      <c r="AI449" s="10">
        <f t="shared" si="50"/>
        <v>0</v>
      </c>
      <c r="AJ449" s="7" t="str">
        <f t="shared" si="48"/>
        <v>Abaixo do Esperado</v>
      </c>
    </row>
    <row r="450" spans="1:36" ht="12.75" customHeight="1" x14ac:dyDescent="0.25">
      <c r="A450" s="11" t="s">
        <v>619</v>
      </c>
      <c r="B450" s="11" t="s">
        <v>620</v>
      </c>
      <c r="C450" s="11" t="s">
        <v>2475</v>
      </c>
      <c r="D450" s="11" t="s">
        <v>2476</v>
      </c>
      <c r="E450" s="11" t="s">
        <v>2509</v>
      </c>
      <c r="F450" s="12" t="s">
        <v>2510</v>
      </c>
      <c r="G450" s="3" t="s">
        <v>2511</v>
      </c>
      <c r="H450" s="12" t="s">
        <v>2512</v>
      </c>
      <c r="I450" s="11" t="s">
        <v>2513</v>
      </c>
      <c r="J450" s="11" t="s">
        <v>2514</v>
      </c>
      <c r="K450" s="12" t="s">
        <v>45</v>
      </c>
      <c r="L450" s="6" t="str">
        <f t="shared" ref="L450:L513" si="51">"Programa: "&amp;B450</f>
        <v xml:space="preserve">Programa: Promoção e Garantia dos Direitos da Criança e do Adolescente </v>
      </c>
      <c r="M450" s="6" t="str">
        <f t="shared" ref="M450:M513" si="52">"Ação: "&amp;E450&amp;" - "&amp;F450&amp;" - "&amp;D450</f>
        <v>Ação: 3597 - Sistema de Direitos da Criança e do Adolescente - SEDSODH</v>
      </c>
      <c r="N450" s="6" t="str">
        <f t="shared" ref="N450:N513" si="53">H450&amp;" ("&amp;K450&amp;")"</f>
        <v>Número de organizações da sociedade civil representadas nos conselhos estaduais de direitos (Unidade)</v>
      </c>
      <c r="O450" s="13" t="s">
        <v>46</v>
      </c>
      <c r="P450" s="7" t="s">
        <v>54</v>
      </c>
      <c r="Q450" s="43" t="s">
        <v>55</v>
      </c>
      <c r="R450" s="11" t="s">
        <v>55</v>
      </c>
      <c r="S450" s="2"/>
      <c r="T450" s="2"/>
      <c r="U450" s="2"/>
      <c r="V450" s="2"/>
      <c r="W450" s="2"/>
      <c r="X450" s="2"/>
      <c r="Y450" s="2"/>
      <c r="Z450" s="2"/>
      <c r="AA450" s="2"/>
      <c r="AB450" s="2"/>
      <c r="AC450" s="2"/>
      <c r="AD450" s="2">
        <v>10</v>
      </c>
      <c r="AE450" s="43" t="s">
        <v>55</v>
      </c>
      <c r="AF450" s="11" t="s">
        <v>55</v>
      </c>
      <c r="AG450" s="13" t="s">
        <v>55</v>
      </c>
      <c r="AH450" s="7" t="s">
        <v>46</v>
      </c>
      <c r="AI450" s="7" t="s">
        <v>161</v>
      </c>
      <c r="AJ450" s="7" t="s">
        <v>161</v>
      </c>
    </row>
    <row r="451" spans="1:36" ht="12.75" customHeight="1" x14ac:dyDescent="0.25">
      <c r="A451" s="11" t="s">
        <v>1190</v>
      </c>
      <c r="B451" s="11" t="s">
        <v>1191</v>
      </c>
      <c r="C451" s="11" t="s">
        <v>2475</v>
      </c>
      <c r="D451" s="11" t="s">
        <v>2476</v>
      </c>
      <c r="E451" s="11" t="s">
        <v>2515</v>
      </c>
      <c r="F451" s="12" t="s">
        <v>2516</v>
      </c>
      <c r="G451" s="3" t="s">
        <v>2517</v>
      </c>
      <c r="H451" s="12" t="s">
        <v>2518</v>
      </c>
      <c r="I451" s="11" t="s">
        <v>2519</v>
      </c>
      <c r="J451" s="11" t="s">
        <v>2520</v>
      </c>
      <c r="K451" s="12" t="s">
        <v>2521</v>
      </c>
      <c r="L451" s="6" t="str">
        <f t="shared" si="51"/>
        <v>Programa: Gestão do SUAS, Proteção Social e Redução da Pobreza</v>
      </c>
      <c r="M451" s="6" t="str">
        <f t="shared" si="52"/>
        <v>Ação: 4540 - Gestão dos Programas da Assistência Social - SEDSODH</v>
      </c>
      <c r="N451" s="6" t="str">
        <f t="shared" si="53"/>
        <v>Índice de municípios executando os programas da Assistência Social (Adimensional)</v>
      </c>
      <c r="O451" s="13" t="s">
        <v>46</v>
      </c>
      <c r="P451" s="7" t="s">
        <v>54</v>
      </c>
      <c r="Q451" s="43">
        <v>0.6</v>
      </c>
      <c r="R451" s="11">
        <v>0.6</v>
      </c>
      <c r="S451" s="2"/>
      <c r="T451" s="2"/>
      <c r="U451" s="2"/>
      <c r="V451" s="2"/>
      <c r="W451" s="2"/>
      <c r="X451" s="2"/>
      <c r="Y451" s="2"/>
      <c r="Z451" s="2"/>
      <c r="AA451" s="2"/>
      <c r="AB451" s="2"/>
      <c r="AC451" s="2"/>
      <c r="AD451" s="2">
        <v>0.79</v>
      </c>
      <c r="AE451" s="43">
        <v>0.6</v>
      </c>
      <c r="AF451" s="11">
        <v>0.6</v>
      </c>
      <c r="AG451" s="13">
        <v>0.75</v>
      </c>
      <c r="AH451" s="7" t="s">
        <v>46</v>
      </c>
      <c r="AI451" s="10">
        <f>IF(P451="Crescimento",MAX(S451:AD451)/R451, 2-(MIN(S451:AD451)/R451))</f>
        <v>1.3166666666666669</v>
      </c>
      <c r="AJ451" s="7" t="str">
        <f t="shared" si="48"/>
        <v>Acima do Esperado</v>
      </c>
    </row>
    <row r="452" spans="1:36" ht="12.75" customHeight="1" x14ac:dyDescent="0.25">
      <c r="A452" s="11" t="s">
        <v>1190</v>
      </c>
      <c r="B452" s="11" t="s">
        <v>1191</v>
      </c>
      <c r="C452" s="11" t="s">
        <v>2475</v>
      </c>
      <c r="D452" s="11" t="s">
        <v>2476</v>
      </c>
      <c r="E452" s="11" t="s">
        <v>2522</v>
      </c>
      <c r="F452" s="12" t="s">
        <v>2523</v>
      </c>
      <c r="G452" s="3" t="s">
        <v>2524</v>
      </c>
      <c r="H452" s="12" t="s">
        <v>2525</v>
      </c>
      <c r="I452" s="11" t="s">
        <v>2526</v>
      </c>
      <c r="J452" s="11" t="s">
        <v>2527</v>
      </c>
      <c r="K452" s="12" t="s">
        <v>2521</v>
      </c>
      <c r="L452" s="6" t="str">
        <f t="shared" si="51"/>
        <v>Programa: Gestão do SUAS, Proteção Social e Redução da Pobreza</v>
      </c>
      <c r="M452" s="6" t="str">
        <f t="shared" si="52"/>
        <v>Ação: 4541 - Gestão do Sistema Único de Assistência Social - SUAS - SEDSODH</v>
      </c>
      <c r="N452" s="6" t="str">
        <f t="shared" si="53"/>
        <v>Índice de Gestão Descentralizada do SUAS estadual (IGDSUAS-E) (Adimensional)</v>
      </c>
      <c r="O452" s="13" t="s">
        <v>46</v>
      </c>
      <c r="P452" s="7" t="s">
        <v>54</v>
      </c>
      <c r="Q452" s="43">
        <v>0.7</v>
      </c>
      <c r="R452" s="11">
        <v>0.7</v>
      </c>
      <c r="S452" s="2"/>
      <c r="T452" s="2"/>
      <c r="U452" s="2"/>
      <c r="V452" s="2"/>
      <c r="W452" s="2"/>
      <c r="X452" s="2"/>
      <c r="Y452" s="2"/>
      <c r="Z452" s="2"/>
      <c r="AA452" s="2"/>
      <c r="AB452" s="2"/>
      <c r="AC452" s="2"/>
      <c r="AD452" s="2">
        <v>0.7</v>
      </c>
      <c r="AE452" s="43">
        <v>0.7</v>
      </c>
      <c r="AF452" s="11">
        <v>0.7</v>
      </c>
      <c r="AG452" s="13">
        <v>0.77</v>
      </c>
      <c r="AH452" s="7" t="s">
        <v>46</v>
      </c>
      <c r="AI452" s="10">
        <f>IF(P452="Crescimento",MAX(S452:AD452)/R452, 2-(MIN(S452:AD452)/R452))</f>
        <v>1</v>
      </c>
      <c r="AJ452" s="7" t="str">
        <f t="shared" si="48"/>
        <v>Dentro do Esperado</v>
      </c>
    </row>
    <row r="453" spans="1:36" ht="12.75" customHeight="1" x14ac:dyDescent="0.25">
      <c r="A453" s="11" t="s">
        <v>1190</v>
      </c>
      <c r="B453" s="11" t="s">
        <v>1191</v>
      </c>
      <c r="C453" s="11" t="s">
        <v>2475</v>
      </c>
      <c r="D453" s="11" t="s">
        <v>2476</v>
      </c>
      <c r="E453" s="11" t="s">
        <v>2528</v>
      </c>
      <c r="F453" s="12" t="s">
        <v>2529</v>
      </c>
      <c r="G453" s="3" t="s">
        <v>2530</v>
      </c>
      <c r="H453" s="12" t="s">
        <v>2531</v>
      </c>
      <c r="I453" s="11" t="s">
        <v>2532</v>
      </c>
      <c r="J453" s="11" t="s">
        <v>2533</v>
      </c>
      <c r="K453" s="12" t="s">
        <v>2521</v>
      </c>
      <c r="L453" s="6" t="str">
        <f t="shared" si="51"/>
        <v>Programa: Gestão do SUAS, Proteção Social e Redução da Pobreza</v>
      </c>
      <c r="M453" s="6" t="str">
        <f t="shared" si="52"/>
        <v>Ação: 4542 - Proteção Social Especial de Média e Alta Complexidade - SEDSODH</v>
      </c>
      <c r="N453" s="6" t="str">
        <f t="shared" si="53"/>
        <v>Índice de Desenvolvimento dos CREAS (ID-CREAS) (Adimensional)</v>
      </c>
      <c r="O453" s="13" t="s">
        <v>46</v>
      </c>
      <c r="P453" s="7" t="s">
        <v>54</v>
      </c>
      <c r="Q453" s="43">
        <v>3.05</v>
      </c>
      <c r="R453" s="11">
        <v>3.05</v>
      </c>
      <c r="S453" s="2"/>
      <c r="T453" s="2"/>
      <c r="U453" s="2"/>
      <c r="V453" s="2"/>
      <c r="W453" s="2"/>
      <c r="X453" s="2"/>
      <c r="Y453" s="2"/>
      <c r="Z453" s="2"/>
      <c r="AA453" s="2"/>
      <c r="AB453" s="2"/>
      <c r="AC453" s="2"/>
      <c r="AD453" s="2">
        <v>3.05</v>
      </c>
      <c r="AE453" s="43">
        <v>3.05</v>
      </c>
      <c r="AF453" s="11">
        <v>3.05</v>
      </c>
      <c r="AG453" s="13">
        <v>3.66</v>
      </c>
      <c r="AH453" s="7" t="s">
        <v>46</v>
      </c>
      <c r="AI453" s="10">
        <f>IF(P453="Crescimento",MAX(S453:AD453)/R453, 2-(MIN(S453:AD453)/R453))</f>
        <v>1</v>
      </c>
      <c r="AJ453" s="7" t="str">
        <f t="shared" si="48"/>
        <v>Dentro do Esperado</v>
      </c>
    </row>
    <row r="454" spans="1:36" ht="12.75" customHeight="1" x14ac:dyDescent="0.25">
      <c r="A454" s="11" t="s">
        <v>2534</v>
      </c>
      <c r="B454" s="11" t="s">
        <v>2535</v>
      </c>
      <c r="C454" s="11" t="s">
        <v>2475</v>
      </c>
      <c r="D454" s="11" t="s">
        <v>2476</v>
      </c>
      <c r="E454" s="11" t="s">
        <v>2536</v>
      </c>
      <c r="F454" s="12" t="s">
        <v>2537</v>
      </c>
      <c r="G454" s="3" t="s">
        <v>2538</v>
      </c>
      <c r="H454" s="12" t="s">
        <v>2539</v>
      </c>
      <c r="I454" s="11" t="s">
        <v>2540</v>
      </c>
      <c r="J454" s="11" t="s">
        <v>2541</v>
      </c>
      <c r="K454" s="12" t="s">
        <v>45</v>
      </c>
      <c r="L454" s="6" t="str">
        <f t="shared" si="51"/>
        <v>Programa: Promoção de Políticas, Defesa e Atendimento às Mulheres</v>
      </c>
      <c r="M454" s="6" t="str">
        <f t="shared" si="52"/>
        <v>Ação: 4543 - Promoção de Ações de Enfrentamento à Violência contra a Mulher - SEDSODH</v>
      </c>
      <c r="N454" s="6" t="str">
        <f t="shared" si="53"/>
        <v>Número de agentes públicos capacitados para o enfrentamento à violência contra a mulher  (Unidade)</v>
      </c>
      <c r="O454" s="13" t="s">
        <v>46</v>
      </c>
      <c r="P454" s="7" t="s">
        <v>54</v>
      </c>
      <c r="Q454" s="43" t="s">
        <v>55</v>
      </c>
      <c r="R454" s="11">
        <v>100</v>
      </c>
      <c r="S454" s="2"/>
      <c r="T454" s="2"/>
      <c r="U454" s="2"/>
      <c r="V454" s="2"/>
      <c r="W454" s="2"/>
      <c r="X454" s="2"/>
      <c r="Y454" s="2"/>
      <c r="Z454" s="2"/>
      <c r="AA454" s="2"/>
      <c r="AB454" s="2"/>
      <c r="AC454" s="2"/>
      <c r="AD454" s="2" t="s">
        <v>55</v>
      </c>
      <c r="AE454" s="43">
        <v>150</v>
      </c>
      <c r="AF454" s="11">
        <v>180</v>
      </c>
      <c r="AG454" s="13">
        <v>200</v>
      </c>
      <c r="AH454" s="7" t="s">
        <v>46</v>
      </c>
      <c r="AI454" s="10" t="s">
        <v>55</v>
      </c>
      <c r="AJ454" s="7" t="s">
        <v>55</v>
      </c>
    </row>
    <row r="455" spans="1:36" ht="12.75" customHeight="1" x14ac:dyDescent="0.25">
      <c r="A455" s="11" t="s">
        <v>1190</v>
      </c>
      <c r="B455" s="11" t="s">
        <v>1191</v>
      </c>
      <c r="C455" s="11" t="s">
        <v>2475</v>
      </c>
      <c r="D455" s="11" t="s">
        <v>2476</v>
      </c>
      <c r="E455" s="11" t="s">
        <v>2542</v>
      </c>
      <c r="F455" s="12" t="s">
        <v>2543</v>
      </c>
      <c r="G455" s="3" t="s">
        <v>2544</v>
      </c>
      <c r="H455" s="12" t="s">
        <v>2545</v>
      </c>
      <c r="I455" s="11" t="s">
        <v>2546</v>
      </c>
      <c r="J455" s="11" t="s">
        <v>2547</v>
      </c>
      <c r="K455" s="12" t="s">
        <v>2521</v>
      </c>
      <c r="L455" s="6" t="str">
        <f t="shared" si="51"/>
        <v>Programa: Gestão do SUAS, Proteção Social e Redução da Pobreza</v>
      </c>
      <c r="M455" s="6" t="str">
        <f t="shared" si="52"/>
        <v>Ação: 4544 - Gestão do Cadastro Único e do Programa Bolsa Família - SEDSODH</v>
      </c>
      <c r="N455" s="6" t="str">
        <f t="shared" si="53"/>
        <v>Índice de Gestão Descentralizada do Estado (IGD-E médio anual) (Adimensional)</v>
      </c>
      <c r="O455" s="13" t="s">
        <v>79</v>
      </c>
      <c r="P455" s="7" t="s">
        <v>54</v>
      </c>
      <c r="Q455" s="43">
        <v>0.77</v>
      </c>
      <c r="R455" s="11">
        <v>0.77</v>
      </c>
      <c r="S455" s="11" t="s">
        <v>55</v>
      </c>
      <c r="T455" s="11" t="s">
        <v>55</v>
      </c>
      <c r="U455" s="11" t="s">
        <v>55</v>
      </c>
      <c r="V455" s="11" t="s">
        <v>55</v>
      </c>
      <c r="W455" s="11" t="s">
        <v>55</v>
      </c>
      <c r="X455" s="11" t="s">
        <v>55</v>
      </c>
      <c r="Y455" s="11" t="s">
        <v>55</v>
      </c>
      <c r="Z455" s="13" t="s">
        <v>55</v>
      </c>
      <c r="AA455" s="2"/>
      <c r="AB455" s="2"/>
      <c r="AC455" s="2"/>
      <c r="AD455" s="2">
        <v>0.81</v>
      </c>
      <c r="AE455" s="43">
        <v>0.77</v>
      </c>
      <c r="AF455" s="11">
        <v>0.77</v>
      </c>
      <c r="AG455" s="13">
        <v>0.85</v>
      </c>
      <c r="AH455" s="7" t="s">
        <v>79</v>
      </c>
      <c r="AI455" s="10">
        <f t="shared" ref="AI455:AI461" si="54">IF(P455="Crescimento",MAX(S455:AD455)/R455, 2-(MIN(S455:AD455)/R455))</f>
        <v>1.051948051948052</v>
      </c>
      <c r="AJ455" s="7" t="str">
        <f t="shared" ref="AJ455:AJ479" si="55">IF(AI455="ASI","ASI",IF(AI455&lt;100%,"Abaixo do Esperado",IF(AI455=100%,"Dentro do Esperado",IF(AI455&gt;100%,"Acima do Esperado"))))</f>
        <v>Acima do Esperado</v>
      </c>
    </row>
    <row r="456" spans="1:36" ht="12.75" customHeight="1" x14ac:dyDescent="0.25">
      <c r="A456" s="11" t="s">
        <v>2483</v>
      </c>
      <c r="B456" s="11" t="s">
        <v>2484</v>
      </c>
      <c r="C456" s="11" t="s">
        <v>2475</v>
      </c>
      <c r="D456" s="11" t="s">
        <v>2476</v>
      </c>
      <c r="E456" s="11" t="s">
        <v>2548</v>
      </c>
      <c r="F456" s="12" t="s">
        <v>2549</v>
      </c>
      <c r="G456" s="3" t="s">
        <v>2550</v>
      </c>
      <c r="H456" s="12" t="s">
        <v>2551</v>
      </c>
      <c r="I456" s="11" t="s">
        <v>2552</v>
      </c>
      <c r="J456" s="11" t="s">
        <v>2553</v>
      </c>
      <c r="K456" s="12" t="s">
        <v>45</v>
      </c>
      <c r="L456" s="6" t="str">
        <f t="shared" si="51"/>
        <v>Programa: Promoção e Defesa dos Direitos Humanos</v>
      </c>
      <c r="M456" s="6" t="str">
        <f t="shared" si="52"/>
        <v>Ação: 4547 - Enfrentamento ao Desaparecimento de Pessoas - SEDSODH</v>
      </c>
      <c r="N456" s="6" t="str">
        <f t="shared" si="53"/>
        <v>Número de agentes públicos capacitados para atuar como multiplicadores em políticas de busca e localização de pessoas desaparecidas (Unidade)</v>
      </c>
      <c r="O456" s="13" t="s">
        <v>46</v>
      </c>
      <c r="P456" s="7" t="s">
        <v>54</v>
      </c>
      <c r="Q456" s="43" t="s">
        <v>55</v>
      </c>
      <c r="R456" s="11">
        <v>100</v>
      </c>
      <c r="S456" s="2"/>
      <c r="T456" s="2"/>
      <c r="U456" s="2"/>
      <c r="V456" s="2"/>
      <c r="W456" s="2"/>
      <c r="X456" s="2"/>
      <c r="Y456" s="2"/>
      <c r="Z456" s="2"/>
      <c r="AA456" s="2"/>
      <c r="AB456" s="2"/>
      <c r="AC456" s="2"/>
      <c r="AD456" s="2">
        <v>3</v>
      </c>
      <c r="AE456" s="43">
        <v>100</v>
      </c>
      <c r="AF456" s="11">
        <v>100</v>
      </c>
      <c r="AG456" s="13">
        <v>100</v>
      </c>
      <c r="AH456" s="7" t="s">
        <v>46</v>
      </c>
      <c r="AI456" s="10">
        <f t="shared" si="54"/>
        <v>0.03</v>
      </c>
      <c r="AJ456" s="7" t="str">
        <f t="shared" si="55"/>
        <v>Abaixo do Esperado</v>
      </c>
    </row>
    <row r="457" spans="1:36" ht="12.75" customHeight="1" x14ac:dyDescent="0.25">
      <c r="A457" s="11" t="s">
        <v>2483</v>
      </c>
      <c r="B457" s="11" t="s">
        <v>2484</v>
      </c>
      <c r="C457" s="11" t="s">
        <v>2475</v>
      </c>
      <c r="D457" s="11" t="s">
        <v>2476</v>
      </c>
      <c r="E457" s="11" t="s">
        <v>2554</v>
      </c>
      <c r="F457" s="12" t="s">
        <v>2555</v>
      </c>
      <c r="G457" s="3" t="s">
        <v>2556</v>
      </c>
      <c r="H457" s="12" t="s">
        <v>2557</v>
      </c>
      <c r="I457" s="11" t="s">
        <v>2558</v>
      </c>
      <c r="J457" s="11" t="s">
        <v>2559</v>
      </c>
      <c r="K457" s="12" t="s">
        <v>45</v>
      </c>
      <c r="L457" s="6" t="str">
        <f t="shared" si="51"/>
        <v>Programa: Promoção e Defesa dos Direitos Humanos</v>
      </c>
      <c r="M457" s="6" t="str">
        <f t="shared" si="52"/>
        <v>Ação: 4549 - Promoção dos Direitos da Pessoa Idosa - SEDSODH</v>
      </c>
      <c r="N457" s="6" t="str">
        <f t="shared" si="53"/>
        <v>Número de agentes públicos capacitados para atuar na promoção e defesa dos direitos dos idosos (Unidade)</v>
      </c>
      <c r="O457" s="13" t="s">
        <v>46</v>
      </c>
      <c r="P457" s="7" t="s">
        <v>54</v>
      </c>
      <c r="Q457" s="43" t="s">
        <v>55</v>
      </c>
      <c r="R457" s="11">
        <v>100</v>
      </c>
      <c r="S457" s="2"/>
      <c r="T457" s="2"/>
      <c r="U457" s="2"/>
      <c r="V457" s="2"/>
      <c r="W457" s="2"/>
      <c r="X457" s="2"/>
      <c r="Y457" s="2"/>
      <c r="Z457" s="2"/>
      <c r="AA457" s="2"/>
      <c r="AB457" s="2"/>
      <c r="AC457" s="2"/>
      <c r="AD457" s="2">
        <v>0</v>
      </c>
      <c r="AE457" s="43">
        <v>100</v>
      </c>
      <c r="AF457" s="11">
        <v>100</v>
      </c>
      <c r="AG457" s="13">
        <v>100</v>
      </c>
      <c r="AH457" s="7" t="s">
        <v>46</v>
      </c>
      <c r="AI457" s="10">
        <f t="shared" si="54"/>
        <v>0</v>
      </c>
      <c r="AJ457" s="7" t="str">
        <f t="shared" si="55"/>
        <v>Abaixo do Esperado</v>
      </c>
    </row>
    <row r="458" spans="1:36" ht="12.75" customHeight="1" x14ac:dyDescent="0.25">
      <c r="A458" s="11" t="s">
        <v>2483</v>
      </c>
      <c r="B458" s="11" t="s">
        <v>2484</v>
      </c>
      <c r="C458" s="11" t="s">
        <v>2475</v>
      </c>
      <c r="D458" s="11" t="s">
        <v>2476</v>
      </c>
      <c r="E458" s="11" t="s">
        <v>2560</v>
      </c>
      <c r="F458" s="12" t="s">
        <v>2561</v>
      </c>
      <c r="G458" s="3" t="s">
        <v>2562</v>
      </c>
      <c r="H458" s="12" t="s">
        <v>2563</v>
      </c>
      <c r="I458" s="11" t="s">
        <v>2564</v>
      </c>
      <c r="J458" s="11" t="s">
        <v>2565</v>
      </c>
      <c r="K458" s="12" t="s">
        <v>45</v>
      </c>
      <c r="L458" s="6" t="str">
        <f t="shared" si="51"/>
        <v>Programa: Promoção e Defesa dos Direitos Humanos</v>
      </c>
      <c r="M458" s="6" t="str">
        <f t="shared" si="52"/>
        <v>Ação: 4559 - Enfrentamento ao Tráfico de Pessoas e Erradicação do Trabalho Escravo - SEDSODH</v>
      </c>
      <c r="N458" s="6" t="str">
        <f t="shared" si="53"/>
        <v>Número de agentes públicos capacitados para atuar em políticas de erradicação do trabalho escravo e enfrentamento ao tráfico de pessoas (Unidade)</v>
      </c>
      <c r="O458" s="13" t="s">
        <v>46</v>
      </c>
      <c r="P458" s="7" t="s">
        <v>54</v>
      </c>
      <c r="Q458" s="43" t="s">
        <v>55</v>
      </c>
      <c r="R458" s="11">
        <v>100</v>
      </c>
      <c r="S458" s="2"/>
      <c r="T458" s="2"/>
      <c r="U458" s="2"/>
      <c r="V458" s="2"/>
      <c r="W458" s="2"/>
      <c r="X458" s="2"/>
      <c r="Y458" s="2"/>
      <c r="Z458" s="2"/>
      <c r="AA458" s="2"/>
      <c r="AB458" s="2"/>
      <c r="AC458" s="2"/>
      <c r="AD458" s="2">
        <v>530</v>
      </c>
      <c r="AE458" s="43">
        <v>100</v>
      </c>
      <c r="AF458" s="11">
        <v>100</v>
      </c>
      <c r="AG458" s="13">
        <v>100</v>
      </c>
      <c r="AH458" s="7" t="s">
        <v>46</v>
      </c>
      <c r="AI458" s="10">
        <f t="shared" si="54"/>
        <v>5.3</v>
      </c>
      <c r="AJ458" s="7" t="str">
        <f t="shared" si="55"/>
        <v>Acima do Esperado</v>
      </c>
    </row>
    <row r="459" spans="1:36" ht="12.75" customHeight="1" x14ac:dyDescent="0.25">
      <c r="A459" s="11" t="s">
        <v>2483</v>
      </c>
      <c r="B459" s="11" t="s">
        <v>2484</v>
      </c>
      <c r="C459" s="11" t="s">
        <v>2475</v>
      </c>
      <c r="D459" s="11" t="s">
        <v>2476</v>
      </c>
      <c r="E459" s="11" t="s">
        <v>2566</v>
      </c>
      <c r="F459" s="12" t="s">
        <v>2567</v>
      </c>
      <c r="G459" s="3" t="s">
        <v>2568</v>
      </c>
      <c r="H459" s="12" t="s">
        <v>2569</v>
      </c>
      <c r="I459" s="11" t="s">
        <v>2570</v>
      </c>
      <c r="J459" s="11" t="s">
        <v>2571</v>
      </c>
      <c r="K459" s="12" t="s">
        <v>45</v>
      </c>
      <c r="L459" s="6" t="str">
        <f t="shared" si="51"/>
        <v>Programa: Promoção e Defesa dos Direitos Humanos</v>
      </c>
      <c r="M459" s="6" t="str">
        <f t="shared" si="52"/>
        <v>Ação: 4560 - Promoção e Defesa dos Direitos LGBT - SEDSODH</v>
      </c>
      <c r="N459" s="6" t="str">
        <f t="shared" si="53"/>
        <v>Número de atendimentos realizados no âmbito do programa Rio Sem Homofobia (Unidade)</v>
      </c>
      <c r="O459" s="13" t="s">
        <v>46</v>
      </c>
      <c r="P459" s="7" t="s">
        <v>54</v>
      </c>
      <c r="Q459" s="20">
        <v>4810</v>
      </c>
      <c r="R459" s="21">
        <v>3600</v>
      </c>
      <c r="S459" s="2"/>
      <c r="T459" s="2"/>
      <c r="U459" s="2"/>
      <c r="V459" s="2"/>
      <c r="W459" s="2"/>
      <c r="X459" s="2"/>
      <c r="Y459" s="2"/>
      <c r="Z459" s="2"/>
      <c r="AA459" s="2"/>
      <c r="AB459" s="2"/>
      <c r="AC459" s="2"/>
      <c r="AD459" s="2">
        <v>2724</v>
      </c>
      <c r="AE459" s="20">
        <v>3600</v>
      </c>
      <c r="AF459" s="21">
        <v>3600</v>
      </c>
      <c r="AG459" s="22">
        <v>3600</v>
      </c>
      <c r="AH459" s="7" t="s">
        <v>46</v>
      </c>
      <c r="AI459" s="10">
        <f t="shared" si="54"/>
        <v>0.75666666666666671</v>
      </c>
      <c r="AJ459" s="7" t="str">
        <f t="shared" si="55"/>
        <v>Abaixo do Esperado</v>
      </c>
    </row>
    <row r="460" spans="1:36" ht="12.75" customHeight="1" x14ac:dyDescent="0.25">
      <c r="A460" s="11" t="s">
        <v>116</v>
      </c>
      <c r="B460" s="11" t="s">
        <v>117</v>
      </c>
      <c r="C460" s="11" t="s">
        <v>2475</v>
      </c>
      <c r="D460" s="11" t="s">
        <v>2476</v>
      </c>
      <c r="E460" s="11" t="s">
        <v>2572</v>
      </c>
      <c r="F460" s="12" t="s">
        <v>2573</v>
      </c>
      <c r="G460" s="3" t="s">
        <v>2574</v>
      </c>
      <c r="H460" s="12" t="s">
        <v>2575</v>
      </c>
      <c r="I460" s="11" t="s">
        <v>2576</v>
      </c>
      <c r="J460" s="11" t="s">
        <v>2577</v>
      </c>
      <c r="K460" s="12" t="s">
        <v>45</v>
      </c>
      <c r="L460" s="6" t="str">
        <f t="shared" si="51"/>
        <v>Programa: Segurança Alimentar e Nutricional</v>
      </c>
      <c r="M460" s="6" t="str">
        <f t="shared" si="52"/>
        <v>Ação: 4577 - Gestão de Equipamentos Públicos de Segurança Alimentar e Nutricional - SEDSODH</v>
      </c>
      <c r="N460" s="6" t="str">
        <f t="shared" si="53"/>
        <v>Capacidade de oferta diária de refeições nos restaurantes populares do estado (gestão direta ou cogestão municipal) de acordo com projeto e instalações (Unidade)</v>
      </c>
      <c r="O460" s="13" t="s">
        <v>46</v>
      </c>
      <c r="P460" s="7" t="s">
        <v>54</v>
      </c>
      <c r="Q460" s="43">
        <v>9530</v>
      </c>
      <c r="R460" s="11">
        <v>27925</v>
      </c>
      <c r="S460" s="2"/>
      <c r="T460" s="2"/>
      <c r="U460" s="2"/>
      <c r="V460" s="2"/>
      <c r="W460" s="2"/>
      <c r="X460" s="2"/>
      <c r="Y460" s="2"/>
      <c r="Z460" s="2"/>
      <c r="AA460" s="2"/>
      <c r="AB460" s="2"/>
      <c r="AC460" s="2"/>
      <c r="AD460" s="2">
        <v>19900</v>
      </c>
      <c r="AE460" s="43">
        <v>41051</v>
      </c>
      <c r="AF460" s="11">
        <v>46602</v>
      </c>
      <c r="AG460" s="13">
        <v>46602</v>
      </c>
      <c r="AH460" s="7" t="s">
        <v>46</v>
      </c>
      <c r="AI460" s="10">
        <f t="shared" si="54"/>
        <v>0.71262309758281106</v>
      </c>
      <c r="AJ460" s="7" t="str">
        <f t="shared" si="55"/>
        <v>Abaixo do Esperado</v>
      </c>
    </row>
    <row r="461" spans="1:36" ht="12.75" customHeight="1" x14ac:dyDescent="0.25">
      <c r="A461" s="11" t="s">
        <v>116</v>
      </c>
      <c r="B461" s="11" t="s">
        <v>117</v>
      </c>
      <c r="C461" s="11" t="s">
        <v>2475</v>
      </c>
      <c r="D461" s="11" t="s">
        <v>2476</v>
      </c>
      <c r="E461" s="11" t="s">
        <v>2578</v>
      </c>
      <c r="F461" s="12" t="s">
        <v>2579</v>
      </c>
      <c r="G461" s="3" t="s">
        <v>2580</v>
      </c>
      <c r="H461" s="12" t="s">
        <v>2581</v>
      </c>
      <c r="I461" s="11" t="s">
        <v>2582</v>
      </c>
      <c r="J461" s="11" t="s">
        <v>2583</v>
      </c>
      <c r="K461" s="12" t="s">
        <v>45</v>
      </c>
      <c r="L461" s="6" t="str">
        <f t="shared" si="51"/>
        <v>Programa: Segurança Alimentar e Nutricional</v>
      </c>
      <c r="M461" s="6" t="str">
        <f t="shared" si="52"/>
        <v>Ação: 4578 - Gestão do Sistema Nacional de Segurança Alimentar e Nutricional - SEDSODH</v>
      </c>
      <c r="N461" s="6" t="str">
        <f t="shared" si="53"/>
        <v>Número de municípios com adesão ao Sistema Nacional de Segurança Alimentar e Nutricional (SISAN) (Unidade)</v>
      </c>
      <c r="O461" s="13" t="s">
        <v>46</v>
      </c>
      <c r="P461" s="7" t="s">
        <v>54</v>
      </c>
      <c r="Q461" s="43">
        <v>6</v>
      </c>
      <c r="R461" s="11">
        <v>16</v>
      </c>
      <c r="S461" s="2"/>
      <c r="T461" s="2"/>
      <c r="U461" s="2"/>
      <c r="V461" s="2"/>
      <c r="W461" s="2"/>
      <c r="X461" s="2"/>
      <c r="Y461" s="2"/>
      <c r="Z461" s="2"/>
      <c r="AA461" s="2"/>
      <c r="AB461" s="2"/>
      <c r="AC461" s="2"/>
      <c r="AD461" s="2">
        <v>7</v>
      </c>
      <c r="AE461" s="43">
        <v>26</v>
      </c>
      <c r="AF461" s="11">
        <v>36</v>
      </c>
      <c r="AG461" s="13">
        <v>46</v>
      </c>
      <c r="AH461" s="7" t="s">
        <v>46</v>
      </c>
      <c r="AI461" s="10">
        <f t="shared" si="54"/>
        <v>0.4375</v>
      </c>
      <c r="AJ461" s="7" t="str">
        <f t="shared" si="55"/>
        <v>Abaixo do Esperado</v>
      </c>
    </row>
    <row r="462" spans="1:36" ht="12.75" customHeight="1" x14ac:dyDescent="0.25">
      <c r="A462" s="11" t="s">
        <v>1805</v>
      </c>
      <c r="B462" s="11" t="s">
        <v>1806</v>
      </c>
      <c r="C462" s="11" t="s">
        <v>2475</v>
      </c>
      <c r="D462" s="11" t="s">
        <v>2476</v>
      </c>
      <c r="E462" s="11" t="s">
        <v>2584</v>
      </c>
      <c r="F462" s="12" t="s">
        <v>2585</v>
      </c>
      <c r="G462" s="3" t="s">
        <v>2511</v>
      </c>
      <c r="H462" s="12" t="s">
        <v>2512</v>
      </c>
      <c r="I462" s="11" t="s">
        <v>2513</v>
      </c>
      <c r="J462" s="11" t="s">
        <v>2514</v>
      </c>
      <c r="K462" s="12" t="s">
        <v>45</v>
      </c>
      <c r="L462" s="6" t="str">
        <f t="shared" si="51"/>
        <v>Programa: Fortalecimento da Participação Popular e do Controle Social</v>
      </c>
      <c r="M462" s="6" t="str">
        <f t="shared" si="52"/>
        <v>Ação: 4580 - Gestão Conselhos Vinculados - SEDSODH</v>
      </c>
      <c r="N462" s="6" t="str">
        <f t="shared" si="53"/>
        <v>Número de organizações da sociedade civil representadas nos conselhos estaduais de direitos (Unidade)</v>
      </c>
      <c r="O462" s="13" t="s">
        <v>46</v>
      </c>
      <c r="P462" s="7" t="s">
        <v>54</v>
      </c>
      <c r="Q462" s="43" t="s">
        <v>55</v>
      </c>
      <c r="R462" s="11" t="s">
        <v>55</v>
      </c>
      <c r="S462" s="2"/>
      <c r="T462" s="2"/>
      <c r="U462" s="2"/>
      <c r="V462" s="2"/>
      <c r="W462" s="2"/>
      <c r="X462" s="2"/>
      <c r="Y462" s="2"/>
      <c r="Z462" s="2"/>
      <c r="AA462" s="2"/>
      <c r="AB462" s="2"/>
      <c r="AC462" s="2"/>
      <c r="AD462" s="2">
        <v>10</v>
      </c>
      <c r="AE462" s="43" t="s">
        <v>55</v>
      </c>
      <c r="AF462" s="11" t="s">
        <v>55</v>
      </c>
      <c r="AG462" s="13" t="s">
        <v>55</v>
      </c>
      <c r="AH462" s="7" t="s">
        <v>46</v>
      </c>
      <c r="AI462" s="7" t="s">
        <v>161</v>
      </c>
      <c r="AJ462" s="7" t="s">
        <v>161</v>
      </c>
    </row>
    <row r="463" spans="1:36" ht="12.75" customHeight="1" x14ac:dyDescent="0.25">
      <c r="A463" s="11" t="s">
        <v>1190</v>
      </c>
      <c r="B463" s="11" t="s">
        <v>1191</v>
      </c>
      <c r="C463" s="11" t="s">
        <v>2475</v>
      </c>
      <c r="D463" s="11" t="s">
        <v>2476</v>
      </c>
      <c r="E463" s="11" t="s">
        <v>2586</v>
      </c>
      <c r="F463" s="86" t="s">
        <v>2587</v>
      </c>
      <c r="G463" s="3" t="s">
        <v>2588</v>
      </c>
      <c r="H463" s="12" t="s">
        <v>2589</v>
      </c>
      <c r="I463" s="11" t="s">
        <v>2590</v>
      </c>
      <c r="J463" s="11" t="s">
        <v>2591</v>
      </c>
      <c r="K463" s="12" t="s">
        <v>52</v>
      </c>
      <c r="L463" s="6" t="str">
        <f t="shared" si="51"/>
        <v>Programa: Gestão do SUAS, Proteção Social e Redução da Pobreza</v>
      </c>
      <c r="M463" s="6" t="str">
        <f t="shared" si="52"/>
        <v>Ação: 4581 - Desenvolvimento Comunitário - Centros Comunitários de Defesa da Cidadania - SEDSODH</v>
      </c>
      <c r="N463" s="6" t="str">
        <f t="shared" si="53"/>
        <v>Taxa de crescimento de atendimentos prestados nos Centros de Comunitários de Defesa da Cidadania (CCDC) (Percentual)</v>
      </c>
      <c r="O463" s="13" t="s">
        <v>46</v>
      </c>
      <c r="P463" s="7" t="s">
        <v>54</v>
      </c>
      <c r="Q463" s="43">
        <v>37216</v>
      </c>
      <c r="R463" s="11" t="s">
        <v>2592</v>
      </c>
      <c r="S463" s="2"/>
      <c r="T463" s="2"/>
      <c r="U463" s="2"/>
      <c r="V463" s="2"/>
      <c r="W463" s="2"/>
      <c r="X463" s="2"/>
      <c r="Y463" s="2"/>
      <c r="Z463" s="2"/>
      <c r="AA463" s="2"/>
      <c r="AB463" s="2"/>
      <c r="AC463" s="2"/>
      <c r="AD463" s="67">
        <v>3.6400000000000002E-2</v>
      </c>
      <c r="AE463" s="43" t="s">
        <v>2592</v>
      </c>
      <c r="AF463" s="11" t="s">
        <v>2592</v>
      </c>
      <c r="AG463" s="13" t="s">
        <v>2592</v>
      </c>
      <c r="AH463" s="7" t="s">
        <v>46</v>
      </c>
      <c r="AI463" s="7">
        <f>IF(P463="Crescimento",MAX(S463:AD463)/0.2, 2-(MIN(S463:AD463)/0.2))</f>
        <v>0.182</v>
      </c>
      <c r="AJ463" s="7" t="str">
        <f t="shared" si="55"/>
        <v>Abaixo do Esperado</v>
      </c>
    </row>
    <row r="464" spans="1:36" ht="15.75" customHeight="1" x14ac:dyDescent="0.25">
      <c r="A464" s="11" t="s">
        <v>2483</v>
      </c>
      <c r="B464" s="11" t="s">
        <v>2484</v>
      </c>
      <c r="C464" s="11" t="s">
        <v>2475</v>
      </c>
      <c r="D464" s="11" t="s">
        <v>2476</v>
      </c>
      <c r="E464" s="11" t="s">
        <v>2593</v>
      </c>
      <c r="F464" s="12" t="s">
        <v>2594</v>
      </c>
      <c r="G464" s="3" t="s">
        <v>2595</v>
      </c>
      <c r="H464" s="12" t="s">
        <v>2596</v>
      </c>
      <c r="I464" s="11" t="s">
        <v>2597</v>
      </c>
      <c r="J464" s="11" t="s">
        <v>2598</v>
      </c>
      <c r="K464" s="12" t="s">
        <v>45</v>
      </c>
      <c r="L464" s="6" t="str">
        <f t="shared" si="51"/>
        <v>Programa: Promoção e Defesa dos Direitos Humanos</v>
      </c>
      <c r="M464" s="6" t="str">
        <f t="shared" si="52"/>
        <v>Ação: 5482 - Formulação da Política de Educação em Direitos Humanos  - SEDSODH</v>
      </c>
      <c r="N464" s="6" t="str">
        <f t="shared" si="53"/>
        <v>Número de pessoas atingidas por campanha de educação em direitos humanos (Unidade)</v>
      </c>
      <c r="O464" s="13" t="s">
        <v>46</v>
      </c>
      <c r="P464" s="7" t="s">
        <v>54</v>
      </c>
      <c r="Q464" s="43" t="s">
        <v>55</v>
      </c>
      <c r="R464" s="11">
        <v>200</v>
      </c>
      <c r="S464" s="2"/>
      <c r="T464" s="2"/>
      <c r="U464" s="2"/>
      <c r="V464" s="2"/>
      <c r="W464" s="2"/>
      <c r="X464" s="2"/>
      <c r="Y464" s="2"/>
      <c r="Z464" s="2"/>
      <c r="AA464" s="2"/>
      <c r="AB464" s="2"/>
      <c r="AC464" s="2"/>
      <c r="AD464" s="2">
        <v>543</v>
      </c>
      <c r="AE464" s="43">
        <v>200</v>
      </c>
      <c r="AF464" s="11">
        <v>200</v>
      </c>
      <c r="AG464" s="13">
        <v>200</v>
      </c>
      <c r="AH464" s="7" t="s">
        <v>46</v>
      </c>
      <c r="AI464" s="10">
        <f t="shared" ref="AI464:AI472" si="56">IF(P464="Crescimento",MAX(S464:AD464)/R464, 2-(MIN(S464:AD464)/R464))</f>
        <v>2.7149999999999999</v>
      </c>
      <c r="AJ464" s="7" t="str">
        <f t="shared" si="55"/>
        <v>Acima do Esperado</v>
      </c>
    </row>
    <row r="465" spans="1:36" ht="15.75" customHeight="1" x14ac:dyDescent="0.25">
      <c r="A465" s="11" t="s">
        <v>1805</v>
      </c>
      <c r="B465" s="11" t="s">
        <v>1806</v>
      </c>
      <c r="C465" s="11" t="s">
        <v>2475</v>
      </c>
      <c r="D465" s="11" t="s">
        <v>2476</v>
      </c>
      <c r="E465" s="11" t="s">
        <v>2599</v>
      </c>
      <c r="F465" s="12" t="s">
        <v>2600</v>
      </c>
      <c r="G465" s="3" t="s">
        <v>2601</v>
      </c>
      <c r="H465" s="12" t="s">
        <v>2602</v>
      </c>
      <c r="I465" s="11" t="s">
        <v>2603</v>
      </c>
      <c r="J465" s="11" t="s">
        <v>2604</v>
      </c>
      <c r="K465" s="12" t="s">
        <v>45</v>
      </c>
      <c r="L465" s="6" t="str">
        <f t="shared" si="51"/>
        <v>Programa: Fortalecimento da Participação Popular e do Controle Social</v>
      </c>
      <c r="M465" s="6" t="str">
        <f t="shared" si="52"/>
        <v>Ação: 5485 - Conferências dos Conselhos de Direito        - SEDSODH</v>
      </c>
      <c r="N465" s="6" t="str">
        <f t="shared" si="53"/>
        <v>Número de delegados participantes das conferências estaduais de direitos (Unidade)</v>
      </c>
      <c r="O465" s="13" t="s">
        <v>46</v>
      </c>
      <c r="P465" s="7" t="s">
        <v>54</v>
      </c>
      <c r="Q465" s="43">
        <v>563</v>
      </c>
      <c r="R465" s="11">
        <v>600</v>
      </c>
      <c r="S465" s="2"/>
      <c r="T465" s="2"/>
      <c r="U465" s="2"/>
      <c r="V465" s="2"/>
      <c r="W465" s="2"/>
      <c r="X465" s="2"/>
      <c r="Y465" s="2"/>
      <c r="Z465" s="2"/>
      <c r="AA465" s="2"/>
      <c r="AB465" s="2"/>
      <c r="AC465" s="2"/>
      <c r="AD465" s="2">
        <v>0</v>
      </c>
      <c r="AE465" s="43">
        <v>200</v>
      </c>
      <c r="AF465" s="11">
        <v>363</v>
      </c>
      <c r="AG465" s="13">
        <v>200</v>
      </c>
      <c r="AH465" s="7" t="s">
        <v>46</v>
      </c>
      <c r="AI465" s="10">
        <f t="shared" si="56"/>
        <v>0</v>
      </c>
      <c r="AJ465" s="7" t="str">
        <f t="shared" si="55"/>
        <v>Abaixo do Esperado</v>
      </c>
    </row>
    <row r="466" spans="1:36" ht="12.75" customHeight="1" x14ac:dyDescent="0.25">
      <c r="A466" s="11" t="s">
        <v>1190</v>
      </c>
      <c r="B466" s="11" t="s">
        <v>1191</v>
      </c>
      <c r="C466" s="11" t="s">
        <v>2475</v>
      </c>
      <c r="D466" s="11" t="s">
        <v>2476</v>
      </c>
      <c r="E466" s="11" t="s">
        <v>2605</v>
      </c>
      <c r="F466" s="12" t="s">
        <v>2606</v>
      </c>
      <c r="G466" s="3" t="s">
        <v>2607</v>
      </c>
      <c r="H466" s="12" t="s">
        <v>2608</v>
      </c>
      <c r="I466" s="11" t="s">
        <v>2609</v>
      </c>
      <c r="J466" s="11" t="s">
        <v>2610</v>
      </c>
      <c r="K466" s="12" t="s">
        <v>52</v>
      </c>
      <c r="L466" s="6" t="str">
        <f t="shared" si="51"/>
        <v>Programa: Gestão do SUAS, Proteção Social e Redução da Pobreza</v>
      </c>
      <c r="M466" s="6" t="str">
        <f t="shared" si="52"/>
        <v>Ação: 5684 - Ações de Combate e Enfrentamento à Extrema Pobreza - SEDSODH</v>
      </c>
      <c r="N466" s="6" t="str">
        <f t="shared" si="53"/>
        <v>Percentual de famílias em extrema pobreza atendidas por programa do estado (Percentual)</v>
      </c>
      <c r="O466" s="13" t="s">
        <v>46</v>
      </c>
      <c r="P466" s="7" t="s">
        <v>54</v>
      </c>
      <c r="Q466" s="76">
        <v>0</v>
      </c>
      <c r="R466" s="74">
        <v>0.25</v>
      </c>
      <c r="S466" s="2"/>
      <c r="T466" s="2"/>
      <c r="U466" s="2"/>
      <c r="V466" s="2"/>
      <c r="W466" s="2"/>
      <c r="X466" s="2"/>
      <c r="Y466" s="2"/>
      <c r="Z466" s="2"/>
      <c r="AA466" s="2"/>
      <c r="AB466" s="2"/>
      <c r="AC466" s="2"/>
      <c r="AD466" s="67">
        <v>0</v>
      </c>
      <c r="AE466" s="76">
        <v>0.5</v>
      </c>
      <c r="AF466" s="74">
        <v>0.75</v>
      </c>
      <c r="AG466" s="75">
        <v>1</v>
      </c>
      <c r="AH466" s="7" t="s">
        <v>46</v>
      </c>
      <c r="AI466" s="10">
        <f t="shared" si="56"/>
        <v>0</v>
      </c>
      <c r="AJ466" s="7" t="str">
        <f t="shared" si="55"/>
        <v>Abaixo do Esperado</v>
      </c>
    </row>
    <row r="467" spans="1:36" ht="12.75" customHeight="1" x14ac:dyDescent="0.25">
      <c r="A467" s="11" t="s">
        <v>1190</v>
      </c>
      <c r="B467" s="11" t="s">
        <v>1191</v>
      </c>
      <c r="C467" s="11" t="s">
        <v>2475</v>
      </c>
      <c r="D467" s="11" t="s">
        <v>2476</v>
      </c>
      <c r="E467" s="11" t="s">
        <v>2611</v>
      </c>
      <c r="F467" s="12" t="s">
        <v>2612</v>
      </c>
      <c r="G467" s="3" t="s">
        <v>2613</v>
      </c>
      <c r="H467" s="12" t="s">
        <v>2614</v>
      </c>
      <c r="I467" s="11" t="s">
        <v>2615</v>
      </c>
      <c r="J467" s="11" t="s">
        <v>2616</v>
      </c>
      <c r="K467" s="12" t="s">
        <v>45</v>
      </c>
      <c r="L467" s="6" t="str">
        <f t="shared" si="51"/>
        <v>Programa: Gestão do SUAS, Proteção Social e Redução da Pobreza</v>
      </c>
      <c r="M467" s="6" t="str">
        <f t="shared" si="52"/>
        <v>Ação: 5685 - Ampliação da Rede de Desenvolvimento Comunitário - SEDSODH</v>
      </c>
      <c r="N467" s="6" t="str">
        <f t="shared" si="53"/>
        <v>Número de CCDCs em funcionamento do ERJ (Unidade)</v>
      </c>
      <c r="O467" s="13" t="s">
        <v>46</v>
      </c>
      <c r="P467" s="7" t="s">
        <v>54</v>
      </c>
      <c r="Q467" s="43">
        <v>16</v>
      </c>
      <c r="R467" s="11">
        <v>18</v>
      </c>
      <c r="S467" s="2"/>
      <c r="T467" s="2"/>
      <c r="U467" s="2"/>
      <c r="V467" s="2"/>
      <c r="W467" s="2"/>
      <c r="X467" s="2"/>
      <c r="Y467" s="2"/>
      <c r="Z467" s="2"/>
      <c r="AA467" s="2"/>
      <c r="AB467" s="2"/>
      <c r="AC467" s="2"/>
      <c r="AD467" s="2">
        <v>17</v>
      </c>
      <c r="AE467" s="43">
        <v>20</v>
      </c>
      <c r="AF467" s="11">
        <v>25</v>
      </c>
      <c r="AG467" s="13">
        <v>30</v>
      </c>
      <c r="AH467" s="7" t="s">
        <v>46</v>
      </c>
      <c r="AI467" s="10">
        <f t="shared" si="56"/>
        <v>0.94444444444444442</v>
      </c>
      <c r="AJ467" s="7" t="str">
        <f t="shared" si="55"/>
        <v>Abaixo do Esperado</v>
      </c>
    </row>
    <row r="468" spans="1:36" ht="12.75" customHeight="1" x14ac:dyDescent="0.25">
      <c r="A468" s="11" t="s">
        <v>2534</v>
      </c>
      <c r="B468" s="11" t="s">
        <v>2535</v>
      </c>
      <c r="C468" s="11" t="s">
        <v>2475</v>
      </c>
      <c r="D468" s="11" t="s">
        <v>2476</v>
      </c>
      <c r="E468" s="11" t="s">
        <v>2617</v>
      </c>
      <c r="F468" s="12" t="s">
        <v>2618</v>
      </c>
      <c r="G468" s="3" t="s">
        <v>2619</v>
      </c>
      <c r="H468" s="12" t="s">
        <v>2620</v>
      </c>
      <c r="I468" s="11" t="s">
        <v>2621</v>
      </c>
      <c r="J468" s="11" t="s">
        <v>2622</v>
      </c>
      <c r="K468" s="12" t="s">
        <v>45</v>
      </c>
      <c r="L468" s="6" t="str">
        <f t="shared" si="51"/>
        <v>Programa: Promoção de Políticas, Defesa e Atendimento às Mulheres</v>
      </c>
      <c r="M468" s="6" t="str">
        <f t="shared" si="52"/>
        <v>Ação: 5687 - Implantação de Unidades Especializadas de Atendimento à Mulher - SEDSODH</v>
      </c>
      <c r="N468" s="6" t="str">
        <f t="shared" si="53"/>
        <v>Número de unidades de atendimento a mulher em operação no estado (Unidade)</v>
      </c>
      <c r="O468" s="13" t="s">
        <v>46</v>
      </c>
      <c r="P468" s="7" t="s">
        <v>54</v>
      </c>
      <c r="Q468" s="43">
        <v>5</v>
      </c>
      <c r="R468" s="11">
        <v>9</v>
      </c>
      <c r="S468" s="2"/>
      <c r="T468" s="2"/>
      <c r="U468" s="2"/>
      <c r="V468" s="2"/>
      <c r="W468" s="2"/>
      <c r="X468" s="2"/>
      <c r="Y468" s="2"/>
      <c r="Z468" s="2"/>
      <c r="AA468" s="2"/>
      <c r="AB468" s="2"/>
      <c r="AC468" s="2"/>
      <c r="AD468" s="2">
        <v>7</v>
      </c>
      <c r="AE468" s="43">
        <v>13</v>
      </c>
      <c r="AF468" s="11">
        <v>17</v>
      </c>
      <c r="AG468" s="13">
        <v>19</v>
      </c>
      <c r="AH468" s="7" t="s">
        <v>46</v>
      </c>
      <c r="AI468" s="10">
        <f t="shared" si="56"/>
        <v>0.77777777777777779</v>
      </c>
      <c r="AJ468" s="7" t="str">
        <f t="shared" si="55"/>
        <v>Abaixo do Esperado</v>
      </c>
    </row>
    <row r="469" spans="1:36" ht="12.75" customHeight="1" x14ac:dyDescent="0.25">
      <c r="A469" s="7" t="s">
        <v>1190</v>
      </c>
      <c r="B469" s="14" t="s">
        <v>1191</v>
      </c>
      <c r="C469" s="7" t="s">
        <v>2475</v>
      </c>
      <c r="D469" s="7" t="s">
        <v>2476</v>
      </c>
      <c r="E469" s="7" t="s">
        <v>2623</v>
      </c>
      <c r="F469" s="6" t="s">
        <v>2624</v>
      </c>
      <c r="G469" s="3" t="s">
        <v>2625</v>
      </c>
      <c r="H469" s="6" t="s">
        <v>2626</v>
      </c>
      <c r="I469" s="7" t="s">
        <v>2627</v>
      </c>
      <c r="J469" s="7" t="s">
        <v>2628</v>
      </c>
      <c r="K469" s="6" t="s">
        <v>45</v>
      </c>
      <c r="L469" s="6" t="str">
        <f t="shared" si="51"/>
        <v>Programa: Gestão do SUAS, Proteção Social e Redução da Pobreza</v>
      </c>
      <c r="M469" s="6" t="str">
        <f t="shared" si="52"/>
        <v>Ação: 5690 - Implantação de Serviços Regionalizados de Proteção Social Especial  - SEDSODH</v>
      </c>
      <c r="N469" s="6" t="str">
        <f t="shared" si="53"/>
        <v>Capacidade instalada de atendimento à população em situação de rua no ERJ (Unidade)</v>
      </c>
      <c r="O469" s="17" t="s">
        <v>46</v>
      </c>
      <c r="P469" s="7" t="s">
        <v>54</v>
      </c>
      <c r="Q469" s="61">
        <v>2500</v>
      </c>
      <c r="R469" s="34">
        <v>2500</v>
      </c>
      <c r="S469" s="2"/>
      <c r="T469" s="2"/>
      <c r="U469" s="2"/>
      <c r="V469" s="2"/>
      <c r="W469" s="2"/>
      <c r="X469" s="2"/>
      <c r="Y469" s="2"/>
      <c r="Z469" s="2"/>
      <c r="AA469" s="2"/>
      <c r="AB469" s="2"/>
      <c r="AC469" s="2"/>
      <c r="AD469" s="2">
        <v>2500</v>
      </c>
      <c r="AE469" s="61">
        <v>2700</v>
      </c>
      <c r="AF469" s="7" t="s">
        <v>55</v>
      </c>
      <c r="AG469" s="17" t="s">
        <v>55</v>
      </c>
      <c r="AH469" s="7" t="s">
        <v>46</v>
      </c>
      <c r="AI469" s="10">
        <f t="shared" si="56"/>
        <v>1</v>
      </c>
      <c r="AJ469" s="7" t="str">
        <f t="shared" si="55"/>
        <v>Dentro do Esperado</v>
      </c>
    </row>
    <row r="470" spans="1:36" ht="12.75" customHeight="1" x14ac:dyDescent="0.25">
      <c r="A470" s="7" t="s">
        <v>2483</v>
      </c>
      <c r="B470" s="14" t="s">
        <v>2484</v>
      </c>
      <c r="C470" s="7" t="s">
        <v>2475</v>
      </c>
      <c r="D470" s="7" t="s">
        <v>2476</v>
      </c>
      <c r="E470" s="7" t="s">
        <v>2629</v>
      </c>
      <c r="F470" s="6" t="s">
        <v>2630</v>
      </c>
      <c r="G470" s="3" t="s">
        <v>2631</v>
      </c>
      <c r="H470" s="6" t="s">
        <v>2632</v>
      </c>
      <c r="I470" s="7" t="s">
        <v>2633</v>
      </c>
      <c r="J470" s="7" t="s">
        <v>2634</v>
      </c>
      <c r="K470" s="6" t="s">
        <v>45</v>
      </c>
      <c r="L470" s="6" t="str">
        <f t="shared" si="51"/>
        <v>Programa: Promoção e Defesa dos Direitos Humanos</v>
      </c>
      <c r="M470" s="6" t="str">
        <f t="shared" si="52"/>
        <v>Ação: 5691 - Política de Respostas às Violações de Direitos Humanos - SEDSODH</v>
      </c>
      <c r="N470" s="6" t="str">
        <f t="shared" si="53"/>
        <v>Número de atendimentos realizados pelo núcleo de atendimento a vítimas de violações de Direitos Humanos (Unidade)</v>
      </c>
      <c r="O470" s="17" t="s">
        <v>46</v>
      </c>
      <c r="P470" s="7" t="s">
        <v>54</v>
      </c>
      <c r="Q470" s="14">
        <v>159</v>
      </c>
      <c r="R470" s="7">
        <v>159</v>
      </c>
      <c r="S470" s="2"/>
      <c r="T470" s="2"/>
      <c r="U470" s="2"/>
      <c r="V470" s="2"/>
      <c r="W470" s="2"/>
      <c r="X470" s="2"/>
      <c r="Y470" s="2"/>
      <c r="Z470" s="2"/>
      <c r="AA470" s="2"/>
      <c r="AB470" s="2"/>
      <c r="AC470" s="2"/>
      <c r="AD470" s="2">
        <v>0</v>
      </c>
      <c r="AE470" s="14">
        <v>159</v>
      </c>
      <c r="AF470" s="7">
        <v>159</v>
      </c>
      <c r="AG470" s="17">
        <v>159</v>
      </c>
      <c r="AH470" s="7" t="s">
        <v>46</v>
      </c>
      <c r="AI470" s="10">
        <f t="shared" si="56"/>
        <v>0</v>
      </c>
      <c r="AJ470" s="7" t="str">
        <f t="shared" si="55"/>
        <v>Abaixo do Esperado</v>
      </c>
    </row>
    <row r="471" spans="1:36" ht="12.75" customHeight="1" x14ac:dyDescent="0.25">
      <c r="A471" s="2" t="s">
        <v>2483</v>
      </c>
      <c r="B471" s="7" t="s">
        <v>2484</v>
      </c>
      <c r="C471" s="7" t="s">
        <v>2475</v>
      </c>
      <c r="D471" s="7" t="s">
        <v>2476</v>
      </c>
      <c r="E471" s="7" t="s">
        <v>2635</v>
      </c>
      <c r="F471" s="6" t="s">
        <v>2636</v>
      </c>
      <c r="G471" s="3" t="s">
        <v>2637</v>
      </c>
      <c r="H471" s="6" t="s">
        <v>2638</v>
      </c>
      <c r="I471" s="7" t="s">
        <v>2639</v>
      </c>
      <c r="J471" s="7" t="s">
        <v>2640</v>
      </c>
      <c r="K471" s="6" t="s">
        <v>45</v>
      </c>
      <c r="L471" s="6" t="str">
        <f t="shared" si="51"/>
        <v>Programa: Promoção e Defesa dos Direitos Humanos</v>
      </c>
      <c r="M471" s="6" t="str">
        <f t="shared" si="52"/>
        <v>Ação: 5692 - Promoção do Acesso à Cidadania - SEDSODH</v>
      </c>
      <c r="N471" s="6" t="str">
        <f t="shared" si="53"/>
        <v>Número de municípios com comitê de erradicação do subregistro formalizado (Unidade)</v>
      </c>
      <c r="O471" s="17" t="s">
        <v>46</v>
      </c>
      <c r="P471" s="7" t="s">
        <v>54</v>
      </c>
      <c r="Q471" s="14">
        <v>14</v>
      </c>
      <c r="R471" s="7">
        <v>15</v>
      </c>
      <c r="S471" s="2"/>
      <c r="T471" s="2"/>
      <c r="U471" s="2"/>
      <c r="V471" s="2"/>
      <c r="W471" s="2"/>
      <c r="X471" s="2"/>
      <c r="Y471" s="2"/>
      <c r="Z471" s="2"/>
      <c r="AA471" s="2"/>
      <c r="AB471" s="2"/>
      <c r="AC471" s="2"/>
      <c r="AD471" s="2">
        <v>14</v>
      </c>
      <c r="AE471" s="14">
        <v>16</v>
      </c>
      <c r="AF471" s="7">
        <v>17</v>
      </c>
      <c r="AG471" s="17">
        <v>18</v>
      </c>
      <c r="AH471" s="7" t="s">
        <v>46</v>
      </c>
      <c r="AI471" s="10">
        <f t="shared" si="56"/>
        <v>0.93333333333333335</v>
      </c>
      <c r="AJ471" s="7" t="str">
        <f t="shared" si="55"/>
        <v>Abaixo do Esperado</v>
      </c>
    </row>
    <row r="472" spans="1:36" ht="12.75" customHeight="1" x14ac:dyDescent="0.25">
      <c r="A472" s="7" t="s">
        <v>2483</v>
      </c>
      <c r="B472" s="7" t="s">
        <v>2484</v>
      </c>
      <c r="C472" s="7" t="s">
        <v>2475</v>
      </c>
      <c r="D472" s="7" t="s">
        <v>2476</v>
      </c>
      <c r="E472" s="7" t="s">
        <v>2641</v>
      </c>
      <c r="F472" s="6" t="s">
        <v>2642</v>
      </c>
      <c r="G472" s="3" t="s">
        <v>2643</v>
      </c>
      <c r="H472" s="6" t="s">
        <v>2644</v>
      </c>
      <c r="I472" s="7" t="s">
        <v>2645</v>
      </c>
      <c r="J472" s="7" t="s">
        <v>2646</v>
      </c>
      <c r="K472" s="6" t="s">
        <v>45</v>
      </c>
      <c r="L472" s="6" t="str">
        <f t="shared" si="51"/>
        <v>Programa: Promoção e Defesa dos Direitos Humanos</v>
      </c>
      <c r="M472" s="6" t="str">
        <f t="shared" si="52"/>
        <v>Ação: 5693 - Garantia dos Direitos das Comunidades Tradicionais - SEDSODH</v>
      </c>
      <c r="N472" s="6" t="str">
        <f t="shared" si="53"/>
        <v>Número de comunidades representadas no fórum de articulação Voz aos Povos (Unidade)</v>
      </c>
      <c r="O472" s="17" t="s">
        <v>46</v>
      </c>
      <c r="P472" s="7" t="s">
        <v>54</v>
      </c>
      <c r="Q472" s="14">
        <v>49</v>
      </c>
      <c r="R472" s="7">
        <v>55</v>
      </c>
      <c r="S472" s="2"/>
      <c r="T472" s="2"/>
      <c r="U472" s="2"/>
      <c r="V472" s="2"/>
      <c r="W472" s="2"/>
      <c r="X472" s="2"/>
      <c r="Y472" s="2"/>
      <c r="Z472" s="2"/>
      <c r="AA472" s="2"/>
      <c r="AB472" s="2"/>
      <c r="AC472" s="2"/>
      <c r="AD472" s="2">
        <v>112</v>
      </c>
      <c r="AE472" s="14">
        <v>60</v>
      </c>
      <c r="AF472" s="7">
        <v>65</v>
      </c>
      <c r="AG472" s="17">
        <v>70</v>
      </c>
      <c r="AH472" s="7" t="s">
        <v>46</v>
      </c>
      <c r="AI472" s="10">
        <f t="shared" si="56"/>
        <v>2.0363636363636362</v>
      </c>
      <c r="AJ472" s="7" t="str">
        <f t="shared" si="55"/>
        <v>Acima do Esperado</v>
      </c>
    </row>
    <row r="473" spans="1:36" ht="12.75" customHeight="1" x14ac:dyDescent="0.25">
      <c r="A473" s="3" t="s">
        <v>116</v>
      </c>
      <c r="B473" s="3" t="s">
        <v>117</v>
      </c>
      <c r="C473" s="3" t="s">
        <v>2475</v>
      </c>
      <c r="D473" s="3" t="s">
        <v>2476</v>
      </c>
      <c r="E473" s="3" t="s">
        <v>2647</v>
      </c>
      <c r="F473" s="4" t="s">
        <v>2648</v>
      </c>
      <c r="G473" s="3" t="s">
        <v>2649</v>
      </c>
      <c r="H473" s="4" t="s">
        <v>2650</v>
      </c>
      <c r="I473" s="3" t="s">
        <v>2651</v>
      </c>
      <c r="J473" s="3" t="s">
        <v>2652</v>
      </c>
      <c r="K473" s="4" t="s">
        <v>45</v>
      </c>
      <c r="L473" s="6" t="str">
        <f t="shared" si="51"/>
        <v>Programa: Segurança Alimentar e Nutricional</v>
      </c>
      <c r="M473" s="6" t="str">
        <f t="shared" si="52"/>
        <v>Ação: 5698 - Implantação de Equipamentos Públicos de Segurança Alimentar e Nutricional - SEDSODH</v>
      </c>
      <c r="N473" s="6" t="str">
        <f t="shared" si="53"/>
        <v>Número de Equipamentos Públicos de Segurança Alimentar e Nutricional (EPSAN) em funcionamento no estado (Unidade)</v>
      </c>
      <c r="O473" s="5" t="s">
        <v>46</v>
      </c>
      <c r="P473" s="7" t="s">
        <v>54</v>
      </c>
      <c r="Q473" s="25">
        <v>5</v>
      </c>
      <c r="R473" s="3">
        <v>20</v>
      </c>
      <c r="S473" s="2"/>
      <c r="T473" s="2"/>
      <c r="U473" s="2"/>
      <c r="V473" s="2"/>
      <c r="W473" s="2"/>
      <c r="X473" s="2"/>
      <c r="Y473" s="2"/>
      <c r="Z473" s="2"/>
      <c r="AA473" s="2"/>
      <c r="AB473" s="2"/>
      <c r="AC473" s="2"/>
      <c r="AD473" s="2" t="s">
        <v>55</v>
      </c>
      <c r="AE473" s="25">
        <v>22</v>
      </c>
      <c r="AF473" s="3">
        <v>22</v>
      </c>
      <c r="AG473" s="5">
        <v>22</v>
      </c>
      <c r="AH473" s="7" t="s">
        <v>46</v>
      </c>
      <c r="AI473" s="10" t="s">
        <v>55</v>
      </c>
      <c r="AJ473" s="7" t="s">
        <v>55</v>
      </c>
    </row>
    <row r="474" spans="1:36" ht="12.75" customHeight="1" x14ac:dyDescent="0.25">
      <c r="A474" s="11" t="s">
        <v>2534</v>
      </c>
      <c r="B474" s="11" t="s">
        <v>2535</v>
      </c>
      <c r="C474" s="11" t="s">
        <v>2475</v>
      </c>
      <c r="D474" s="11" t="s">
        <v>2476</v>
      </c>
      <c r="E474" s="11" t="s">
        <v>2653</v>
      </c>
      <c r="F474" s="12" t="s">
        <v>2654</v>
      </c>
      <c r="G474" s="3" t="s">
        <v>2655</v>
      </c>
      <c r="H474" s="12" t="s">
        <v>2656</v>
      </c>
      <c r="I474" s="11" t="s">
        <v>2657</v>
      </c>
      <c r="J474" s="11" t="s">
        <v>2658</v>
      </c>
      <c r="K474" s="12" t="s">
        <v>45</v>
      </c>
      <c r="L474" s="6" t="str">
        <f t="shared" si="51"/>
        <v>Programa: Promoção de Políticas, Defesa e Atendimento às Mulheres</v>
      </c>
      <c r="M474" s="6" t="str">
        <f t="shared" si="52"/>
        <v>Ação: 8349 - Socioeducação dos Integrantes da Rede de Atendimento à Mulher   - SEDSODH</v>
      </c>
      <c r="N474" s="6" t="str">
        <f t="shared" si="53"/>
        <v>Número de pessoas capacitadas em atividades educativas sobre direitos da mulher (Unidade)</v>
      </c>
      <c r="O474" s="13" t="s">
        <v>46</v>
      </c>
      <c r="P474" s="7" t="s">
        <v>54</v>
      </c>
      <c r="Q474" s="43">
        <v>0</v>
      </c>
      <c r="R474" s="21">
        <v>1000</v>
      </c>
      <c r="S474" s="2"/>
      <c r="T474" s="2"/>
      <c r="U474" s="2"/>
      <c r="V474" s="2"/>
      <c r="W474" s="2"/>
      <c r="X474" s="2"/>
      <c r="Y474" s="2"/>
      <c r="Z474" s="2"/>
      <c r="AA474" s="2"/>
      <c r="AB474" s="2"/>
      <c r="AC474" s="2"/>
      <c r="AD474" s="2">
        <v>600</v>
      </c>
      <c r="AE474" s="20">
        <v>1500</v>
      </c>
      <c r="AF474" s="21">
        <v>1800</v>
      </c>
      <c r="AG474" s="22">
        <v>2000</v>
      </c>
      <c r="AH474" s="7" t="s">
        <v>46</v>
      </c>
      <c r="AI474" s="10">
        <f>IF(P474="Crescimento",MAX(S474:AD474)/R474, 2-(MIN(S474:AD474)/R474))</f>
        <v>0.6</v>
      </c>
      <c r="AJ474" s="7" t="str">
        <f t="shared" si="55"/>
        <v>Abaixo do Esperado</v>
      </c>
    </row>
    <row r="475" spans="1:36" ht="12.75" customHeight="1" x14ac:dyDescent="0.25">
      <c r="A475" s="11" t="s">
        <v>2534</v>
      </c>
      <c r="B475" s="11" t="s">
        <v>2535</v>
      </c>
      <c r="C475" s="11" t="s">
        <v>2475</v>
      </c>
      <c r="D475" s="11" t="s">
        <v>2476</v>
      </c>
      <c r="E475" s="11" t="s">
        <v>2659</v>
      </c>
      <c r="F475" s="12" t="s">
        <v>2660</v>
      </c>
      <c r="G475" s="3" t="s">
        <v>2661</v>
      </c>
      <c r="H475" s="12" t="s">
        <v>2662</v>
      </c>
      <c r="I475" s="11" t="s">
        <v>2663</v>
      </c>
      <c r="J475" s="11" t="s">
        <v>2664</v>
      </c>
      <c r="K475" s="12" t="s">
        <v>45</v>
      </c>
      <c r="L475" s="6" t="str">
        <f t="shared" si="51"/>
        <v>Programa: Promoção de Políticas, Defesa e Atendimento às Mulheres</v>
      </c>
      <c r="M475" s="6" t="str">
        <f t="shared" si="52"/>
        <v>Ação: 8350 - Atendimento Especializado à Mulher         - SEDSODH</v>
      </c>
      <c r="N475" s="6" t="str">
        <f t="shared" si="53"/>
        <v>Número de mulheres atendidas nas unidades especializadas de atendimento (Unidade)</v>
      </c>
      <c r="O475" s="13" t="s">
        <v>46</v>
      </c>
      <c r="P475" s="7" t="s">
        <v>54</v>
      </c>
      <c r="Q475" s="20">
        <v>2522</v>
      </c>
      <c r="R475" s="21">
        <v>3026.4</v>
      </c>
      <c r="S475" s="2"/>
      <c r="T475" s="2"/>
      <c r="U475" s="2"/>
      <c r="V475" s="2"/>
      <c r="W475" s="2"/>
      <c r="X475" s="2"/>
      <c r="Y475" s="2"/>
      <c r="Z475" s="2"/>
      <c r="AA475" s="2"/>
      <c r="AB475" s="2"/>
      <c r="AC475" s="2"/>
      <c r="AD475" s="2">
        <v>4350</v>
      </c>
      <c r="AE475" s="20">
        <v>3631.68</v>
      </c>
      <c r="AF475" s="21">
        <v>4358.0159999999996</v>
      </c>
      <c r="AG475" s="22">
        <v>5229.6191999999992</v>
      </c>
      <c r="AH475" s="7" t="s">
        <v>46</v>
      </c>
      <c r="AI475" s="10">
        <f>IF(P475="Crescimento",MAX(S475:AD475)/R475, 2-(MIN(S475:AD475)/R475))</f>
        <v>1.4373513084853291</v>
      </c>
      <c r="AJ475" s="7" t="str">
        <f t="shared" si="55"/>
        <v>Acima do Esperado</v>
      </c>
    </row>
    <row r="476" spans="1:36" ht="12.75" customHeight="1" x14ac:dyDescent="0.25">
      <c r="A476" s="11" t="s">
        <v>2483</v>
      </c>
      <c r="B476" s="11" t="s">
        <v>2484</v>
      </c>
      <c r="C476" s="11" t="s">
        <v>2475</v>
      </c>
      <c r="D476" s="11" t="s">
        <v>2476</v>
      </c>
      <c r="E476" s="7" t="s">
        <v>2665</v>
      </c>
      <c r="F476" s="6" t="s">
        <v>2666</v>
      </c>
      <c r="G476" s="3" t="s">
        <v>2667</v>
      </c>
      <c r="H476" s="12" t="s">
        <v>2668</v>
      </c>
      <c r="I476" s="11" t="s">
        <v>2669</v>
      </c>
      <c r="J476" s="11" t="s">
        <v>2670</v>
      </c>
      <c r="K476" s="12" t="s">
        <v>45</v>
      </c>
      <c r="L476" s="6" t="str">
        <f t="shared" si="51"/>
        <v>Programa: Promoção e Defesa dos Direitos Humanos</v>
      </c>
      <c r="M476" s="6" t="str">
        <f t="shared" si="52"/>
        <v>Ação: 8351 - Formulação e Implementação da Política de Migrações                    - SEDSODH</v>
      </c>
      <c r="N476" s="6" t="str">
        <f t="shared" si="53"/>
        <v>Número de agentes públicos capacitados para atuar em políticas de migração e refúgio (Unidade)</v>
      </c>
      <c r="O476" s="13" t="s">
        <v>46</v>
      </c>
      <c r="P476" s="7" t="s">
        <v>54</v>
      </c>
      <c r="Q476" s="43" t="s">
        <v>55</v>
      </c>
      <c r="R476" s="11">
        <v>100</v>
      </c>
      <c r="S476" s="2"/>
      <c r="T476" s="2"/>
      <c r="U476" s="2"/>
      <c r="V476" s="2"/>
      <c r="W476" s="2"/>
      <c r="X476" s="2"/>
      <c r="Y476" s="2"/>
      <c r="Z476" s="2"/>
      <c r="AA476" s="2"/>
      <c r="AB476" s="2"/>
      <c r="AC476" s="2"/>
      <c r="AD476" s="2">
        <v>522</v>
      </c>
      <c r="AE476" s="43">
        <v>100</v>
      </c>
      <c r="AF476" s="11">
        <v>100</v>
      </c>
      <c r="AG476" s="13">
        <v>100</v>
      </c>
      <c r="AH476" s="7" t="s">
        <v>46</v>
      </c>
      <c r="AI476" s="10">
        <f>IF(P476="Crescimento",MAX(S476:AD476)/R476, 2-(MIN(S476:AD476)/R476))</f>
        <v>5.22</v>
      </c>
      <c r="AJ476" s="7" t="str">
        <f t="shared" si="55"/>
        <v>Acima do Esperado</v>
      </c>
    </row>
    <row r="477" spans="1:36" ht="12.75" customHeight="1" x14ac:dyDescent="0.25">
      <c r="A477" s="11" t="s">
        <v>1190</v>
      </c>
      <c r="B477" s="11" t="s">
        <v>1191</v>
      </c>
      <c r="C477" s="11" t="s">
        <v>2475</v>
      </c>
      <c r="D477" s="11" t="s">
        <v>2476</v>
      </c>
      <c r="E477" s="11" t="s">
        <v>2671</v>
      </c>
      <c r="F477" s="12" t="s">
        <v>2672</v>
      </c>
      <c r="G477" s="3" t="s">
        <v>2673</v>
      </c>
      <c r="H477" s="12" t="s">
        <v>2674</v>
      </c>
      <c r="I477" s="11" t="s">
        <v>2675</v>
      </c>
      <c r="J477" s="11" t="s">
        <v>2533</v>
      </c>
      <c r="K477" s="12" t="s">
        <v>2521</v>
      </c>
      <c r="L477" s="6" t="str">
        <f t="shared" si="51"/>
        <v>Programa: Gestão do SUAS, Proteção Social e Redução da Pobreza</v>
      </c>
      <c r="M477" s="6" t="str">
        <f t="shared" si="52"/>
        <v>Ação: 8355 - Proteção Social Básica  - SEDSODH</v>
      </c>
      <c r="N477" s="6" t="str">
        <f t="shared" si="53"/>
        <v>Índice de Desenvolvimento dos CRAS (ID-CRAS) (Adimensional)</v>
      </c>
      <c r="O477" s="13" t="s">
        <v>46</v>
      </c>
      <c r="P477" s="7" t="s">
        <v>54</v>
      </c>
      <c r="Q477" s="43">
        <v>3.18</v>
      </c>
      <c r="R477" s="11">
        <v>3.18</v>
      </c>
      <c r="S477" s="2"/>
      <c r="T477" s="2"/>
      <c r="U477" s="2"/>
      <c r="V477" s="2"/>
      <c r="W477" s="2"/>
      <c r="X477" s="2"/>
      <c r="Y477" s="2"/>
      <c r="Z477" s="2"/>
      <c r="AA477" s="2"/>
      <c r="AB477" s="2"/>
      <c r="AC477" s="2"/>
      <c r="AD477" s="2">
        <v>3.39</v>
      </c>
      <c r="AE477" s="43">
        <v>3.18</v>
      </c>
      <c r="AF477" s="11">
        <v>3.18</v>
      </c>
      <c r="AG477" s="13">
        <v>3.82</v>
      </c>
      <c r="AH477" s="7" t="s">
        <v>46</v>
      </c>
      <c r="AI477" s="10">
        <f>IF(P477="Crescimento",MAX(S477:AD477)/R477, 2-(MIN(S477:AD477)/R477))</f>
        <v>1.0660377358490567</v>
      </c>
      <c r="AJ477" s="7" t="str">
        <f t="shared" si="55"/>
        <v>Acima do Esperado</v>
      </c>
    </row>
    <row r="478" spans="1:36" ht="14.25" customHeight="1" x14ac:dyDescent="0.25">
      <c r="A478" s="44" t="s">
        <v>1190</v>
      </c>
      <c r="B478" s="44" t="s">
        <v>1191</v>
      </c>
      <c r="C478" s="44" t="s">
        <v>2475</v>
      </c>
      <c r="D478" s="44" t="s">
        <v>2476</v>
      </c>
      <c r="E478" s="44" t="s">
        <v>2676</v>
      </c>
      <c r="F478" s="55" t="s">
        <v>2677</v>
      </c>
      <c r="G478" s="3" t="s">
        <v>2678</v>
      </c>
      <c r="H478" s="55" t="s">
        <v>2679</v>
      </c>
      <c r="I478" s="44" t="s">
        <v>2680</v>
      </c>
      <c r="J478" s="44" t="s">
        <v>2681</v>
      </c>
      <c r="K478" s="55" t="s">
        <v>45</v>
      </c>
      <c r="L478" s="6" t="str">
        <f t="shared" si="51"/>
        <v>Programa: Gestão do SUAS, Proteção Social e Redução da Pobreza</v>
      </c>
      <c r="M478" s="6" t="str">
        <f t="shared" si="52"/>
        <v>Ação: 8358 - Apoio à Gestão e às Instâncias de Pactuação e Deliberação do SUAS - SEDSODH</v>
      </c>
      <c r="N478" s="6" t="str">
        <f t="shared" si="53"/>
        <v>Número de delegados participantes da conferência estadual de assistência social
 (Unidade)</v>
      </c>
      <c r="O478" s="56" t="s">
        <v>2682</v>
      </c>
      <c r="P478" s="7" t="s">
        <v>54</v>
      </c>
      <c r="Q478" s="203">
        <v>512</v>
      </c>
      <c r="R478" s="44">
        <v>512</v>
      </c>
      <c r="S478" s="2"/>
      <c r="T478" s="2"/>
      <c r="U478" s="2"/>
      <c r="V478" s="2"/>
      <c r="W478" s="2"/>
      <c r="X478" s="2"/>
      <c r="Y478" s="2"/>
      <c r="Z478" s="2"/>
      <c r="AA478" s="2"/>
      <c r="AB478" s="2"/>
      <c r="AC478" s="2"/>
      <c r="AD478" s="2" t="s">
        <v>55</v>
      </c>
      <c r="AE478" s="203">
        <v>512</v>
      </c>
      <c r="AF478" s="44">
        <v>512</v>
      </c>
      <c r="AG478" s="56">
        <v>512</v>
      </c>
      <c r="AH478" s="7" t="s">
        <v>46</v>
      </c>
      <c r="AI478" s="10" t="s">
        <v>55</v>
      </c>
      <c r="AJ478" s="7" t="s">
        <v>55</v>
      </c>
    </row>
    <row r="479" spans="1:36" ht="12.75" customHeight="1" x14ac:dyDescent="0.25">
      <c r="A479" s="11" t="s">
        <v>116</v>
      </c>
      <c r="B479" s="11" t="s">
        <v>117</v>
      </c>
      <c r="C479" s="11" t="s">
        <v>2475</v>
      </c>
      <c r="D479" s="11" t="s">
        <v>2476</v>
      </c>
      <c r="E479" s="11" t="s">
        <v>2683</v>
      </c>
      <c r="F479" s="12" t="s">
        <v>2684</v>
      </c>
      <c r="G479" s="3" t="s">
        <v>2574</v>
      </c>
      <c r="H479" s="12" t="s">
        <v>2575</v>
      </c>
      <c r="I479" s="11" t="s">
        <v>2576</v>
      </c>
      <c r="J479" s="11" t="s">
        <v>2577</v>
      </c>
      <c r="K479" s="12" t="s">
        <v>45</v>
      </c>
      <c r="L479" s="6" t="str">
        <f t="shared" si="51"/>
        <v>Programa: Segurança Alimentar e Nutricional</v>
      </c>
      <c r="M479" s="6" t="str">
        <f t="shared" si="52"/>
        <v>Ação: A588 - Gestão Compartilhada dos Restaurantes Populares - SEDSODH</v>
      </c>
      <c r="N479" s="6" t="str">
        <f t="shared" si="53"/>
        <v>Capacidade de oferta diária de refeições nos restaurantes populares do estado (gestão direta ou cogestão municipal) de acordo com projeto e instalações (Unidade)</v>
      </c>
      <c r="O479" s="13" t="s">
        <v>46</v>
      </c>
      <c r="P479" s="7" t="s">
        <v>54</v>
      </c>
      <c r="Q479" s="20">
        <v>9530</v>
      </c>
      <c r="R479" s="21">
        <v>27925</v>
      </c>
      <c r="S479" s="2"/>
      <c r="T479" s="2"/>
      <c r="U479" s="2"/>
      <c r="V479" s="2"/>
      <c r="W479" s="2"/>
      <c r="X479" s="2"/>
      <c r="Y479" s="2"/>
      <c r="Z479" s="2"/>
      <c r="AA479" s="2"/>
      <c r="AB479" s="2"/>
      <c r="AC479" s="2"/>
      <c r="AD479" s="2">
        <v>19900</v>
      </c>
      <c r="AE479" s="20">
        <v>41051</v>
      </c>
      <c r="AF479" s="21">
        <v>46602</v>
      </c>
      <c r="AG479" s="22">
        <v>46602</v>
      </c>
      <c r="AH479" s="7" t="s">
        <v>46</v>
      </c>
      <c r="AI479" s="10">
        <f>IF(P479="Crescimento",MAX(S479:AD479)/R479, 2-(MIN(S479:AD479)/R479))</f>
        <v>0.71262309758281106</v>
      </c>
      <c r="AJ479" s="7" t="str">
        <f t="shared" si="55"/>
        <v>Abaixo do Esperado</v>
      </c>
    </row>
    <row r="480" spans="1:36" ht="12.75" customHeight="1" x14ac:dyDescent="0.25">
      <c r="A480" s="11" t="s">
        <v>178</v>
      </c>
      <c r="B480" s="11" t="s">
        <v>179</v>
      </c>
      <c r="C480" s="11" t="s">
        <v>2685</v>
      </c>
      <c r="D480" s="11" t="s">
        <v>2686</v>
      </c>
      <c r="E480" s="11" t="s">
        <v>2687</v>
      </c>
      <c r="F480" s="12" t="s">
        <v>2688</v>
      </c>
      <c r="G480" s="3" t="s">
        <v>2689</v>
      </c>
      <c r="H480" s="12" t="s">
        <v>2690</v>
      </c>
      <c r="I480" s="11" t="s">
        <v>2691</v>
      </c>
      <c r="J480" s="11" t="s">
        <v>2692</v>
      </c>
      <c r="K480" s="12" t="s">
        <v>2521</v>
      </c>
      <c r="L480" s="6" t="str">
        <f t="shared" si="51"/>
        <v>Programa: Educação Básica</v>
      </c>
      <c r="M480" s="6" t="str">
        <f t="shared" si="52"/>
        <v>Ação: 1052 - Ampliação da Educação Integral e Educação em Tempo Integral  - SEEDUC</v>
      </c>
      <c r="N480" s="6" t="str">
        <f t="shared" si="53"/>
        <v>Índice de Desenvolvimento de Educação Básica - IDEB (Adimensional)</v>
      </c>
      <c r="O480" s="13" t="s">
        <v>2682</v>
      </c>
      <c r="P480" s="7" t="s">
        <v>54</v>
      </c>
      <c r="Q480" s="43">
        <v>3.3</v>
      </c>
      <c r="R480" s="11" t="s">
        <v>55</v>
      </c>
      <c r="S480" s="2"/>
      <c r="T480" s="2"/>
      <c r="U480" s="2"/>
      <c r="V480" s="2"/>
      <c r="W480" s="2"/>
      <c r="X480" s="2"/>
      <c r="Y480" s="2"/>
      <c r="Z480" s="2"/>
      <c r="AA480" s="2"/>
      <c r="AB480" s="2"/>
      <c r="AC480" s="2"/>
      <c r="AD480" s="2" t="s">
        <v>55</v>
      </c>
      <c r="AE480" s="43" t="s">
        <v>55</v>
      </c>
      <c r="AF480" s="11" t="s">
        <v>55</v>
      </c>
      <c r="AG480" s="13">
        <v>4.5</v>
      </c>
      <c r="AH480" s="7" t="s">
        <v>2682</v>
      </c>
      <c r="AI480" s="11" t="s">
        <v>55</v>
      </c>
      <c r="AJ480" s="11" t="s">
        <v>55</v>
      </c>
    </row>
    <row r="481" spans="1:36" ht="12.75" customHeight="1" x14ac:dyDescent="0.25">
      <c r="A481" s="11" t="s">
        <v>178</v>
      </c>
      <c r="B481" s="11" t="s">
        <v>179</v>
      </c>
      <c r="C481" s="11" t="s">
        <v>2685</v>
      </c>
      <c r="D481" s="11" t="s">
        <v>2686</v>
      </c>
      <c r="E481" s="11" t="s">
        <v>2687</v>
      </c>
      <c r="F481" s="12" t="s">
        <v>2688</v>
      </c>
      <c r="G481" s="3" t="s">
        <v>2693</v>
      </c>
      <c r="H481" s="12" t="s">
        <v>2694</v>
      </c>
      <c r="I481" s="11" t="s">
        <v>2695</v>
      </c>
      <c r="J481" s="11" t="s">
        <v>2696</v>
      </c>
      <c r="K481" s="12" t="s">
        <v>52</v>
      </c>
      <c r="L481" s="6" t="str">
        <f t="shared" si="51"/>
        <v>Programa: Educação Básica</v>
      </c>
      <c r="M481" s="6" t="str">
        <f t="shared" si="52"/>
        <v>Ação: 1052 - Ampliação da Educação Integral e Educação em Tempo Integral  - SEEDUC</v>
      </c>
      <c r="N481" s="6" t="str">
        <f t="shared" si="53"/>
        <v>Percentual de alunos em tempo integral (Percentual)</v>
      </c>
      <c r="O481" s="13" t="s">
        <v>46</v>
      </c>
      <c r="P481" s="7" t="s">
        <v>54</v>
      </c>
      <c r="Q481" s="79">
        <v>6.9000000000000006E-2</v>
      </c>
      <c r="R481" s="74" t="s">
        <v>55</v>
      </c>
      <c r="S481" s="2"/>
      <c r="T481" s="2"/>
      <c r="U481" s="2"/>
      <c r="V481" s="2"/>
      <c r="W481" s="2"/>
      <c r="X481" s="2"/>
      <c r="Y481" s="2"/>
      <c r="Z481" s="2"/>
      <c r="AA481" s="2"/>
      <c r="AB481" s="2"/>
      <c r="AC481" s="2"/>
      <c r="AD481" s="116">
        <v>0.08</v>
      </c>
      <c r="AE481" s="74" t="s">
        <v>55</v>
      </c>
      <c r="AF481" s="74" t="s">
        <v>55</v>
      </c>
      <c r="AG481" s="75">
        <v>0.2</v>
      </c>
      <c r="AH481" s="7" t="s">
        <v>46</v>
      </c>
      <c r="AI481" s="7" t="s">
        <v>161</v>
      </c>
      <c r="AJ481" s="7" t="s">
        <v>161</v>
      </c>
    </row>
    <row r="482" spans="1:36" ht="12.75" customHeight="1" x14ac:dyDescent="0.25">
      <c r="A482" s="11" t="s">
        <v>178</v>
      </c>
      <c r="B482" s="11" t="s">
        <v>179</v>
      </c>
      <c r="C482" s="11" t="s">
        <v>2685</v>
      </c>
      <c r="D482" s="11" t="s">
        <v>2686</v>
      </c>
      <c r="E482" s="11" t="s">
        <v>2687</v>
      </c>
      <c r="F482" s="12" t="s">
        <v>2688</v>
      </c>
      <c r="G482" s="3" t="s">
        <v>2697</v>
      </c>
      <c r="H482" s="12" t="s">
        <v>2698</v>
      </c>
      <c r="I482" s="11" t="s">
        <v>2699</v>
      </c>
      <c r="J482" s="11" t="s">
        <v>2700</v>
      </c>
      <c r="K482" s="12" t="s">
        <v>52</v>
      </c>
      <c r="L482" s="6" t="str">
        <f t="shared" si="51"/>
        <v>Programa: Educação Básica</v>
      </c>
      <c r="M482" s="6" t="str">
        <f t="shared" si="52"/>
        <v>Ação: 1052 - Ampliação da Educação Integral e Educação em Tempo Integral  - SEEDUC</v>
      </c>
      <c r="N482" s="6" t="str">
        <f t="shared" si="53"/>
        <v>Percentual de escolas da Rede com Educação  em Tempo Integral (Percentual)</v>
      </c>
      <c r="O482" s="13" t="s">
        <v>46</v>
      </c>
      <c r="P482" s="7" t="s">
        <v>54</v>
      </c>
      <c r="Q482" s="76">
        <v>0.25</v>
      </c>
      <c r="R482" s="74" t="s">
        <v>55</v>
      </c>
      <c r="S482" s="2"/>
      <c r="T482" s="2"/>
      <c r="U482" s="2"/>
      <c r="V482" s="2"/>
      <c r="W482" s="2"/>
      <c r="X482" s="2"/>
      <c r="Y482" s="2"/>
      <c r="Z482" s="2"/>
      <c r="AA482" s="2"/>
      <c r="AB482" s="2"/>
      <c r="AC482" s="2"/>
      <c r="AD482" s="116">
        <v>0.43</v>
      </c>
      <c r="AE482" s="74" t="s">
        <v>55</v>
      </c>
      <c r="AF482" s="74" t="s">
        <v>55</v>
      </c>
      <c r="AG482" s="75">
        <v>0.4</v>
      </c>
      <c r="AH482" s="7" t="s">
        <v>46</v>
      </c>
      <c r="AI482" s="7" t="s">
        <v>161</v>
      </c>
      <c r="AJ482" s="7" t="s">
        <v>161</v>
      </c>
    </row>
    <row r="483" spans="1:36" ht="12.75" customHeight="1" x14ac:dyDescent="0.25">
      <c r="A483" s="11" t="s">
        <v>960</v>
      </c>
      <c r="B483" s="11" t="s">
        <v>961</v>
      </c>
      <c r="C483" s="11" t="s">
        <v>2685</v>
      </c>
      <c r="D483" s="11" t="s">
        <v>2686</v>
      </c>
      <c r="E483" s="11" t="s">
        <v>2701</v>
      </c>
      <c r="F483" s="12" t="s">
        <v>2702</v>
      </c>
      <c r="G483" s="3" t="s">
        <v>2703</v>
      </c>
      <c r="H483" s="12" t="s">
        <v>2704</v>
      </c>
      <c r="I483" s="11" t="s">
        <v>2705</v>
      </c>
      <c r="J483" s="11" t="s">
        <v>2706</v>
      </c>
      <c r="K483" s="12" t="s">
        <v>52</v>
      </c>
      <c r="L483" s="6" t="str">
        <f t="shared" si="51"/>
        <v>Programa: Infraestrutura das Unidades Educacionais</v>
      </c>
      <c r="M483" s="6" t="str">
        <f t="shared" si="52"/>
        <v>Ação: 1546 - Ampliação da Rede e Melhoria da Infraestrutura                                   - SEEDUC</v>
      </c>
      <c r="N483" s="6" t="str">
        <f t="shared" si="53"/>
        <v>Taxa de abandono do ensino médio (Percentual)</v>
      </c>
      <c r="O483" s="13" t="s">
        <v>46</v>
      </c>
      <c r="P483" s="7" t="s">
        <v>54</v>
      </c>
      <c r="Q483" s="79">
        <v>5.3999999999999999E-2</v>
      </c>
      <c r="R483" s="173" t="s">
        <v>55</v>
      </c>
      <c r="S483" s="2"/>
      <c r="T483" s="2"/>
      <c r="U483" s="2"/>
      <c r="V483" s="2"/>
      <c r="W483" s="2"/>
      <c r="X483" s="2"/>
      <c r="Y483" s="2"/>
      <c r="Z483" s="2"/>
      <c r="AA483" s="2"/>
      <c r="AB483" s="2"/>
      <c r="AC483" s="2"/>
      <c r="AD483" s="67">
        <v>0</v>
      </c>
      <c r="AE483" s="206" t="s">
        <v>55</v>
      </c>
      <c r="AF483" s="204" t="s">
        <v>55</v>
      </c>
      <c r="AG483" s="205">
        <v>4.9000000000000002E-2</v>
      </c>
      <c r="AH483" s="7" t="s">
        <v>46</v>
      </c>
      <c r="AI483" s="7" t="s">
        <v>161</v>
      </c>
      <c r="AJ483" s="7" t="s">
        <v>161</v>
      </c>
    </row>
    <row r="484" spans="1:36" ht="12.75" customHeight="1" x14ac:dyDescent="0.25">
      <c r="A484" s="11" t="s">
        <v>960</v>
      </c>
      <c r="B484" s="11" t="s">
        <v>961</v>
      </c>
      <c r="C484" s="11" t="s">
        <v>2685</v>
      </c>
      <c r="D484" s="11" t="s">
        <v>2686</v>
      </c>
      <c r="E484" s="11" t="s">
        <v>2707</v>
      </c>
      <c r="F484" s="12" t="s">
        <v>2708</v>
      </c>
      <c r="G484" s="3" t="s">
        <v>2689</v>
      </c>
      <c r="H484" s="12" t="s">
        <v>2690</v>
      </c>
      <c r="I484" s="11" t="s">
        <v>2691</v>
      </c>
      <c r="J484" s="11" t="s">
        <v>2692</v>
      </c>
      <c r="K484" s="12" t="s">
        <v>2521</v>
      </c>
      <c r="L484" s="6" t="str">
        <f t="shared" si="51"/>
        <v>Programa: Infraestrutura das Unidades Educacionais</v>
      </c>
      <c r="M484" s="6" t="str">
        <f t="shared" si="52"/>
        <v>Ação: 1676 - Reequipamento de Unidades Escolares     - SEEDUC</v>
      </c>
      <c r="N484" s="6" t="str">
        <f t="shared" si="53"/>
        <v>Índice de Desenvolvimento de Educação Básica - IDEB (Adimensional)</v>
      </c>
      <c r="O484" s="13" t="s">
        <v>2682</v>
      </c>
      <c r="P484" s="7" t="s">
        <v>54</v>
      </c>
      <c r="Q484" s="43">
        <v>3.3</v>
      </c>
      <c r="R484" s="13" t="s">
        <v>55</v>
      </c>
      <c r="S484" s="2"/>
      <c r="T484" s="2"/>
      <c r="U484" s="2"/>
      <c r="V484" s="2"/>
      <c r="W484" s="2"/>
      <c r="X484" s="2"/>
      <c r="Y484" s="2"/>
      <c r="Z484" s="2"/>
      <c r="AA484" s="2"/>
      <c r="AB484" s="2"/>
      <c r="AC484" s="2"/>
      <c r="AD484" s="2" t="s">
        <v>55</v>
      </c>
      <c r="AE484" s="14" t="s">
        <v>55</v>
      </c>
      <c r="AF484" s="7" t="s">
        <v>55</v>
      </c>
      <c r="AG484" s="17">
        <v>4.5</v>
      </c>
      <c r="AH484" s="7" t="s">
        <v>2682</v>
      </c>
      <c r="AI484" s="11" t="s">
        <v>55</v>
      </c>
      <c r="AJ484" s="11" t="s">
        <v>55</v>
      </c>
    </row>
    <row r="485" spans="1:36" ht="12.75" customHeight="1" x14ac:dyDescent="0.25">
      <c r="A485" s="11" t="s">
        <v>960</v>
      </c>
      <c r="B485" s="11" t="s">
        <v>961</v>
      </c>
      <c r="C485" s="11" t="s">
        <v>2685</v>
      </c>
      <c r="D485" s="11" t="s">
        <v>2686</v>
      </c>
      <c r="E485" s="11" t="s">
        <v>2707</v>
      </c>
      <c r="F485" s="12" t="s">
        <v>2708</v>
      </c>
      <c r="G485" s="3" t="s">
        <v>2703</v>
      </c>
      <c r="H485" s="12" t="s">
        <v>2704</v>
      </c>
      <c r="I485" s="11" t="s">
        <v>2705</v>
      </c>
      <c r="J485" s="11" t="s">
        <v>2706</v>
      </c>
      <c r="K485" s="12" t="s">
        <v>52</v>
      </c>
      <c r="L485" s="6" t="str">
        <f t="shared" si="51"/>
        <v>Programa: Infraestrutura das Unidades Educacionais</v>
      </c>
      <c r="M485" s="6" t="str">
        <f t="shared" si="52"/>
        <v>Ação: 1676 - Reequipamento de Unidades Escolares     - SEEDUC</v>
      </c>
      <c r="N485" s="6" t="str">
        <f t="shared" si="53"/>
        <v>Taxa de abandono do ensino médio (Percentual)</v>
      </c>
      <c r="O485" s="13" t="s">
        <v>46</v>
      </c>
      <c r="P485" s="7" t="s">
        <v>54</v>
      </c>
      <c r="Q485" s="79">
        <v>5.3999999999999999E-2</v>
      </c>
      <c r="R485" s="175" t="s">
        <v>55</v>
      </c>
      <c r="S485" s="2"/>
      <c r="T485" s="2"/>
      <c r="U485" s="2"/>
      <c r="V485" s="2"/>
      <c r="W485" s="2"/>
      <c r="X485" s="2"/>
      <c r="Y485" s="2"/>
      <c r="Z485" s="2"/>
      <c r="AA485" s="2"/>
      <c r="AB485" s="2"/>
      <c r="AC485" s="2"/>
      <c r="AD485" s="67">
        <v>0</v>
      </c>
      <c r="AE485" s="208" t="s">
        <v>55</v>
      </c>
      <c r="AF485" s="176" t="s">
        <v>55</v>
      </c>
      <c r="AG485" s="207">
        <v>4.9000000000000002E-2</v>
      </c>
      <c r="AH485" s="7" t="s">
        <v>46</v>
      </c>
      <c r="AI485" s="7" t="s">
        <v>161</v>
      </c>
      <c r="AJ485" s="7" t="s">
        <v>161</v>
      </c>
    </row>
    <row r="486" spans="1:36" ht="12.75" customHeight="1" x14ac:dyDescent="0.25">
      <c r="A486" s="11" t="s">
        <v>960</v>
      </c>
      <c r="B486" s="11" t="s">
        <v>961</v>
      </c>
      <c r="C486" s="11" t="s">
        <v>2685</v>
      </c>
      <c r="D486" s="11" t="s">
        <v>2686</v>
      </c>
      <c r="E486" s="7" t="s">
        <v>2709</v>
      </c>
      <c r="F486" s="6" t="s">
        <v>2710</v>
      </c>
      <c r="G486" s="3" t="s">
        <v>2689</v>
      </c>
      <c r="H486" s="12" t="s">
        <v>2690</v>
      </c>
      <c r="I486" s="11" t="s">
        <v>2691</v>
      </c>
      <c r="J486" s="11" t="s">
        <v>2692</v>
      </c>
      <c r="K486" s="12" t="s">
        <v>2521</v>
      </c>
      <c r="L486" s="6" t="str">
        <f t="shared" si="51"/>
        <v>Programa: Infraestrutura das Unidades Educacionais</v>
      </c>
      <c r="M486" s="6" t="str">
        <f t="shared" si="52"/>
        <v>Ação: 2033 - Apoio Suplementar à Educação Básica   - SEEDUC</v>
      </c>
      <c r="N486" s="6" t="str">
        <f t="shared" si="53"/>
        <v>Índice de Desenvolvimento de Educação Básica - IDEB (Adimensional)</v>
      </c>
      <c r="O486" s="13" t="s">
        <v>2682</v>
      </c>
      <c r="P486" s="7" t="s">
        <v>54</v>
      </c>
      <c r="Q486" s="43">
        <v>3.3</v>
      </c>
      <c r="R486" s="13" t="s">
        <v>55</v>
      </c>
      <c r="S486" s="2"/>
      <c r="T486" s="2"/>
      <c r="U486" s="2"/>
      <c r="V486" s="2"/>
      <c r="W486" s="2"/>
      <c r="X486" s="2"/>
      <c r="Y486" s="2"/>
      <c r="Z486" s="2"/>
      <c r="AA486" s="2"/>
      <c r="AB486" s="2"/>
      <c r="AC486" s="2"/>
      <c r="AD486" s="2" t="s">
        <v>55</v>
      </c>
      <c r="AE486" s="14" t="s">
        <v>55</v>
      </c>
      <c r="AF486" s="7" t="s">
        <v>55</v>
      </c>
      <c r="AG486" s="17">
        <v>4.5</v>
      </c>
      <c r="AH486" s="7" t="s">
        <v>2682</v>
      </c>
      <c r="AI486" s="11" t="s">
        <v>55</v>
      </c>
      <c r="AJ486" s="11" t="s">
        <v>55</v>
      </c>
    </row>
    <row r="487" spans="1:36" ht="15" customHeight="1" x14ac:dyDescent="0.25">
      <c r="A487" s="11" t="s">
        <v>960</v>
      </c>
      <c r="B487" s="11" t="s">
        <v>961</v>
      </c>
      <c r="C487" s="11" t="s">
        <v>2685</v>
      </c>
      <c r="D487" s="11" t="s">
        <v>2686</v>
      </c>
      <c r="E487" s="11" t="s">
        <v>2711</v>
      </c>
      <c r="F487" s="12" t="s">
        <v>2712</v>
      </c>
      <c r="G487" s="3" t="s">
        <v>2713</v>
      </c>
      <c r="H487" s="12" t="s">
        <v>2714</v>
      </c>
      <c r="I487" s="11" t="s">
        <v>2715</v>
      </c>
      <c r="J487" s="11" t="s">
        <v>2716</v>
      </c>
      <c r="K487" s="12" t="s">
        <v>52</v>
      </c>
      <c r="L487" s="6" t="str">
        <f t="shared" si="51"/>
        <v>Programa: Infraestrutura das Unidades Educacionais</v>
      </c>
      <c r="M487" s="6" t="str">
        <f t="shared" si="52"/>
        <v>Ação: 2192 - Apoio aos Serviços Educacionais       - SEEDUC</v>
      </c>
      <c r="N487" s="6" t="str">
        <f t="shared" si="53"/>
        <v>Percentual de escolas com avaliação considerada satisfatória (Nota superior a 4,4, de um total de 6) (Percentual)</v>
      </c>
      <c r="O487" s="13" t="s">
        <v>79</v>
      </c>
      <c r="P487" s="7" t="s">
        <v>54</v>
      </c>
      <c r="Q487" s="110">
        <v>0.83250000000000002</v>
      </c>
      <c r="R487" s="13" t="s">
        <v>55</v>
      </c>
      <c r="S487" s="112">
        <v>0.83</v>
      </c>
      <c r="T487" s="112">
        <v>0.90480000000000005</v>
      </c>
      <c r="U487" s="112">
        <v>0.89690000000000003</v>
      </c>
      <c r="V487" s="81">
        <v>0</v>
      </c>
      <c r="W487" s="81">
        <v>0</v>
      </c>
      <c r="X487" s="81">
        <v>0</v>
      </c>
      <c r="Y487" s="81">
        <v>0</v>
      </c>
      <c r="Z487" s="66">
        <v>0</v>
      </c>
      <c r="AA487" s="116">
        <v>0.85</v>
      </c>
      <c r="AB487" s="116">
        <v>0.92</v>
      </c>
      <c r="AC487" s="116">
        <v>0.81</v>
      </c>
      <c r="AD487" s="116">
        <v>0.85</v>
      </c>
      <c r="AE487" s="7" t="s">
        <v>55</v>
      </c>
      <c r="AF487" s="7" t="s">
        <v>55</v>
      </c>
      <c r="AG487" s="118">
        <v>0.88249999999999995</v>
      </c>
      <c r="AH487" s="7" t="s">
        <v>79</v>
      </c>
      <c r="AI487" s="7" t="s">
        <v>161</v>
      </c>
      <c r="AJ487" s="7" t="s">
        <v>161</v>
      </c>
    </row>
    <row r="488" spans="1:36" ht="12.75" customHeight="1" x14ac:dyDescent="0.25">
      <c r="A488" s="11" t="s">
        <v>960</v>
      </c>
      <c r="B488" s="11" t="s">
        <v>961</v>
      </c>
      <c r="C488" s="11" t="s">
        <v>2685</v>
      </c>
      <c r="D488" s="11" t="s">
        <v>2686</v>
      </c>
      <c r="E488" s="11" t="s">
        <v>2717</v>
      </c>
      <c r="F488" s="12" t="s">
        <v>2718</v>
      </c>
      <c r="G488" s="3" t="s">
        <v>2703</v>
      </c>
      <c r="H488" s="12" t="s">
        <v>2704</v>
      </c>
      <c r="I488" s="11" t="s">
        <v>2705</v>
      </c>
      <c r="J488" s="11" t="s">
        <v>2706</v>
      </c>
      <c r="K488" s="12" t="s">
        <v>52</v>
      </c>
      <c r="L488" s="6" t="str">
        <f t="shared" si="51"/>
        <v>Programa: Infraestrutura das Unidades Educacionais</v>
      </c>
      <c r="M488" s="6" t="str">
        <f t="shared" si="52"/>
        <v>Ação: 2229 - Oferta de Transporte Escolar     - SEEDUC</v>
      </c>
      <c r="N488" s="6" t="str">
        <f t="shared" si="53"/>
        <v>Taxa de abandono do ensino médio (Percentual)</v>
      </c>
      <c r="O488" s="13" t="s">
        <v>46</v>
      </c>
      <c r="P488" s="7" t="s">
        <v>54</v>
      </c>
      <c r="Q488" s="79">
        <v>5.3999999999999999E-2</v>
      </c>
      <c r="R488" s="175" t="s">
        <v>55</v>
      </c>
      <c r="S488" s="2"/>
      <c r="T488" s="2"/>
      <c r="U488" s="2"/>
      <c r="V488" s="2"/>
      <c r="W488" s="2"/>
      <c r="X488" s="2"/>
      <c r="Y488" s="2"/>
      <c r="Z488" s="2"/>
      <c r="AA488" s="2"/>
      <c r="AB488" s="2"/>
      <c r="AC488" s="2"/>
      <c r="AD488" s="67">
        <v>0</v>
      </c>
      <c r="AE488" s="208" t="s">
        <v>55</v>
      </c>
      <c r="AF488" s="176" t="s">
        <v>55</v>
      </c>
      <c r="AG488" s="207">
        <v>4.9000000000000002E-2</v>
      </c>
      <c r="AH488" s="7" t="s">
        <v>46</v>
      </c>
      <c r="AI488" s="7" t="s">
        <v>161</v>
      </c>
      <c r="AJ488" s="7" t="s">
        <v>161</v>
      </c>
    </row>
    <row r="489" spans="1:36" ht="12.75" customHeight="1" x14ac:dyDescent="0.25">
      <c r="A489" s="11" t="s">
        <v>960</v>
      </c>
      <c r="B489" s="11" t="s">
        <v>961</v>
      </c>
      <c r="C489" s="11" t="s">
        <v>2685</v>
      </c>
      <c r="D489" s="11" t="s">
        <v>2686</v>
      </c>
      <c r="E489" s="11" t="s">
        <v>2719</v>
      </c>
      <c r="F489" s="12" t="s">
        <v>2720</v>
      </c>
      <c r="G489" s="3" t="s">
        <v>2721</v>
      </c>
      <c r="H489" s="209" t="s">
        <v>2722</v>
      </c>
      <c r="I489" s="11" t="s">
        <v>2723</v>
      </c>
      <c r="J489" s="11" t="s">
        <v>2724</v>
      </c>
      <c r="K489" s="12" t="s">
        <v>52</v>
      </c>
      <c r="L489" s="6" t="str">
        <f t="shared" si="51"/>
        <v>Programa: Infraestrutura das Unidades Educacionais</v>
      </c>
      <c r="M489" s="6" t="str">
        <f t="shared" si="52"/>
        <v>Ação: 2299 - Serviços de Utilidade Pública em Unidade Escolar - SEEDUC</v>
      </c>
      <c r="N489" s="6" t="str">
        <f t="shared" si="53"/>
        <v>Percentual de estabelecimentos da educação básica da rede estadual de ensino que  possuem serviço de internet de alta velocidade (Percentual)</v>
      </c>
      <c r="O489" s="13" t="s">
        <v>46</v>
      </c>
      <c r="P489" s="7" t="s">
        <v>54</v>
      </c>
      <c r="Q489" s="76">
        <v>0</v>
      </c>
      <c r="R489" s="75">
        <v>0</v>
      </c>
      <c r="S489" s="2"/>
      <c r="T489" s="2"/>
      <c r="U489" s="2"/>
      <c r="V489" s="2"/>
      <c r="W489" s="2"/>
      <c r="X489" s="2"/>
      <c r="Y489" s="2"/>
      <c r="Z489" s="2"/>
      <c r="AA489" s="2"/>
      <c r="AB489" s="2"/>
      <c r="AC489" s="2"/>
      <c r="AD489" s="67">
        <v>0</v>
      </c>
      <c r="AE489" s="7" t="s">
        <v>55</v>
      </c>
      <c r="AF489" s="7" t="s">
        <v>55</v>
      </c>
      <c r="AG489" s="16">
        <v>1</v>
      </c>
      <c r="AH489" s="7" t="s">
        <v>46</v>
      </c>
      <c r="AI489" s="7" t="e">
        <f>IF(P489="Crescimento",MAX(S489:AD489)/R489, 2-(MIN(S489:AD489)/R489))</f>
        <v>#DIV/0!</v>
      </c>
      <c r="AJ489" s="7" t="s">
        <v>384</v>
      </c>
    </row>
    <row r="490" spans="1:36" ht="12.75" customHeight="1" x14ac:dyDescent="0.25">
      <c r="A490" s="11" t="s">
        <v>178</v>
      </c>
      <c r="B490" s="11" t="s">
        <v>179</v>
      </c>
      <c r="C490" s="11" t="s">
        <v>2685</v>
      </c>
      <c r="D490" s="11" t="s">
        <v>2686</v>
      </c>
      <c r="E490" s="11" t="s">
        <v>2725</v>
      </c>
      <c r="F490" s="12" t="s">
        <v>2726</v>
      </c>
      <c r="G490" s="3" t="s">
        <v>2689</v>
      </c>
      <c r="H490" s="209" t="s">
        <v>2690</v>
      </c>
      <c r="I490" s="11" t="s">
        <v>2691</v>
      </c>
      <c r="J490" s="11" t="s">
        <v>2692</v>
      </c>
      <c r="K490" s="12" t="s">
        <v>2521</v>
      </c>
      <c r="L490" s="6" t="str">
        <f t="shared" si="51"/>
        <v>Programa: Educação Básica</v>
      </c>
      <c r="M490" s="6" t="str">
        <f t="shared" si="52"/>
        <v>Ação: 2312 - Realização de Atividades Extracurriculares    - SEEDUC</v>
      </c>
      <c r="N490" s="6" t="str">
        <f t="shared" si="53"/>
        <v>Índice de Desenvolvimento de Educação Básica - IDEB (Adimensional)</v>
      </c>
      <c r="O490" s="13" t="s">
        <v>2682</v>
      </c>
      <c r="P490" s="7" t="s">
        <v>54</v>
      </c>
      <c r="Q490" s="43">
        <v>3.3</v>
      </c>
      <c r="R490" s="13" t="s">
        <v>55</v>
      </c>
      <c r="S490" s="2"/>
      <c r="T490" s="2"/>
      <c r="U490" s="2"/>
      <c r="V490" s="2"/>
      <c r="W490" s="2"/>
      <c r="X490" s="2"/>
      <c r="Y490" s="2"/>
      <c r="Z490" s="2"/>
      <c r="AA490" s="2"/>
      <c r="AB490" s="2"/>
      <c r="AC490" s="2"/>
      <c r="AD490" s="2" t="s">
        <v>55</v>
      </c>
      <c r="AE490" s="14" t="s">
        <v>55</v>
      </c>
      <c r="AF490" s="7" t="s">
        <v>55</v>
      </c>
      <c r="AG490" s="17">
        <v>4.5</v>
      </c>
      <c r="AH490" s="7" t="s">
        <v>2682</v>
      </c>
      <c r="AI490" s="11" t="s">
        <v>55</v>
      </c>
      <c r="AJ490" s="11" t="s">
        <v>55</v>
      </c>
    </row>
    <row r="491" spans="1:36" ht="12.75" customHeight="1" x14ac:dyDescent="0.25">
      <c r="A491" s="11" t="s">
        <v>178</v>
      </c>
      <c r="B491" s="11" t="s">
        <v>179</v>
      </c>
      <c r="C491" s="11" t="s">
        <v>2685</v>
      </c>
      <c r="D491" s="11" t="s">
        <v>2686</v>
      </c>
      <c r="E491" s="11" t="s">
        <v>2727</v>
      </c>
      <c r="F491" s="12" t="s">
        <v>2728</v>
      </c>
      <c r="G491" s="3" t="s">
        <v>2729</v>
      </c>
      <c r="H491" s="12" t="s">
        <v>2730</v>
      </c>
      <c r="I491" s="11" t="s">
        <v>2731</v>
      </c>
      <c r="J491" s="11" t="s">
        <v>2732</v>
      </c>
      <c r="K491" s="12" t="s">
        <v>52</v>
      </c>
      <c r="L491" s="6" t="str">
        <f t="shared" si="51"/>
        <v>Programa: Educação Básica</v>
      </c>
      <c r="M491" s="6" t="str">
        <f t="shared" si="52"/>
        <v>Ação: 2313 - Educação para Públicos Especiais    - SEEDUC</v>
      </c>
      <c r="N491" s="6" t="str">
        <f t="shared" si="53"/>
        <v>Percentual de professores de escolas indigenas capacitados (Percentual)</v>
      </c>
      <c r="O491" s="13" t="s">
        <v>46</v>
      </c>
      <c r="P491" s="7" t="s">
        <v>54</v>
      </c>
      <c r="Q491" s="102">
        <v>0</v>
      </c>
      <c r="R491" s="80">
        <v>0</v>
      </c>
      <c r="S491" s="2"/>
      <c r="T491" s="2"/>
      <c r="U491" s="2"/>
      <c r="V491" s="2"/>
      <c r="W491" s="2"/>
      <c r="X491" s="2"/>
      <c r="Y491" s="2"/>
      <c r="Z491" s="2"/>
      <c r="AA491" s="2"/>
      <c r="AB491" s="2"/>
      <c r="AC491" s="2"/>
      <c r="AD491" s="67">
        <v>0</v>
      </c>
      <c r="AE491" s="15">
        <v>1</v>
      </c>
      <c r="AF491" s="15">
        <v>1</v>
      </c>
      <c r="AG491" s="16">
        <v>1</v>
      </c>
      <c r="AH491" s="7" t="s">
        <v>46</v>
      </c>
      <c r="AI491" s="7" t="e">
        <f>IF(P491="Crescimento",MAX(S491:AD491)/R491, 2-(MIN(S491:AD491)/R491))</f>
        <v>#DIV/0!</v>
      </c>
      <c r="AJ491" s="7" t="s">
        <v>384</v>
      </c>
    </row>
    <row r="492" spans="1:36" ht="12.75" customHeight="1" x14ac:dyDescent="0.25">
      <c r="A492" s="11" t="s">
        <v>178</v>
      </c>
      <c r="B492" s="11" t="s">
        <v>179</v>
      </c>
      <c r="C492" s="11" t="s">
        <v>2685</v>
      </c>
      <c r="D492" s="11" t="s">
        <v>2686</v>
      </c>
      <c r="E492" s="7" t="s">
        <v>2733</v>
      </c>
      <c r="F492" s="12" t="s">
        <v>2734</v>
      </c>
      <c r="G492" s="3" t="s">
        <v>2689</v>
      </c>
      <c r="H492" s="159" t="s">
        <v>2690</v>
      </c>
      <c r="I492" s="11" t="s">
        <v>2691</v>
      </c>
      <c r="J492" s="11" t="s">
        <v>2735</v>
      </c>
      <c r="K492" s="12" t="s">
        <v>2521</v>
      </c>
      <c r="L492" s="6" t="str">
        <f t="shared" si="51"/>
        <v>Programa: Educação Básica</v>
      </c>
      <c r="M492" s="6" t="str">
        <f t="shared" si="52"/>
        <v>Ação: 2318 - Aprimoramento e Efetividade do Ensino Público - SEEDUC</v>
      </c>
      <c r="N492" s="6" t="str">
        <f t="shared" si="53"/>
        <v>Índice de Desenvolvimento de Educação Básica - IDEB (Adimensional)</v>
      </c>
      <c r="O492" s="13" t="s">
        <v>2682</v>
      </c>
      <c r="P492" s="7" t="s">
        <v>54</v>
      </c>
      <c r="Q492" s="43">
        <v>3.3</v>
      </c>
      <c r="R492" s="13" t="s">
        <v>55</v>
      </c>
      <c r="S492" s="2"/>
      <c r="T492" s="2"/>
      <c r="U492" s="2"/>
      <c r="V492" s="2"/>
      <c r="W492" s="2"/>
      <c r="X492" s="2"/>
      <c r="Y492" s="2"/>
      <c r="Z492" s="2"/>
      <c r="AA492" s="2"/>
      <c r="AB492" s="2"/>
      <c r="AC492" s="2"/>
      <c r="AD492" s="2" t="s">
        <v>55</v>
      </c>
      <c r="AE492" s="14" t="s">
        <v>55</v>
      </c>
      <c r="AF492" s="7" t="s">
        <v>55</v>
      </c>
      <c r="AG492" s="17">
        <v>4.5</v>
      </c>
      <c r="AH492" s="7" t="s">
        <v>2682</v>
      </c>
      <c r="AI492" s="11" t="s">
        <v>55</v>
      </c>
      <c r="AJ492" s="11" t="s">
        <v>55</v>
      </c>
    </row>
    <row r="493" spans="1:36" ht="12.75" customHeight="1" x14ac:dyDescent="0.25">
      <c r="A493" s="11" t="s">
        <v>178</v>
      </c>
      <c r="B493" s="11" t="s">
        <v>179</v>
      </c>
      <c r="C493" s="11" t="s">
        <v>2685</v>
      </c>
      <c r="D493" s="11" t="s">
        <v>2686</v>
      </c>
      <c r="E493" s="11" t="s">
        <v>2733</v>
      </c>
      <c r="F493" s="12" t="s">
        <v>2734</v>
      </c>
      <c r="G493" s="3" t="s">
        <v>2736</v>
      </c>
      <c r="H493" s="12" t="s">
        <v>2737</v>
      </c>
      <c r="I493" s="11" t="s">
        <v>2738</v>
      </c>
      <c r="J493" s="11" t="s">
        <v>2739</v>
      </c>
      <c r="K493" s="12" t="s">
        <v>52</v>
      </c>
      <c r="L493" s="6" t="str">
        <f t="shared" si="51"/>
        <v>Programa: Educação Básica</v>
      </c>
      <c r="M493" s="6" t="str">
        <f t="shared" si="52"/>
        <v>Ação: 2318 - Aprimoramento e Efetividade do Ensino Público - SEEDUC</v>
      </c>
      <c r="N493" s="6" t="str">
        <f t="shared" si="53"/>
        <v>Percentual de escolas com laboratório de ciências (Percentual)</v>
      </c>
      <c r="O493" s="13" t="s">
        <v>46</v>
      </c>
      <c r="P493" s="7" t="s">
        <v>54</v>
      </c>
      <c r="Q493" s="76">
        <v>0.44</v>
      </c>
      <c r="R493" s="13" t="s">
        <v>55</v>
      </c>
      <c r="S493" s="2"/>
      <c r="T493" s="2"/>
      <c r="U493" s="2"/>
      <c r="V493" s="2"/>
      <c r="W493" s="2"/>
      <c r="X493" s="2"/>
      <c r="Y493" s="2"/>
      <c r="Z493" s="2"/>
      <c r="AA493" s="2"/>
      <c r="AB493" s="2"/>
      <c r="AC493" s="2"/>
      <c r="AD493" s="116">
        <v>0.45390000000000003</v>
      </c>
      <c r="AE493" s="7" t="s">
        <v>55</v>
      </c>
      <c r="AF493" s="7" t="s">
        <v>55</v>
      </c>
      <c r="AG493" s="16">
        <v>0.75</v>
      </c>
      <c r="AH493" s="7" t="s">
        <v>46</v>
      </c>
      <c r="AI493" s="7" t="s">
        <v>161</v>
      </c>
      <c r="AJ493" s="7" t="s">
        <v>161</v>
      </c>
    </row>
    <row r="494" spans="1:36" ht="12.75" customHeight="1" x14ac:dyDescent="0.25">
      <c r="A494" s="11" t="s">
        <v>178</v>
      </c>
      <c r="B494" s="11" t="s">
        <v>179</v>
      </c>
      <c r="C494" s="11" t="s">
        <v>2685</v>
      </c>
      <c r="D494" s="11" t="s">
        <v>2686</v>
      </c>
      <c r="E494" s="11" t="s">
        <v>2733</v>
      </c>
      <c r="F494" s="12" t="s">
        <v>2734</v>
      </c>
      <c r="G494" s="3" t="s">
        <v>2740</v>
      </c>
      <c r="H494" s="12" t="s">
        <v>2741</v>
      </c>
      <c r="I494" s="11" t="s">
        <v>2742</v>
      </c>
      <c r="J494" s="11" t="s">
        <v>2743</v>
      </c>
      <c r="K494" s="12" t="s">
        <v>52</v>
      </c>
      <c r="L494" s="6" t="str">
        <f t="shared" si="51"/>
        <v>Programa: Educação Básica</v>
      </c>
      <c r="M494" s="6" t="str">
        <f t="shared" si="52"/>
        <v>Ação: 2318 - Aprimoramento e Efetividade do Ensino Público - SEEDUC</v>
      </c>
      <c r="N494" s="6" t="str">
        <f t="shared" si="53"/>
        <v>Percentual de escolas com laboratório de informática móvel (Percentual)</v>
      </c>
      <c r="O494" s="13" t="s">
        <v>46</v>
      </c>
      <c r="P494" s="7" t="s">
        <v>54</v>
      </c>
      <c r="Q494" s="76">
        <v>0</v>
      </c>
      <c r="R494" s="13" t="s">
        <v>55</v>
      </c>
      <c r="S494" s="2"/>
      <c r="T494" s="2"/>
      <c r="U494" s="2"/>
      <c r="V494" s="2"/>
      <c r="W494" s="2"/>
      <c r="X494" s="2"/>
      <c r="Y494" s="2"/>
      <c r="Z494" s="2"/>
      <c r="AA494" s="2"/>
      <c r="AB494" s="2"/>
      <c r="AC494" s="2"/>
      <c r="AD494" s="67">
        <v>0</v>
      </c>
      <c r="AE494" s="7" t="s">
        <v>55</v>
      </c>
      <c r="AF494" s="7" t="s">
        <v>55</v>
      </c>
      <c r="AG494" s="66">
        <v>1</v>
      </c>
      <c r="AH494" s="7" t="s">
        <v>46</v>
      </c>
      <c r="AI494" s="7" t="s">
        <v>161</v>
      </c>
      <c r="AJ494" s="7" t="s">
        <v>161</v>
      </c>
    </row>
    <row r="495" spans="1:36" ht="12.75" customHeight="1" x14ac:dyDescent="0.25">
      <c r="A495" s="11" t="s">
        <v>116</v>
      </c>
      <c r="B495" s="11" t="s">
        <v>117</v>
      </c>
      <c r="C495" s="11" t="s">
        <v>2685</v>
      </c>
      <c r="D495" s="11" t="s">
        <v>2686</v>
      </c>
      <c r="E495" s="11" t="s">
        <v>2744</v>
      </c>
      <c r="F495" s="12" t="s">
        <v>2745</v>
      </c>
      <c r="G495" s="3" t="s">
        <v>2746</v>
      </c>
      <c r="H495" s="12" t="s">
        <v>2747</v>
      </c>
      <c r="I495" s="11" t="s">
        <v>2748</v>
      </c>
      <c r="J495" s="11" t="s">
        <v>2749</v>
      </c>
      <c r="K495" s="12" t="s">
        <v>52</v>
      </c>
      <c r="L495" s="6" t="str">
        <f t="shared" si="51"/>
        <v>Programa: Segurança Alimentar e Nutricional</v>
      </c>
      <c r="M495" s="6" t="str">
        <f t="shared" si="52"/>
        <v>Ação: 2421 - Oferta de Nutrição Escolar   - SEEDUC</v>
      </c>
      <c r="N495" s="6" t="str">
        <f t="shared" si="53"/>
        <v>Teste de aceitabilidade da merenda escolar (Percentual)</v>
      </c>
      <c r="O495" s="13" t="s">
        <v>46</v>
      </c>
      <c r="P495" s="7" t="s">
        <v>54</v>
      </c>
      <c r="Q495" s="79">
        <v>0.78500000000000003</v>
      </c>
      <c r="R495" s="75" t="s">
        <v>55</v>
      </c>
      <c r="S495" s="2"/>
      <c r="T495" s="2"/>
      <c r="U495" s="2"/>
      <c r="V495" s="2"/>
      <c r="W495" s="2"/>
      <c r="X495" s="2"/>
      <c r="Y495" s="2"/>
      <c r="Z495" s="2"/>
      <c r="AA495" s="2"/>
      <c r="AB495" s="2"/>
      <c r="AC495" s="2"/>
      <c r="AD495" s="67">
        <v>0</v>
      </c>
      <c r="AE495" s="15" t="s">
        <v>55</v>
      </c>
      <c r="AF495" s="15" t="s">
        <v>55</v>
      </c>
      <c r="AG495" s="16">
        <v>0.85</v>
      </c>
      <c r="AH495" s="7" t="s">
        <v>46</v>
      </c>
      <c r="AI495" s="7" t="s">
        <v>161</v>
      </c>
      <c r="AJ495" s="7" t="s">
        <v>161</v>
      </c>
    </row>
    <row r="496" spans="1:36" ht="12.75" customHeight="1" x14ac:dyDescent="0.25">
      <c r="A496" s="11" t="s">
        <v>178</v>
      </c>
      <c r="B496" s="11" t="s">
        <v>179</v>
      </c>
      <c r="C496" s="11" t="s">
        <v>2685</v>
      </c>
      <c r="D496" s="11" t="s">
        <v>2686</v>
      </c>
      <c r="E496" s="11" t="s">
        <v>2750</v>
      </c>
      <c r="F496" s="12" t="s">
        <v>2751</v>
      </c>
      <c r="G496" s="3" t="s">
        <v>2689</v>
      </c>
      <c r="H496" s="12" t="s">
        <v>2690</v>
      </c>
      <c r="I496" s="11" t="s">
        <v>2691</v>
      </c>
      <c r="J496" s="11" t="s">
        <v>2692</v>
      </c>
      <c r="K496" s="12" t="s">
        <v>2521</v>
      </c>
      <c r="L496" s="6" t="str">
        <f t="shared" si="51"/>
        <v>Programa: Educação Básica</v>
      </c>
      <c r="M496" s="6" t="str">
        <f t="shared" si="52"/>
        <v>Ação: 2691 - Avaliação do Sistema Educacional do ERJ       - SEEDUC</v>
      </c>
      <c r="N496" s="6" t="str">
        <f t="shared" si="53"/>
        <v>Índice de Desenvolvimento de Educação Básica - IDEB (Adimensional)</v>
      </c>
      <c r="O496" s="13" t="s">
        <v>2682</v>
      </c>
      <c r="P496" s="7" t="s">
        <v>54</v>
      </c>
      <c r="Q496" s="43">
        <v>3.3</v>
      </c>
      <c r="R496" s="13" t="s">
        <v>55</v>
      </c>
      <c r="S496" s="2"/>
      <c r="T496" s="2"/>
      <c r="U496" s="2"/>
      <c r="V496" s="2"/>
      <c r="W496" s="2"/>
      <c r="X496" s="2"/>
      <c r="Y496" s="2"/>
      <c r="Z496" s="2"/>
      <c r="AA496" s="2"/>
      <c r="AB496" s="2"/>
      <c r="AC496" s="2"/>
      <c r="AD496" s="2" t="s">
        <v>55</v>
      </c>
      <c r="AE496" s="14" t="s">
        <v>55</v>
      </c>
      <c r="AF496" s="7" t="s">
        <v>55</v>
      </c>
      <c r="AG496" s="17">
        <v>4.5</v>
      </c>
      <c r="AH496" s="7" t="s">
        <v>2682</v>
      </c>
      <c r="AI496" s="11" t="s">
        <v>55</v>
      </c>
      <c r="AJ496" s="11" t="s">
        <v>55</v>
      </c>
    </row>
    <row r="497" spans="1:36" ht="12.75" customHeight="1" x14ac:dyDescent="0.25">
      <c r="A497" s="11" t="s">
        <v>178</v>
      </c>
      <c r="B497" s="11" t="s">
        <v>179</v>
      </c>
      <c r="C497" s="11" t="s">
        <v>2685</v>
      </c>
      <c r="D497" s="11" t="s">
        <v>2686</v>
      </c>
      <c r="E497" s="11" t="s">
        <v>2752</v>
      </c>
      <c r="F497" s="12" t="s">
        <v>2753</v>
      </c>
      <c r="G497" s="3" t="s">
        <v>2754</v>
      </c>
      <c r="H497" s="12" t="s">
        <v>2755</v>
      </c>
      <c r="I497" s="11" t="s">
        <v>2756</v>
      </c>
      <c r="J497" s="11" t="s">
        <v>2757</v>
      </c>
      <c r="K497" s="12" t="s">
        <v>52</v>
      </c>
      <c r="L497" s="6" t="str">
        <f t="shared" si="51"/>
        <v>Programa: Educação Básica</v>
      </c>
      <c r="M497" s="6" t="str">
        <f t="shared" si="52"/>
        <v>Ação: 2693 - Correção do Fluxo Escolar - SEEDUC</v>
      </c>
      <c r="N497" s="6" t="str">
        <f t="shared" si="53"/>
        <v>Taxa de distorção idade-série  (Percentual)</v>
      </c>
      <c r="O497" s="13" t="s">
        <v>46</v>
      </c>
      <c r="P497" s="7" t="s">
        <v>47</v>
      </c>
      <c r="Q497" s="76">
        <v>0.42</v>
      </c>
      <c r="R497" s="75" t="s">
        <v>55</v>
      </c>
      <c r="S497" s="2"/>
      <c r="T497" s="2"/>
      <c r="U497" s="2"/>
      <c r="V497" s="2"/>
      <c r="W497" s="2"/>
      <c r="X497" s="2"/>
      <c r="Y497" s="2"/>
      <c r="Z497" s="2"/>
      <c r="AA497" s="2"/>
      <c r="AB497" s="2"/>
      <c r="AC497" s="2"/>
      <c r="AD497" s="116">
        <v>6.2100000000000002E-2</v>
      </c>
      <c r="AE497" s="15" t="s">
        <v>55</v>
      </c>
      <c r="AF497" s="15" t="s">
        <v>55</v>
      </c>
      <c r="AG497" s="16">
        <v>0.38</v>
      </c>
      <c r="AH497" s="7" t="s">
        <v>46</v>
      </c>
      <c r="AI497" s="7" t="s">
        <v>161</v>
      </c>
      <c r="AJ497" s="7" t="s">
        <v>161</v>
      </c>
    </row>
    <row r="498" spans="1:36" ht="12.75" customHeight="1" x14ac:dyDescent="0.25">
      <c r="A498" s="11" t="s">
        <v>194</v>
      </c>
      <c r="B498" s="11" t="s">
        <v>195</v>
      </c>
      <c r="C498" s="11" t="s">
        <v>2685</v>
      </c>
      <c r="D498" s="11" t="s">
        <v>2686</v>
      </c>
      <c r="E498" s="11" t="s">
        <v>2758</v>
      </c>
      <c r="F498" s="12" t="s">
        <v>2759</v>
      </c>
      <c r="G498" s="3" t="s">
        <v>2689</v>
      </c>
      <c r="H498" s="12" t="s">
        <v>2690</v>
      </c>
      <c r="I498" s="11" t="s">
        <v>2691</v>
      </c>
      <c r="J498" s="11" t="s">
        <v>2692</v>
      </c>
      <c r="K498" s="12" t="s">
        <v>2521</v>
      </c>
      <c r="L498" s="6" t="str">
        <f t="shared" si="51"/>
        <v>Programa: Gestão de Pessoas no Setor Público</v>
      </c>
      <c r="M498" s="6" t="str">
        <f t="shared" si="52"/>
        <v>Ação: 2696 - Valorização do Desenvolvimento Profissional - SEEDUC</v>
      </c>
      <c r="N498" s="6" t="str">
        <f t="shared" si="53"/>
        <v>Índice de Desenvolvimento de Educação Básica - IDEB (Adimensional)</v>
      </c>
      <c r="O498" s="13" t="s">
        <v>2682</v>
      </c>
      <c r="P498" s="7" t="s">
        <v>54</v>
      </c>
      <c r="Q498" s="43">
        <v>3.3</v>
      </c>
      <c r="R498" s="13" t="s">
        <v>55</v>
      </c>
      <c r="S498" s="2"/>
      <c r="T498" s="2"/>
      <c r="U498" s="2"/>
      <c r="V498" s="2"/>
      <c r="W498" s="2"/>
      <c r="X498" s="2"/>
      <c r="Y498" s="2"/>
      <c r="Z498" s="2"/>
      <c r="AA498" s="2"/>
      <c r="AB498" s="2"/>
      <c r="AC498" s="2"/>
      <c r="AD498" s="2" t="s">
        <v>55</v>
      </c>
      <c r="AE498" s="14" t="s">
        <v>55</v>
      </c>
      <c r="AF498" s="7" t="s">
        <v>55</v>
      </c>
      <c r="AG498" s="17">
        <v>4.5</v>
      </c>
      <c r="AH498" s="7" t="s">
        <v>2682</v>
      </c>
      <c r="AI498" s="11" t="s">
        <v>55</v>
      </c>
      <c r="AJ498" s="11" t="s">
        <v>55</v>
      </c>
    </row>
    <row r="499" spans="1:36" ht="12.75" customHeight="1" x14ac:dyDescent="0.25">
      <c r="A499" s="11" t="s">
        <v>178</v>
      </c>
      <c r="B499" s="11" t="s">
        <v>179</v>
      </c>
      <c r="C499" s="11" t="s">
        <v>2685</v>
      </c>
      <c r="D499" s="11" t="s">
        <v>2686</v>
      </c>
      <c r="E499" s="11" t="s">
        <v>2760</v>
      </c>
      <c r="F499" s="12" t="s">
        <v>2761</v>
      </c>
      <c r="G499" s="3" t="s">
        <v>2689</v>
      </c>
      <c r="H499" s="12" t="s">
        <v>2690</v>
      </c>
      <c r="I499" s="11" t="s">
        <v>2691</v>
      </c>
      <c r="J499" s="11" t="s">
        <v>2692</v>
      </c>
      <c r="K499" s="12" t="s">
        <v>2521</v>
      </c>
      <c r="L499" s="6" t="str">
        <f t="shared" si="51"/>
        <v>Programa: Educação Básica</v>
      </c>
      <c r="M499" s="6" t="str">
        <f t="shared" si="52"/>
        <v>Ação: 5622 - Educação Militar e Cívico-Militar - SEEDUC</v>
      </c>
      <c r="N499" s="6" t="str">
        <f t="shared" si="53"/>
        <v>Índice de Desenvolvimento de Educação Básica - IDEB (Adimensional)</v>
      </c>
      <c r="O499" s="13" t="s">
        <v>2682</v>
      </c>
      <c r="P499" s="7" t="s">
        <v>54</v>
      </c>
      <c r="Q499" s="43">
        <v>3.3</v>
      </c>
      <c r="R499" s="13" t="s">
        <v>55</v>
      </c>
      <c r="S499" s="2"/>
      <c r="T499" s="2"/>
      <c r="U499" s="2"/>
      <c r="V499" s="2"/>
      <c r="W499" s="2"/>
      <c r="X499" s="2"/>
      <c r="Y499" s="2"/>
      <c r="Z499" s="2"/>
      <c r="AA499" s="2"/>
      <c r="AB499" s="2"/>
      <c r="AC499" s="2"/>
      <c r="AD499" s="2" t="s">
        <v>55</v>
      </c>
      <c r="AE499" s="14" t="s">
        <v>55</v>
      </c>
      <c r="AF499" s="7" t="s">
        <v>55</v>
      </c>
      <c r="AG499" s="17">
        <v>4.5</v>
      </c>
      <c r="AH499" s="7" t="s">
        <v>2682</v>
      </c>
      <c r="AI499" s="11" t="s">
        <v>55</v>
      </c>
      <c r="AJ499" s="11" t="s">
        <v>55</v>
      </c>
    </row>
    <row r="500" spans="1:36" ht="12.75" customHeight="1" x14ac:dyDescent="0.25">
      <c r="A500" s="11" t="s">
        <v>2762</v>
      </c>
      <c r="B500" s="11" t="s">
        <v>2763</v>
      </c>
      <c r="C500" s="11" t="s">
        <v>2764</v>
      </c>
      <c r="D500" s="11" t="s">
        <v>2765</v>
      </c>
      <c r="E500" s="11" t="s">
        <v>2766</v>
      </c>
      <c r="F500" s="12" t="s">
        <v>2767</v>
      </c>
      <c r="G500" s="3" t="s">
        <v>2768</v>
      </c>
      <c r="H500" s="12" t="s">
        <v>2769</v>
      </c>
      <c r="I500" s="11" t="s">
        <v>2770</v>
      </c>
      <c r="J500" s="11" t="s">
        <v>2771</v>
      </c>
      <c r="K500" s="12" t="s">
        <v>52</v>
      </c>
      <c r="L500" s="6" t="str">
        <f t="shared" si="51"/>
        <v>Programa: Esporte, Cidadania e Desenvolvimento</v>
      </c>
      <c r="M500" s="6" t="str">
        <f t="shared" si="52"/>
        <v>Ação: 1055 - Desenvolvimento do Esporte de Alto Rendimento - SEELJE</v>
      </c>
      <c r="N500" s="6" t="str">
        <f t="shared" si="53"/>
        <v>Atletas de alto rendimento apoiados pelo Estado em pódios (Percentual)</v>
      </c>
      <c r="O500" s="13" t="s">
        <v>46</v>
      </c>
      <c r="P500" s="7" t="s">
        <v>54</v>
      </c>
      <c r="Q500" s="43" t="s">
        <v>55</v>
      </c>
      <c r="R500" s="74">
        <v>0.2</v>
      </c>
      <c r="S500" s="2"/>
      <c r="T500" s="2"/>
      <c r="U500" s="2"/>
      <c r="V500" s="2"/>
      <c r="W500" s="2"/>
      <c r="X500" s="2"/>
      <c r="Y500" s="2"/>
      <c r="Z500" s="2"/>
      <c r="AA500" s="2"/>
      <c r="AB500" s="2"/>
      <c r="AC500" s="2"/>
      <c r="AD500" s="2" t="s">
        <v>55</v>
      </c>
      <c r="AE500" s="126">
        <v>0.2</v>
      </c>
      <c r="AF500" s="127">
        <v>0.3</v>
      </c>
      <c r="AG500" s="103">
        <v>0.3</v>
      </c>
      <c r="AH500" s="7" t="s">
        <v>46</v>
      </c>
      <c r="AI500" s="10" t="s">
        <v>55</v>
      </c>
      <c r="AJ500" s="7" t="s">
        <v>55</v>
      </c>
    </row>
    <row r="501" spans="1:36" ht="12.75" customHeight="1" x14ac:dyDescent="0.25">
      <c r="A501" s="11" t="s">
        <v>2762</v>
      </c>
      <c r="B501" s="11" t="s">
        <v>2763</v>
      </c>
      <c r="C501" s="11" t="s">
        <v>2764</v>
      </c>
      <c r="D501" s="11" t="s">
        <v>2765</v>
      </c>
      <c r="E501" s="11" t="s">
        <v>2772</v>
      </c>
      <c r="F501" s="12" t="s">
        <v>2773</v>
      </c>
      <c r="G501" s="3" t="s">
        <v>2774</v>
      </c>
      <c r="H501" s="12" t="s">
        <v>2775</v>
      </c>
      <c r="I501" s="11" t="s">
        <v>2776</v>
      </c>
      <c r="J501" s="11" t="s">
        <v>2777</v>
      </c>
      <c r="K501" s="12" t="s">
        <v>45</v>
      </c>
      <c r="L501" s="6" t="str">
        <f t="shared" si="51"/>
        <v>Programa: Esporte, Cidadania e Desenvolvimento</v>
      </c>
      <c r="M501" s="6" t="str">
        <f t="shared" si="52"/>
        <v>Ação: 2085 - Fomento ao Desenvolvimento da Prática Esportiva - SEELJE</v>
      </c>
      <c r="N501" s="6" t="str">
        <f t="shared" si="53"/>
        <v>Fomento ao desenvolvimento da prática esportiva (Unidade)</v>
      </c>
      <c r="O501" s="13" t="s">
        <v>46</v>
      </c>
      <c r="P501" s="7" t="s">
        <v>54</v>
      </c>
      <c r="Q501" s="43">
        <v>20</v>
      </c>
      <c r="R501" s="21">
        <v>160</v>
      </c>
      <c r="S501" s="2"/>
      <c r="T501" s="2"/>
      <c r="U501" s="2"/>
      <c r="V501" s="2"/>
      <c r="W501" s="2"/>
      <c r="X501" s="2"/>
      <c r="Y501" s="2"/>
      <c r="Z501" s="2"/>
      <c r="AA501" s="2"/>
      <c r="AB501" s="2"/>
      <c r="AC501" s="2"/>
      <c r="AD501" s="2" t="s">
        <v>55</v>
      </c>
      <c r="AE501" s="20">
        <v>160</v>
      </c>
      <c r="AF501" s="21">
        <v>240</v>
      </c>
      <c r="AG501" s="22">
        <v>240</v>
      </c>
      <c r="AH501" s="7" t="s">
        <v>46</v>
      </c>
      <c r="AI501" s="10" t="s">
        <v>55</v>
      </c>
      <c r="AJ501" s="7" t="s">
        <v>55</v>
      </c>
    </row>
    <row r="502" spans="1:36" ht="12.75" customHeight="1" x14ac:dyDescent="0.25">
      <c r="A502" s="11" t="s">
        <v>2762</v>
      </c>
      <c r="B502" s="11" t="s">
        <v>2763</v>
      </c>
      <c r="C502" s="11" t="s">
        <v>2764</v>
      </c>
      <c r="D502" s="11" t="s">
        <v>2765</v>
      </c>
      <c r="E502" s="11" t="s">
        <v>2778</v>
      </c>
      <c r="F502" s="12" t="s">
        <v>2779</v>
      </c>
      <c r="G502" s="3" t="s">
        <v>2780</v>
      </c>
      <c r="H502" s="12" t="s">
        <v>2781</v>
      </c>
      <c r="I502" s="11" t="s">
        <v>2782</v>
      </c>
      <c r="J502" s="11" t="s">
        <v>2783</v>
      </c>
      <c r="K502" s="12" t="s">
        <v>52</v>
      </c>
      <c r="L502" s="6" t="str">
        <f t="shared" si="51"/>
        <v>Programa: Esporte, Cidadania e Desenvolvimento</v>
      </c>
      <c r="M502" s="6" t="str">
        <f t="shared" si="52"/>
        <v>Ação: 3930 - Gerenciamento de Equipamento Esportivo - SEELJE</v>
      </c>
      <c r="N502" s="6" t="str">
        <f t="shared" si="53"/>
        <v>Número de equipamentos esportivos em boas condições de uso (Percentual)</v>
      </c>
      <c r="O502" s="13" t="s">
        <v>46</v>
      </c>
      <c r="P502" s="7" t="s">
        <v>54</v>
      </c>
      <c r="Q502" s="43" t="s">
        <v>55</v>
      </c>
      <c r="R502" s="21">
        <v>5.8000000000000007</v>
      </c>
      <c r="S502" s="2"/>
      <c r="T502" s="2"/>
      <c r="U502" s="2"/>
      <c r="V502" s="2"/>
      <c r="W502" s="2"/>
      <c r="X502" s="2"/>
      <c r="Y502" s="2"/>
      <c r="Z502" s="2"/>
      <c r="AA502" s="2"/>
      <c r="AB502" s="2"/>
      <c r="AC502" s="2"/>
      <c r="AD502" s="2" t="s">
        <v>55</v>
      </c>
      <c r="AE502" s="20">
        <v>5.8000000000000007</v>
      </c>
      <c r="AF502" s="21">
        <v>8.6999999999999993</v>
      </c>
      <c r="AG502" s="22">
        <v>8.6999999999999993</v>
      </c>
      <c r="AH502" s="7" t="s">
        <v>46</v>
      </c>
      <c r="AI502" s="10" t="s">
        <v>55</v>
      </c>
      <c r="AJ502" s="7" t="s">
        <v>55</v>
      </c>
    </row>
    <row r="503" spans="1:36" ht="12.75" customHeight="1" x14ac:dyDescent="0.25">
      <c r="A503" s="11" t="s">
        <v>2762</v>
      </c>
      <c r="B503" s="11" t="s">
        <v>2763</v>
      </c>
      <c r="C503" s="11" t="s">
        <v>2764</v>
      </c>
      <c r="D503" s="11" t="s">
        <v>2765</v>
      </c>
      <c r="E503" s="11" t="s">
        <v>2784</v>
      </c>
      <c r="F503" s="12" t="s">
        <v>2785</v>
      </c>
      <c r="G503" s="3" t="s">
        <v>2786</v>
      </c>
      <c r="H503" s="12" t="s">
        <v>2787</v>
      </c>
      <c r="I503" s="11" t="s">
        <v>2788</v>
      </c>
      <c r="J503" s="11" t="s">
        <v>2789</v>
      </c>
      <c r="K503" s="12" t="s">
        <v>45</v>
      </c>
      <c r="L503" s="6" t="str">
        <f t="shared" si="51"/>
        <v>Programa: Esporte, Cidadania e Desenvolvimento</v>
      </c>
      <c r="M503" s="6" t="str">
        <f t="shared" si="52"/>
        <v>Ação: 4447 - Fomento ao Esporte Feminino - Empoderadas - SEELJE</v>
      </c>
      <c r="N503" s="6" t="str">
        <f t="shared" si="53"/>
        <v>Fomento ao esporte feminino - Empoderadas (Unidade)</v>
      </c>
      <c r="O503" s="13" t="s">
        <v>46</v>
      </c>
      <c r="P503" s="7" t="s">
        <v>54</v>
      </c>
      <c r="Q503" s="43" t="s">
        <v>55</v>
      </c>
      <c r="R503" s="11">
        <v>800</v>
      </c>
      <c r="S503" s="2"/>
      <c r="T503" s="2"/>
      <c r="U503" s="2"/>
      <c r="V503" s="2"/>
      <c r="W503" s="2"/>
      <c r="X503" s="2"/>
      <c r="Y503" s="2"/>
      <c r="Z503" s="2"/>
      <c r="AA503" s="2"/>
      <c r="AB503" s="2"/>
      <c r="AC503" s="2"/>
      <c r="AD503" s="2" t="s">
        <v>55</v>
      </c>
      <c r="AE503" s="20">
        <v>1500</v>
      </c>
      <c r="AF503" s="21">
        <v>1700</v>
      </c>
      <c r="AG503" s="22">
        <v>2000</v>
      </c>
      <c r="AH503" s="7" t="s">
        <v>46</v>
      </c>
      <c r="AI503" s="10" t="s">
        <v>55</v>
      </c>
      <c r="AJ503" s="7" t="s">
        <v>55</v>
      </c>
    </row>
    <row r="504" spans="1:36" ht="12.75" customHeight="1" x14ac:dyDescent="0.25">
      <c r="A504" s="11" t="s">
        <v>2762</v>
      </c>
      <c r="B504" s="11" t="s">
        <v>2763</v>
      </c>
      <c r="C504" s="11" t="s">
        <v>2764</v>
      </c>
      <c r="D504" s="11" t="s">
        <v>2765</v>
      </c>
      <c r="E504" s="11" t="s">
        <v>2790</v>
      </c>
      <c r="F504" s="12" t="s">
        <v>2791</v>
      </c>
      <c r="G504" s="3" t="s">
        <v>2792</v>
      </c>
      <c r="H504" s="12" t="s">
        <v>2793</v>
      </c>
      <c r="I504" s="11" t="s">
        <v>2794</v>
      </c>
      <c r="J504" s="11" t="s">
        <v>2795</v>
      </c>
      <c r="K504" s="12" t="s">
        <v>45</v>
      </c>
      <c r="L504" s="6" t="str">
        <f t="shared" si="51"/>
        <v>Programa: Esporte, Cidadania e Desenvolvimento</v>
      </c>
      <c r="M504" s="6" t="str">
        <f t="shared" si="52"/>
        <v>Ação: 4448 - Realização do RJ Mais Inclusão - SEELJE</v>
      </c>
      <c r="N504" s="6" t="str">
        <f t="shared" si="53"/>
        <v>Idosos e pessoas com deficiência atendidos  no programa RJ+ Inclusão (Unidade)</v>
      </c>
      <c r="O504" s="13" t="s">
        <v>46</v>
      </c>
      <c r="P504" s="7" t="s">
        <v>54</v>
      </c>
      <c r="Q504" s="43" t="s">
        <v>55</v>
      </c>
      <c r="R504" s="21">
        <v>1000</v>
      </c>
      <c r="S504" s="2"/>
      <c r="T504" s="2"/>
      <c r="U504" s="2"/>
      <c r="V504" s="2"/>
      <c r="W504" s="2"/>
      <c r="X504" s="2"/>
      <c r="Y504" s="2"/>
      <c r="Z504" s="2"/>
      <c r="AA504" s="2"/>
      <c r="AB504" s="2"/>
      <c r="AC504" s="2"/>
      <c r="AD504" s="2" t="s">
        <v>55</v>
      </c>
      <c r="AE504" s="20">
        <v>1200</v>
      </c>
      <c r="AF504" s="21">
        <v>1200</v>
      </c>
      <c r="AG504" s="22">
        <v>1400</v>
      </c>
      <c r="AH504" s="7" t="s">
        <v>46</v>
      </c>
      <c r="AI504" s="10" t="s">
        <v>55</v>
      </c>
      <c r="AJ504" s="7" t="s">
        <v>55</v>
      </c>
    </row>
    <row r="505" spans="1:36" ht="14.25" customHeight="1" x14ac:dyDescent="0.25">
      <c r="A505" s="18" t="s">
        <v>2762</v>
      </c>
      <c r="B505" s="18" t="s">
        <v>2763</v>
      </c>
      <c r="C505" s="18" t="s">
        <v>2764</v>
      </c>
      <c r="D505" s="18" t="s">
        <v>2765</v>
      </c>
      <c r="E505" s="18" t="s">
        <v>2796</v>
      </c>
      <c r="F505" s="19" t="s">
        <v>2797</v>
      </c>
      <c r="G505" s="3" t="s">
        <v>2798</v>
      </c>
      <c r="H505" s="19" t="s">
        <v>2799</v>
      </c>
      <c r="I505" s="18" t="s">
        <v>2800</v>
      </c>
      <c r="J505" s="18" t="s">
        <v>2801</v>
      </c>
      <c r="K505" s="19" t="s">
        <v>45</v>
      </c>
      <c r="L505" s="6" t="str">
        <f t="shared" si="51"/>
        <v>Programa: Esporte, Cidadania e Desenvolvimento</v>
      </c>
      <c r="M505" s="6" t="str">
        <f t="shared" si="52"/>
        <v>Ação: 8034 - Realização do RJ Mais Esporte - SEELJE</v>
      </c>
      <c r="N505" s="6" t="str">
        <f t="shared" si="53"/>
        <v>Núcleos do RJ + Esporte em funcionamento (Unidade)</v>
      </c>
      <c r="O505" s="23" t="s">
        <v>46</v>
      </c>
      <c r="P505" s="7" t="s">
        <v>47</v>
      </c>
      <c r="Q505" s="163" t="s">
        <v>55</v>
      </c>
      <c r="R505" s="27">
        <v>230</v>
      </c>
      <c r="S505" s="2"/>
      <c r="T505" s="2"/>
      <c r="U505" s="2"/>
      <c r="V505" s="2"/>
      <c r="W505" s="2"/>
      <c r="X505" s="2"/>
      <c r="Y505" s="2"/>
      <c r="Z505" s="2"/>
      <c r="AA505" s="2"/>
      <c r="AB505" s="2"/>
      <c r="AC505" s="2"/>
      <c r="AD505" s="2" t="s">
        <v>55</v>
      </c>
      <c r="AE505" s="26">
        <v>190</v>
      </c>
      <c r="AF505" s="27">
        <v>188</v>
      </c>
      <c r="AG505" s="60">
        <v>168</v>
      </c>
      <c r="AH505" s="7" t="s">
        <v>46</v>
      </c>
      <c r="AI505" s="10" t="s">
        <v>55</v>
      </c>
      <c r="AJ505" s="7" t="s">
        <v>55</v>
      </c>
    </row>
    <row r="506" spans="1:36" ht="12.75" customHeight="1" x14ac:dyDescent="0.25">
      <c r="A506" s="11" t="s">
        <v>2762</v>
      </c>
      <c r="B506" s="11" t="s">
        <v>2763</v>
      </c>
      <c r="C506" s="11" t="s">
        <v>2764</v>
      </c>
      <c r="D506" s="11" t="s">
        <v>2765</v>
      </c>
      <c r="E506" s="11" t="s">
        <v>2802</v>
      </c>
      <c r="F506" s="12" t="s">
        <v>2803</v>
      </c>
      <c r="G506" s="3" t="s">
        <v>2804</v>
      </c>
      <c r="H506" s="12" t="s">
        <v>2805</v>
      </c>
      <c r="I506" s="11" t="s">
        <v>2806</v>
      </c>
      <c r="J506" s="11" t="s">
        <v>2807</v>
      </c>
      <c r="K506" s="12" t="s">
        <v>45</v>
      </c>
      <c r="L506" s="6" t="str">
        <f t="shared" si="51"/>
        <v>Programa: Esporte, Cidadania e Desenvolvimento</v>
      </c>
      <c r="M506" s="6" t="str">
        <f t="shared" si="52"/>
        <v>Ação: 8283 - Promoção de Centros de Referência da Juventude do Estado do Rio de Janeiro - SEELJE</v>
      </c>
      <c r="N506" s="6" t="str">
        <f t="shared" si="53"/>
        <v>Número de jovens capacitados nos centros de referência da juventude (Unidade)</v>
      </c>
      <c r="O506" s="13" t="s">
        <v>46</v>
      </c>
      <c r="P506" s="7" t="s">
        <v>54</v>
      </c>
      <c r="Q506" s="43">
        <v>1500</v>
      </c>
      <c r="R506" s="21">
        <v>2168</v>
      </c>
      <c r="S506" s="2"/>
      <c r="T506" s="2"/>
      <c r="U506" s="2"/>
      <c r="V506" s="2"/>
      <c r="W506" s="2"/>
      <c r="X506" s="2"/>
      <c r="Y506" s="2"/>
      <c r="Z506" s="2"/>
      <c r="AA506" s="2"/>
      <c r="AB506" s="2"/>
      <c r="AC506" s="2"/>
      <c r="AD506" s="2" t="s">
        <v>55</v>
      </c>
      <c r="AE506" s="20">
        <v>2320</v>
      </c>
      <c r="AF506" s="21">
        <v>2375</v>
      </c>
      <c r="AG506" s="22">
        <v>2425</v>
      </c>
      <c r="AH506" s="7" t="s">
        <v>46</v>
      </c>
      <c r="AI506" s="10" t="s">
        <v>55</v>
      </c>
      <c r="AJ506" s="7" t="s">
        <v>55</v>
      </c>
    </row>
    <row r="507" spans="1:36" ht="12.75" customHeight="1" x14ac:dyDescent="0.25">
      <c r="A507" s="11" t="s">
        <v>2762</v>
      </c>
      <c r="B507" s="11" t="s">
        <v>2763</v>
      </c>
      <c r="C507" s="11" t="s">
        <v>2764</v>
      </c>
      <c r="D507" s="11" t="s">
        <v>2765</v>
      </c>
      <c r="E507" s="11" t="s">
        <v>2808</v>
      </c>
      <c r="F507" s="12" t="s">
        <v>2809</v>
      </c>
      <c r="G507" s="3" t="s">
        <v>2774</v>
      </c>
      <c r="H507" s="12" t="s">
        <v>2775</v>
      </c>
      <c r="I507" s="11" t="s">
        <v>2776</v>
      </c>
      <c r="J507" s="11" t="s">
        <v>2777</v>
      </c>
      <c r="K507" s="12" t="s">
        <v>45</v>
      </c>
      <c r="L507" s="6" t="str">
        <f t="shared" si="51"/>
        <v>Programa: Esporte, Cidadania e Desenvolvimento</v>
      </c>
      <c r="M507" s="6" t="str">
        <f t="shared" si="52"/>
        <v>Ação: A535 - Fomento ao Desenvolvimento da Prática Esportiva Via Lei de Incentivo - SEELJE</v>
      </c>
      <c r="N507" s="6" t="str">
        <f t="shared" si="53"/>
        <v>Fomento ao desenvolvimento da prática esportiva (Unidade)</v>
      </c>
      <c r="O507" s="13" t="s">
        <v>46</v>
      </c>
      <c r="P507" s="7" t="s">
        <v>54</v>
      </c>
      <c r="Q507" s="43">
        <v>20</v>
      </c>
      <c r="R507" s="21">
        <v>160</v>
      </c>
      <c r="S507" s="2"/>
      <c r="T507" s="2"/>
      <c r="U507" s="2"/>
      <c r="V507" s="2"/>
      <c r="W507" s="2"/>
      <c r="X507" s="2"/>
      <c r="Y507" s="2"/>
      <c r="Z507" s="2"/>
      <c r="AA507" s="2"/>
      <c r="AB507" s="2"/>
      <c r="AC507" s="2"/>
      <c r="AD507" s="2" t="s">
        <v>55</v>
      </c>
      <c r="AE507" s="26">
        <v>160</v>
      </c>
      <c r="AF507" s="21">
        <v>240</v>
      </c>
      <c r="AG507" s="22">
        <v>240</v>
      </c>
      <c r="AH507" s="7" t="s">
        <v>46</v>
      </c>
      <c r="AI507" s="10" t="s">
        <v>55</v>
      </c>
      <c r="AJ507" s="7" t="s">
        <v>55</v>
      </c>
    </row>
    <row r="508" spans="1:36" ht="12.75" customHeight="1" x14ac:dyDescent="0.25">
      <c r="A508" s="11" t="s">
        <v>2810</v>
      </c>
      <c r="B508" s="11" t="s">
        <v>2811</v>
      </c>
      <c r="C508" s="11" t="s">
        <v>2812</v>
      </c>
      <c r="D508" s="11" t="s">
        <v>2813</v>
      </c>
      <c r="E508" s="11" t="s">
        <v>2814</v>
      </c>
      <c r="F508" s="12" t="s">
        <v>2815</v>
      </c>
      <c r="G508" s="3" t="s">
        <v>2816</v>
      </c>
      <c r="H508" s="12" t="s">
        <v>2817</v>
      </c>
      <c r="I508" s="11" t="s">
        <v>2818</v>
      </c>
      <c r="J508" s="11" t="s">
        <v>2819</v>
      </c>
      <c r="K508" s="12" t="s">
        <v>52</v>
      </c>
      <c r="L508" s="6" t="str">
        <f t="shared" si="51"/>
        <v xml:space="preserve">Programa: Gestão Tributária </v>
      </c>
      <c r="M508" s="6" t="str">
        <f t="shared" si="52"/>
        <v>Ação: 1151 - Premiação do Programa Cidadania Fiscal - SEFAZ</v>
      </c>
      <c r="N508" s="6" t="str">
        <f t="shared" si="53"/>
        <v>Evolução do número de cidadãos participantes (Percentual)</v>
      </c>
      <c r="O508" s="13" t="s">
        <v>46</v>
      </c>
      <c r="P508" s="7" t="s">
        <v>54</v>
      </c>
      <c r="Q508" s="76">
        <v>0.01</v>
      </c>
      <c r="R508" s="75">
        <v>0.05</v>
      </c>
      <c r="S508" s="2"/>
      <c r="T508" s="2"/>
      <c r="U508" s="2"/>
      <c r="V508" s="2"/>
      <c r="W508" s="2"/>
      <c r="X508" s="2"/>
      <c r="Y508" s="2"/>
      <c r="Z508" s="2"/>
      <c r="AA508" s="2"/>
      <c r="AB508" s="2"/>
      <c r="AC508" s="2"/>
      <c r="AD508" s="67">
        <v>0</v>
      </c>
      <c r="AE508" s="15">
        <v>0.05</v>
      </c>
      <c r="AF508" s="76">
        <v>0.05</v>
      </c>
      <c r="AG508" s="75">
        <v>0.05</v>
      </c>
      <c r="AH508" s="7" t="s">
        <v>46</v>
      </c>
      <c r="AI508" s="10">
        <f>IF(P508="Crescimento",MAX(S508:AD508)/R508, 2-(MIN(S508:AD508)/R508))</f>
        <v>0</v>
      </c>
      <c r="AJ508" s="7" t="str">
        <f t="shared" ref="AJ508:AJ571" si="57">IF(AI508="ASI","ASI",IF(AI508&lt;100%,"Abaixo do Esperado",IF(AI508=100%,"Dentro do Esperado",IF(AI508&gt;100%,"Acima do Esperado"))))</f>
        <v>Abaixo do Esperado</v>
      </c>
    </row>
    <row r="509" spans="1:36" ht="12.75" customHeight="1" x14ac:dyDescent="0.25">
      <c r="A509" s="11" t="s">
        <v>2810</v>
      </c>
      <c r="B509" s="11" t="s">
        <v>2811</v>
      </c>
      <c r="C509" s="11" t="s">
        <v>2812</v>
      </c>
      <c r="D509" s="11" t="s">
        <v>2813</v>
      </c>
      <c r="E509" s="11" t="s">
        <v>2814</v>
      </c>
      <c r="F509" s="12" t="s">
        <v>2815</v>
      </c>
      <c r="G509" s="3" t="s">
        <v>2820</v>
      </c>
      <c r="H509" s="12" t="s">
        <v>2821</v>
      </c>
      <c r="I509" s="11" t="s">
        <v>2822</v>
      </c>
      <c r="J509" s="11" t="s">
        <v>2823</v>
      </c>
      <c r="K509" s="12" t="s">
        <v>52</v>
      </c>
      <c r="L509" s="6" t="str">
        <f t="shared" si="51"/>
        <v xml:space="preserve">Programa: Gestão Tributária </v>
      </c>
      <c r="M509" s="6" t="str">
        <f t="shared" si="52"/>
        <v>Ação: 1151 - Premiação do Programa Cidadania Fiscal - SEFAZ</v>
      </c>
      <c r="N509" s="6" t="str">
        <f t="shared" si="53"/>
        <v>Notas enviadas (Percentual)</v>
      </c>
      <c r="O509" s="13" t="s">
        <v>46</v>
      </c>
      <c r="P509" s="7" t="s">
        <v>54</v>
      </c>
      <c r="Q509" s="76">
        <v>0</v>
      </c>
      <c r="R509" s="75">
        <v>0.05</v>
      </c>
      <c r="S509" s="2"/>
      <c r="T509" s="2"/>
      <c r="U509" s="2"/>
      <c r="V509" s="2"/>
      <c r="W509" s="2"/>
      <c r="X509" s="2"/>
      <c r="Y509" s="2"/>
      <c r="Z509" s="2"/>
      <c r="AA509" s="2"/>
      <c r="AB509" s="2"/>
      <c r="AC509" s="2"/>
      <c r="AD509" s="67">
        <v>0</v>
      </c>
      <c r="AE509" s="15">
        <v>0.05</v>
      </c>
      <c r="AF509" s="76">
        <v>0.05</v>
      </c>
      <c r="AG509" s="75">
        <v>0.05</v>
      </c>
      <c r="AH509" s="7" t="s">
        <v>46</v>
      </c>
      <c r="AI509" s="10">
        <f>IF(P509="Crescimento",MAX(S509:AD509)/R509, 2-(MIN(S509:AD509)/R509))</f>
        <v>0</v>
      </c>
      <c r="AJ509" s="7" t="str">
        <f t="shared" si="57"/>
        <v>Abaixo do Esperado</v>
      </c>
    </row>
    <row r="510" spans="1:36" ht="12.75" customHeight="1" x14ac:dyDescent="0.25">
      <c r="A510" s="11" t="s">
        <v>194</v>
      </c>
      <c r="B510" s="11" t="s">
        <v>195</v>
      </c>
      <c r="C510" s="11" t="s">
        <v>2812</v>
      </c>
      <c r="D510" s="11" t="s">
        <v>2813</v>
      </c>
      <c r="E510" s="11" t="s">
        <v>2824</v>
      </c>
      <c r="F510" s="6" t="s">
        <v>2825</v>
      </c>
      <c r="G510" s="3" t="s">
        <v>2826</v>
      </c>
      <c r="H510" s="12" t="s">
        <v>2827</v>
      </c>
      <c r="I510" s="11" t="s">
        <v>2828</v>
      </c>
      <c r="J510" s="11" t="s">
        <v>2829</v>
      </c>
      <c r="K510" s="12" t="s">
        <v>45</v>
      </c>
      <c r="L510" s="6" t="str">
        <f t="shared" si="51"/>
        <v>Programa: Gestão de Pessoas no Setor Público</v>
      </c>
      <c r="M510" s="6" t="str">
        <f t="shared" si="52"/>
        <v>Ação: 2252 - Educação Continuada na Administração Fazendária - SEFAZ</v>
      </c>
      <c r="N510" s="6" t="str">
        <f t="shared" si="53"/>
        <v>Aumento qualitativo do acervo da bibloteca da EFAZ (Unidade)</v>
      </c>
      <c r="O510" s="13" t="s">
        <v>46</v>
      </c>
      <c r="P510" s="7" t="s">
        <v>54</v>
      </c>
      <c r="Q510" s="43" t="s">
        <v>55</v>
      </c>
      <c r="R510" s="13">
        <v>50</v>
      </c>
      <c r="S510" s="2"/>
      <c r="T510" s="2"/>
      <c r="U510" s="2"/>
      <c r="V510" s="2"/>
      <c r="W510" s="2"/>
      <c r="X510" s="2"/>
      <c r="Y510" s="2"/>
      <c r="Z510" s="2"/>
      <c r="AA510" s="2"/>
      <c r="AB510" s="2"/>
      <c r="AC510" s="2"/>
      <c r="AD510" s="2">
        <v>47</v>
      </c>
      <c r="AE510" s="7">
        <v>50</v>
      </c>
      <c r="AF510" s="43">
        <v>50</v>
      </c>
      <c r="AG510" s="13">
        <v>50</v>
      </c>
      <c r="AH510" s="7" t="s">
        <v>46</v>
      </c>
      <c r="AI510" s="10">
        <f>IF(P510="Crescimento",MAX(S510:AD510)/R510, 2-(MIN(S510:AD510)/R510))</f>
        <v>0.94</v>
      </c>
      <c r="AJ510" s="7" t="str">
        <f t="shared" si="57"/>
        <v>Abaixo do Esperado</v>
      </c>
    </row>
    <row r="511" spans="1:36" ht="12.75" customHeight="1" x14ac:dyDescent="0.25">
      <c r="A511" s="11" t="s">
        <v>194</v>
      </c>
      <c r="B511" s="11" t="s">
        <v>195</v>
      </c>
      <c r="C511" s="11" t="s">
        <v>2812</v>
      </c>
      <c r="D511" s="11" t="s">
        <v>2813</v>
      </c>
      <c r="E511" s="11" t="s">
        <v>2824</v>
      </c>
      <c r="F511" s="6" t="s">
        <v>2825</v>
      </c>
      <c r="G511" s="3" t="s">
        <v>2830</v>
      </c>
      <c r="H511" s="12" t="s">
        <v>2831</v>
      </c>
      <c r="I511" s="11" t="s">
        <v>2832</v>
      </c>
      <c r="J511" s="11" t="s">
        <v>2833</v>
      </c>
      <c r="K511" s="12" t="s">
        <v>2834</v>
      </c>
      <c r="L511" s="6" t="str">
        <f t="shared" si="51"/>
        <v>Programa: Gestão de Pessoas no Setor Público</v>
      </c>
      <c r="M511" s="6" t="str">
        <f t="shared" si="52"/>
        <v>Ação: 2252 - Educação Continuada na Administração Fazendária - SEFAZ</v>
      </c>
      <c r="N511" s="6" t="str">
        <f t="shared" si="53"/>
        <v>Carga horária média anual dedicada a treinamento e capacitação (Horas/ano)</v>
      </c>
      <c r="O511" s="13" t="s">
        <v>46</v>
      </c>
      <c r="P511" s="7" t="s">
        <v>54</v>
      </c>
      <c r="Q511" s="43">
        <v>16</v>
      </c>
      <c r="R511" s="13">
        <v>16</v>
      </c>
      <c r="S511" s="2"/>
      <c r="T511" s="2"/>
      <c r="U511" s="2"/>
      <c r="V511" s="2"/>
      <c r="W511" s="2"/>
      <c r="X511" s="2"/>
      <c r="Y511" s="2"/>
      <c r="Z511" s="2"/>
      <c r="AA511" s="2"/>
      <c r="AB511" s="2"/>
      <c r="AC511" s="2"/>
      <c r="AD511" s="2">
        <v>2</v>
      </c>
      <c r="AE511" s="7">
        <v>17</v>
      </c>
      <c r="AF511" s="43">
        <v>18</v>
      </c>
      <c r="AG511" s="13">
        <v>19</v>
      </c>
      <c r="AH511" s="7" t="s">
        <v>46</v>
      </c>
      <c r="AI511" s="10">
        <f>IF(P511="Crescimento",MAX(S511:AD511)/R511, 2-(MIN(S511:AD511)/R511))</f>
        <v>0.125</v>
      </c>
      <c r="AJ511" s="7" t="str">
        <f t="shared" si="57"/>
        <v>Abaixo do Esperado</v>
      </c>
    </row>
    <row r="512" spans="1:36" ht="12.75" customHeight="1" x14ac:dyDescent="0.25">
      <c r="A512" s="11" t="s">
        <v>2810</v>
      </c>
      <c r="B512" s="11" t="s">
        <v>2811</v>
      </c>
      <c r="C512" s="11" t="s">
        <v>2812</v>
      </c>
      <c r="D512" s="11" t="s">
        <v>2813</v>
      </c>
      <c r="E512" s="11" t="s">
        <v>2835</v>
      </c>
      <c r="F512" s="12" t="s">
        <v>2836</v>
      </c>
      <c r="G512" s="3" t="s">
        <v>2837</v>
      </c>
      <c r="H512" s="12" t="s">
        <v>2838</v>
      </c>
      <c r="I512" s="11" t="s">
        <v>2839</v>
      </c>
      <c r="J512" s="11" t="s">
        <v>2840</v>
      </c>
      <c r="K512" s="12" t="s">
        <v>52</v>
      </c>
      <c r="L512" s="6" t="str">
        <f t="shared" si="51"/>
        <v xml:space="preserve">Programa: Gestão Tributária </v>
      </c>
      <c r="M512" s="6" t="str">
        <f t="shared" si="52"/>
        <v>Ação: 4479 - Modernização da Receita Estadual - SEFAZ</v>
      </c>
      <c r="N512" s="6" t="str">
        <f t="shared" si="53"/>
        <v>Arrecadação espontânea posterior ao projeto (Percentual)</v>
      </c>
      <c r="O512" s="13" t="s">
        <v>46</v>
      </c>
      <c r="P512" s="7" t="s">
        <v>54</v>
      </c>
      <c r="Q512" s="76">
        <v>0.01</v>
      </c>
      <c r="R512" s="75">
        <v>0.03</v>
      </c>
      <c r="S512" s="2"/>
      <c r="T512" s="2"/>
      <c r="U512" s="2"/>
      <c r="V512" s="2"/>
      <c r="W512" s="2"/>
      <c r="X512" s="2"/>
      <c r="Y512" s="2"/>
      <c r="Z512" s="2"/>
      <c r="AA512" s="2"/>
      <c r="AB512" s="2"/>
      <c r="AC512" s="2"/>
      <c r="AD512" s="2" t="s">
        <v>55</v>
      </c>
      <c r="AE512" s="94">
        <v>0.03</v>
      </c>
      <c r="AF512" s="76">
        <v>0.03</v>
      </c>
      <c r="AG512" s="75">
        <v>0.03</v>
      </c>
      <c r="AH512" s="7" t="s">
        <v>46</v>
      </c>
      <c r="AI512" s="10" t="s">
        <v>55</v>
      </c>
      <c r="AJ512" s="7" t="s">
        <v>55</v>
      </c>
    </row>
    <row r="513" spans="1:36" ht="12.75" customHeight="1" x14ac:dyDescent="0.25">
      <c r="A513" s="11" t="s">
        <v>2810</v>
      </c>
      <c r="B513" s="11" t="s">
        <v>2811</v>
      </c>
      <c r="C513" s="11" t="s">
        <v>2812</v>
      </c>
      <c r="D513" s="11" t="s">
        <v>2813</v>
      </c>
      <c r="E513" s="11" t="s">
        <v>2835</v>
      </c>
      <c r="F513" s="12" t="s">
        <v>2836</v>
      </c>
      <c r="G513" s="3" t="s">
        <v>2841</v>
      </c>
      <c r="H513" s="12" t="s">
        <v>2842</v>
      </c>
      <c r="I513" s="11" t="s">
        <v>2843</v>
      </c>
      <c r="J513" s="11" t="s">
        <v>2844</v>
      </c>
      <c r="K513" s="12" t="s">
        <v>52</v>
      </c>
      <c r="L513" s="6" t="str">
        <f t="shared" si="51"/>
        <v xml:space="preserve">Programa: Gestão Tributária </v>
      </c>
      <c r="M513" s="6" t="str">
        <f t="shared" si="52"/>
        <v>Ação: 4479 - Modernização da Receita Estadual - SEFAZ</v>
      </c>
      <c r="N513" s="6" t="str">
        <f t="shared" si="53"/>
        <v>Arrecadação posterior à modernização (Percentual)</v>
      </c>
      <c r="O513" s="13" t="s">
        <v>2845</v>
      </c>
      <c r="P513" s="7" t="s">
        <v>54</v>
      </c>
      <c r="Q513" s="76">
        <v>0.01</v>
      </c>
      <c r="R513" s="75">
        <v>0.03</v>
      </c>
      <c r="S513" s="2"/>
      <c r="T513" s="2"/>
      <c r="U513" s="2"/>
      <c r="V513" s="2"/>
      <c r="W513" s="2"/>
      <c r="X513" s="2"/>
      <c r="Y513" s="2"/>
      <c r="Z513" s="2"/>
      <c r="AA513" s="2"/>
      <c r="AB513" s="2"/>
      <c r="AC513" s="2"/>
      <c r="AD513" s="2" t="s">
        <v>55</v>
      </c>
      <c r="AE513" s="94">
        <v>0.03</v>
      </c>
      <c r="AF513" s="76">
        <v>0.03</v>
      </c>
      <c r="AG513" s="75">
        <v>0.03</v>
      </c>
      <c r="AH513" s="7" t="s">
        <v>2845</v>
      </c>
      <c r="AI513" s="10" t="s">
        <v>55</v>
      </c>
      <c r="AJ513" s="7" t="s">
        <v>55</v>
      </c>
    </row>
    <row r="514" spans="1:36" ht="12.75" customHeight="1" x14ac:dyDescent="0.25">
      <c r="A514" s="11" t="s">
        <v>2846</v>
      </c>
      <c r="B514" s="11" t="s">
        <v>2847</v>
      </c>
      <c r="C514" s="11" t="s">
        <v>2812</v>
      </c>
      <c r="D514" s="11" t="s">
        <v>2813</v>
      </c>
      <c r="E514" s="11" t="s">
        <v>2848</v>
      </c>
      <c r="F514" s="12" t="s">
        <v>2849</v>
      </c>
      <c r="G514" s="3" t="s">
        <v>2850</v>
      </c>
      <c r="H514" s="12" t="s">
        <v>2851</v>
      </c>
      <c r="I514" s="11" t="s">
        <v>2852</v>
      </c>
      <c r="J514" s="11" t="s">
        <v>2853</v>
      </c>
      <c r="K514" s="12" t="s">
        <v>52</v>
      </c>
      <c r="L514" s="6" t="str">
        <f t="shared" ref="L514:L577" si="58">"Programa: "&amp;B514</f>
        <v>Programa: Modernização da Gestão Fazendária, Orçamentária, Financeira e Contábil</v>
      </c>
      <c r="M514" s="6" t="str">
        <f t="shared" ref="M514:M577" si="59">"Ação: "&amp;E514&amp;" - "&amp;F514&amp;" - "&amp;D514</f>
        <v>Ação: 4487 - Fortalecimento da Programação Financeira Estadual - SEFAZ</v>
      </c>
      <c r="N514" s="6" t="str">
        <f t="shared" ref="N514:N577" si="60">H514&amp;" ("&amp;K514&amp;")"</f>
        <v>Percentual de Unidades Administrativas que operam a execução da despesa em sua integralidade (Percentual)</v>
      </c>
      <c r="O514" s="13" t="s">
        <v>46</v>
      </c>
      <c r="P514" s="7" t="s">
        <v>54</v>
      </c>
      <c r="Q514" s="76" t="s">
        <v>55</v>
      </c>
      <c r="R514" s="75">
        <v>0.75</v>
      </c>
      <c r="S514" s="2"/>
      <c r="T514" s="2"/>
      <c r="U514" s="2"/>
      <c r="V514" s="2"/>
      <c r="W514" s="2"/>
      <c r="X514" s="2"/>
      <c r="Y514" s="2"/>
      <c r="Z514" s="2"/>
      <c r="AA514" s="2"/>
      <c r="AB514" s="2"/>
      <c r="AC514" s="2"/>
      <c r="AD514" s="2" t="s">
        <v>55</v>
      </c>
      <c r="AE514" s="94">
        <v>0.85</v>
      </c>
      <c r="AF514" s="76">
        <v>0.95</v>
      </c>
      <c r="AG514" s="75">
        <v>1</v>
      </c>
      <c r="AH514" s="7" t="s">
        <v>46</v>
      </c>
      <c r="AI514" s="10" t="s">
        <v>55</v>
      </c>
      <c r="AJ514" s="7" t="s">
        <v>55</v>
      </c>
    </row>
    <row r="515" spans="1:36" ht="12.75" customHeight="1" x14ac:dyDescent="0.25">
      <c r="A515" s="11" t="s">
        <v>2810</v>
      </c>
      <c r="B515" s="11" t="s">
        <v>2811</v>
      </c>
      <c r="C515" s="11" t="s">
        <v>2812</v>
      </c>
      <c r="D515" s="11" t="s">
        <v>2813</v>
      </c>
      <c r="E515" s="11" t="s">
        <v>2854</v>
      </c>
      <c r="F515" s="12" t="s">
        <v>2855</v>
      </c>
      <c r="G515" s="3" t="s">
        <v>2856</v>
      </c>
      <c r="H515" s="12" t="s">
        <v>2857</v>
      </c>
      <c r="I515" s="11" t="s">
        <v>2858</v>
      </c>
      <c r="J515" s="11" t="s">
        <v>2859</v>
      </c>
      <c r="K515" s="12" t="s">
        <v>52</v>
      </c>
      <c r="L515" s="6" t="str">
        <f t="shared" si="58"/>
        <v xml:space="preserve">Programa: Gestão Tributária </v>
      </c>
      <c r="M515" s="6" t="str">
        <f t="shared" si="59"/>
        <v>Ação: 5516 - Modernização Fazendária de Processos, Aplicações, Infraestrutura e Serviços - SEFAZ</v>
      </c>
      <c r="N515" s="6" t="str">
        <f t="shared" si="60"/>
        <v>Promoção de inciativas estruturantes de investimentos de TIC (Percentual)</v>
      </c>
      <c r="O515" s="13" t="s">
        <v>126</v>
      </c>
      <c r="P515" s="7" t="s">
        <v>47</v>
      </c>
      <c r="Q515" s="43" t="s">
        <v>55</v>
      </c>
      <c r="R515" s="13" t="s">
        <v>55</v>
      </c>
      <c r="S515" s="2"/>
      <c r="T515" s="2"/>
      <c r="U515" s="2"/>
      <c r="V515" s="7" t="s">
        <v>55</v>
      </c>
      <c r="W515" s="2"/>
      <c r="X515" s="2"/>
      <c r="Y515" s="2"/>
      <c r="Z515" s="17" t="s">
        <v>55</v>
      </c>
      <c r="AA515" s="2"/>
      <c r="AB515" s="2"/>
      <c r="AC515" s="2"/>
      <c r="AD515" s="2" t="s">
        <v>55</v>
      </c>
      <c r="AE515" s="94">
        <v>0.75</v>
      </c>
      <c r="AF515" s="76">
        <v>0.4</v>
      </c>
      <c r="AG515" s="75">
        <v>0.4</v>
      </c>
      <c r="AH515" s="7" t="s">
        <v>126</v>
      </c>
      <c r="AI515" s="7" t="s">
        <v>161</v>
      </c>
      <c r="AJ515" s="7" t="s">
        <v>161</v>
      </c>
    </row>
    <row r="516" spans="1:36" s="162" customFormat="1" ht="14.25" customHeight="1" x14ac:dyDescent="0.25">
      <c r="A516" s="18" t="s">
        <v>2810</v>
      </c>
      <c r="B516" s="18" t="s">
        <v>2811</v>
      </c>
      <c r="C516" s="18" t="s">
        <v>2812</v>
      </c>
      <c r="D516" s="18" t="s">
        <v>2813</v>
      </c>
      <c r="E516" s="18" t="s">
        <v>2860</v>
      </c>
      <c r="F516" s="19" t="s">
        <v>2861</v>
      </c>
      <c r="G516" s="3" t="s">
        <v>2862</v>
      </c>
      <c r="H516" s="19" t="s">
        <v>2863</v>
      </c>
      <c r="I516" s="18" t="s">
        <v>2864</v>
      </c>
      <c r="J516" s="18" t="s">
        <v>2865</v>
      </c>
      <c r="K516" s="12" t="s">
        <v>52</v>
      </c>
      <c r="L516" s="6" t="str">
        <f t="shared" si="58"/>
        <v xml:space="preserve">Programa: Gestão Tributária </v>
      </c>
      <c r="M516" s="6" t="str">
        <f t="shared" si="59"/>
        <v>Ação: 5643 - Monitoramento do Fluxo de Mercadorias - SEFAZ</v>
      </c>
      <c r="N516" s="6" t="str">
        <f t="shared" si="60"/>
        <v>Evolução do Crédito Fiscal recuperado pela Barreira (Percentual)</v>
      </c>
      <c r="O516" s="13" t="s">
        <v>46</v>
      </c>
      <c r="P516" s="7" t="s">
        <v>54</v>
      </c>
      <c r="Q516" s="105">
        <v>0.01</v>
      </c>
      <c r="R516" s="164">
        <v>0.1</v>
      </c>
      <c r="S516" s="2"/>
      <c r="T516" s="2"/>
      <c r="U516" s="2"/>
      <c r="V516" s="2"/>
      <c r="W516" s="2"/>
      <c r="X516" s="2"/>
      <c r="Y516" s="2"/>
      <c r="Z516" s="2"/>
      <c r="AA516" s="2"/>
      <c r="AB516" s="2"/>
      <c r="AC516" s="2"/>
      <c r="AD516" s="2" t="s">
        <v>55</v>
      </c>
      <c r="AE516" s="94">
        <v>0.1</v>
      </c>
      <c r="AF516" s="105">
        <v>0.1</v>
      </c>
      <c r="AG516" s="164">
        <v>0.1</v>
      </c>
      <c r="AH516" s="7" t="s">
        <v>46</v>
      </c>
      <c r="AI516" s="10" t="s">
        <v>55</v>
      </c>
      <c r="AJ516" s="7" t="s">
        <v>55</v>
      </c>
    </row>
    <row r="517" spans="1:36" s="162" customFormat="1" ht="12.75" customHeight="1" x14ac:dyDescent="0.25">
      <c r="A517" s="11" t="s">
        <v>2810</v>
      </c>
      <c r="B517" s="11" t="s">
        <v>2811</v>
      </c>
      <c r="C517" s="11" t="s">
        <v>2812</v>
      </c>
      <c r="D517" s="11" t="s">
        <v>2813</v>
      </c>
      <c r="E517" s="11" t="s">
        <v>2866</v>
      </c>
      <c r="F517" s="12" t="s">
        <v>2867</v>
      </c>
      <c r="G517" s="3" t="s">
        <v>2868</v>
      </c>
      <c r="H517" s="12" t="s">
        <v>2869</v>
      </c>
      <c r="I517" s="11" t="s">
        <v>2870</v>
      </c>
      <c r="J517" s="11" t="s">
        <v>2871</v>
      </c>
      <c r="K517" s="12" t="s">
        <v>52</v>
      </c>
      <c r="L517" s="6" t="str">
        <f t="shared" si="58"/>
        <v xml:space="preserve">Programa: Gestão Tributária </v>
      </c>
      <c r="M517" s="6" t="str">
        <f t="shared" si="59"/>
        <v>Ação: 5644 - Gestão de Processos Tributários Integrados - SEFAZ</v>
      </c>
      <c r="N517" s="6" t="str">
        <f t="shared" si="60"/>
        <v>Arrecadação posterior ao projeto (Percentual)</v>
      </c>
      <c r="O517" s="13" t="s">
        <v>2845</v>
      </c>
      <c r="P517" s="7" t="s">
        <v>54</v>
      </c>
      <c r="Q517" s="76">
        <v>0.01</v>
      </c>
      <c r="R517" s="75">
        <v>0.03</v>
      </c>
      <c r="S517" s="2"/>
      <c r="T517" s="2"/>
      <c r="U517" s="2"/>
      <c r="V517" s="2"/>
      <c r="W517" s="2"/>
      <c r="X517" s="2"/>
      <c r="Y517" s="2"/>
      <c r="Z517" s="2"/>
      <c r="AA517" s="2"/>
      <c r="AB517" s="2"/>
      <c r="AC517" s="2"/>
      <c r="AD517" s="67">
        <v>0</v>
      </c>
      <c r="AE517" s="15">
        <v>0.03</v>
      </c>
      <c r="AF517" s="76">
        <v>0.03</v>
      </c>
      <c r="AG517" s="75">
        <v>0.03</v>
      </c>
      <c r="AH517" s="7" t="s">
        <v>2845</v>
      </c>
      <c r="AI517" s="10">
        <f>IF(P517="Crescimento",MAX(S517:AD517)/R517, 2-(MIN(S517:AD517)/R517))</f>
        <v>0</v>
      </c>
      <c r="AJ517" s="7" t="str">
        <f t="shared" si="57"/>
        <v>Abaixo do Esperado</v>
      </c>
    </row>
    <row r="518" spans="1:36" s="162" customFormat="1" ht="12.75" customHeight="1" x14ac:dyDescent="0.25">
      <c r="A518" s="99" t="s">
        <v>2846</v>
      </c>
      <c r="B518" s="99" t="s">
        <v>2847</v>
      </c>
      <c r="C518" s="99" t="s">
        <v>2812</v>
      </c>
      <c r="D518" s="11" t="s">
        <v>2813</v>
      </c>
      <c r="E518" s="99" t="s">
        <v>2872</v>
      </c>
      <c r="F518" s="12" t="s">
        <v>2873</v>
      </c>
      <c r="G518" s="3" t="s">
        <v>2874</v>
      </c>
      <c r="H518" s="12" t="s">
        <v>2875</v>
      </c>
      <c r="I518" s="11" t="s">
        <v>2876</v>
      </c>
      <c r="J518" s="11" t="s">
        <v>2877</v>
      </c>
      <c r="K518" s="19" t="s">
        <v>52</v>
      </c>
      <c r="L518" s="6" t="str">
        <f t="shared" si="58"/>
        <v>Programa: Modernização da Gestão Fazendária, Orçamentária, Financeira e Contábil</v>
      </c>
      <c r="M518" s="6" t="str">
        <f t="shared" si="59"/>
        <v>Ação: 5715 - Modernização do SIAFE-Rio - SEFAZ</v>
      </c>
      <c r="N518" s="6" t="str">
        <f t="shared" si="60"/>
        <v>Integrações sistêmicas - SIAFE-Rio (Percentual)</v>
      </c>
      <c r="O518" s="13" t="s">
        <v>46</v>
      </c>
      <c r="P518" s="7" t="s">
        <v>54</v>
      </c>
      <c r="Q518" s="43" t="s">
        <v>55</v>
      </c>
      <c r="R518" s="13" t="s">
        <v>55</v>
      </c>
      <c r="S518" s="2"/>
      <c r="T518" s="2"/>
      <c r="U518" s="2"/>
      <c r="V518" s="2"/>
      <c r="W518" s="2"/>
      <c r="X518" s="2"/>
      <c r="Y518" s="2"/>
      <c r="Z518" s="2"/>
      <c r="AA518" s="2"/>
      <c r="AB518" s="2"/>
      <c r="AC518" s="2"/>
      <c r="AD518" s="67">
        <v>0</v>
      </c>
      <c r="AE518" s="7" t="s">
        <v>55</v>
      </c>
      <c r="AF518" s="43" t="s">
        <v>55</v>
      </c>
      <c r="AG518" s="13" t="s">
        <v>55</v>
      </c>
      <c r="AH518" s="7" t="s">
        <v>46</v>
      </c>
      <c r="AI518" s="7" t="s">
        <v>161</v>
      </c>
      <c r="AJ518" s="7" t="s">
        <v>161</v>
      </c>
    </row>
    <row r="519" spans="1:36" s="162" customFormat="1" ht="12.75" customHeight="1" x14ac:dyDescent="0.25">
      <c r="A519" s="11" t="s">
        <v>2846</v>
      </c>
      <c r="B519" s="11" t="s">
        <v>2847</v>
      </c>
      <c r="C519" s="11" t="s">
        <v>2812</v>
      </c>
      <c r="D519" s="11" t="s">
        <v>2813</v>
      </c>
      <c r="E519" s="11" t="s">
        <v>2878</v>
      </c>
      <c r="F519" s="12" t="s">
        <v>2879</v>
      </c>
      <c r="G519" s="3" t="s">
        <v>2880</v>
      </c>
      <c r="H519" s="12" t="s">
        <v>2881</v>
      </c>
      <c r="I519" s="11" t="s">
        <v>2882</v>
      </c>
      <c r="J519" s="11" t="s">
        <v>2883</v>
      </c>
      <c r="K519" s="12" t="s">
        <v>52</v>
      </c>
      <c r="L519" s="6" t="str">
        <f t="shared" si="58"/>
        <v>Programa: Modernização da Gestão Fazendária, Orçamentária, Financeira e Contábil</v>
      </c>
      <c r="M519" s="6" t="str">
        <f t="shared" si="59"/>
        <v>Ação: 5716 - Aperfeiçoamento dos Instrumentos de Projeção de Receitas e Despesas do ERJ - SEFAZ</v>
      </c>
      <c r="N519" s="6" t="str">
        <f t="shared" si="60"/>
        <v>Eficiência da projeção de despesa (Percentual)</v>
      </c>
      <c r="O519" s="13" t="s">
        <v>46</v>
      </c>
      <c r="P519" s="7" t="s">
        <v>54</v>
      </c>
      <c r="Q519" s="43" t="s">
        <v>55</v>
      </c>
      <c r="R519" s="75">
        <v>0.2</v>
      </c>
      <c r="S519" s="2"/>
      <c r="T519" s="2"/>
      <c r="U519" s="2"/>
      <c r="V519" s="2"/>
      <c r="W519" s="2"/>
      <c r="X519" s="2"/>
      <c r="Y519" s="2"/>
      <c r="Z519" s="2"/>
      <c r="AA519" s="2"/>
      <c r="AB519" s="2"/>
      <c r="AC519" s="2"/>
      <c r="AD519" s="67">
        <v>0</v>
      </c>
      <c r="AE519" s="15">
        <v>0.2</v>
      </c>
      <c r="AF519" s="76">
        <v>0.2</v>
      </c>
      <c r="AG519" s="75">
        <v>0.2</v>
      </c>
      <c r="AH519" s="7" t="s">
        <v>46</v>
      </c>
      <c r="AI519" s="10">
        <f>IF(P519="Crescimento",MAX(S519:AD519)/R519, 2-(MIN(S519:AD519)/R519))</f>
        <v>0</v>
      </c>
      <c r="AJ519" s="7" t="str">
        <f t="shared" si="57"/>
        <v>Abaixo do Esperado</v>
      </c>
    </row>
    <row r="520" spans="1:36" s="162" customFormat="1" ht="12.75" customHeight="1" x14ac:dyDescent="0.25">
      <c r="A520" s="11" t="s">
        <v>2846</v>
      </c>
      <c r="B520" s="11" t="s">
        <v>2847</v>
      </c>
      <c r="C520" s="11" t="s">
        <v>2812</v>
      </c>
      <c r="D520" s="11" t="s">
        <v>2813</v>
      </c>
      <c r="E520" s="11" t="s">
        <v>2878</v>
      </c>
      <c r="F520" s="12" t="s">
        <v>2879</v>
      </c>
      <c r="G520" s="3" t="s">
        <v>2884</v>
      </c>
      <c r="H520" s="12" t="s">
        <v>2885</v>
      </c>
      <c r="I520" s="11" t="s">
        <v>2886</v>
      </c>
      <c r="J520" s="11" t="s">
        <v>2887</v>
      </c>
      <c r="K520" s="12" t="s">
        <v>52</v>
      </c>
      <c r="L520" s="6" t="str">
        <f t="shared" si="58"/>
        <v>Programa: Modernização da Gestão Fazendária, Orçamentária, Financeira e Contábil</v>
      </c>
      <c r="M520" s="6" t="str">
        <f t="shared" si="59"/>
        <v>Ação: 5716 - Aperfeiçoamento dos Instrumentos de Projeção de Receitas e Despesas do ERJ - SEFAZ</v>
      </c>
      <c r="N520" s="6" t="str">
        <f t="shared" si="60"/>
        <v>Eficiência da projeção de receita (Percentual)</v>
      </c>
      <c r="O520" s="13" t="s">
        <v>46</v>
      </c>
      <c r="P520" s="7" t="s">
        <v>54</v>
      </c>
      <c r="Q520" s="43" t="s">
        <v>55</v>
      </c>
      <c r="R520" s="75">
        <v>0.05</v>
      </c>
      <c r="S520" s="2"/>
      <c r="T520" s="2"/>
      <c r="U520" s="2"/>
      <c r="V520" s="2"/>
      <c r="W520" s="2"/>
      <c r="X520" s="2"/>
      <c r="Y520" s="2"/>
      <c r="Z520" s="2"/>
      <c r="AA520" s="2"/>
      <c r="AB520" s="2"/>
      <c r="AC520" s="2"/>
      <c r="AD520" s="67">
        <v>0</v>
      </c>
      <c r="AE520" s="15">
        <v>0.05</v>
      </c>
      <c r="AF520" s="76">
        <v>0.05</v>
      </c>
      <c r="AG520" s="75">
        <v>0.05</v>
      </c>
      <c r="AH520" s="7" t="s">
        <v>46</v>
      </c>
      <c r="AI520" s="10">
        <f>IF(P520="Crescimento",MAX(S520:AD520)/R520, 2-(MIN(S520:AD520)/R520))</f>
        <v>0</v>
      </c>
      <c r="AJ520" s="7" t="str">
        <f t="shared" si="57"/>
        <v>Abaixo do Esperado</v>
      </c>
    </row>
    <row r="521" spans="1:36" s="162" customFormat="1" ht="12.75" customHeight="1" x14ac:dyDescent="0.25">
      <c r="A521" s="11" t="s">
        <v>363</v>
      </c>
      <c r="B521" s="11" t="s">
        <v>364</v>
      </c>
      <c r="C521" s="11" t="s">
        <v>2812</v>
      </c>
      <c r="D521" s="11" t="s">
        <v>2813</v>
      </c>
      <c r="E521" s="11" t="s">
        <v>2888</v>
      </c>
      <c r="F521" s="12" t="s">
        <v>2889</v>
      </c>
      <c r="G521" s="3" t="s">
        <v>2890</v>
      </c>
      <c r="H521" s="12" t="s">
        <v>2891</v>
      </c>
      <c r="I521" s="11" t="s">
        <v>2892</v>
      </c>
      <c r="J521" s="11" t="s">
        <v>2893</v>
      </c>
      <c r="K521" s="12" t="s">
        <v>52</v>
      </c>
      <c r="L521" s="6" t="str">
        <f t="shared" si="58"/>
        <v>Programa: Modernização Tecnológica</v>
      </c>
      <c r="M521" s="6" t="str">
        <f t="shared" si="59"/>
        <v>Ação: 8103 - Gestão de Tecnologia da Informação e Comunicação - SEFAZ</v>
      </c>
      <c r="N521" s="6" t="str">
        <f t="shared" si="60"/>
        <v>Capacidade de entregas de produtos e serviços que suportam as áreas de negócios  (Percentual)</v>
      </c>
      <c r="O521" s="13" t="s">
        <v>126</v>
      </c>
      <c r="P521" s="7" t="s">
        <v>54</v>
      </c>
      <c r="Q521" s="76">
        <v>0.3</v>
      </c>
      <c r="R521" s="13" t="s">
        <v>55</v>
      </c>
      <c r="S521" s="2"/>
      <c r="T521" s="2"/>
      <c r="U521" s="2"/>
      <c r="V521" s="7" t="s">
        <v>55</v>
      </c>
      <c r="W521" s="2"/>
      <c r="X521" s="2"/>
      <c r="Y521" s="2"/>
      <c r="Z521" s="66">
        <v>1</v>
      </c>
      <c r="AA521" s="2"/>
      <c r="AB521" s="2"/>
      <c r="AC521" s="2"/>
      <c r="AD521" s="67">
        <v>0.4879</v>
      </c>
      <c r="AE521" s="15">
        <v>0.8</v>
      </c>
      <c r="AF521" s="76">
        <v>0.7</v>
      </c>
      <c r="AG521" s="75">
        <v>0.7</v>
      </c>
      <c r="AH521" s="7" t="s">
        <v>126</v>
      </c>
      <c r="AI521" s="7" t="s">
        <v>161</v>
      </c>
      <c r="AJ521" s="7" t="s">
        <v>161</v>
      </c>
    </row>
    <row r="522" spans="1:36" s="162" customFormat="1" ht="12.75" customHeight="1" x14ac:dyDescent="0.25">
      <c r="A522" s="11" t="s">
        <v>363</v>
      </c>
      <c r="B522" s="11" t="s">
        <v>364</v>
      </c>
      <c r="C522" s="11" t="s">
        <v>2812</v>
      </c>
      <c r="D522" s="11" t="s">
        <v>2813</v>
      </c>
      <c r="E522" s="11" t="s">
        <v>2888</v>
      </c>
      <c r="F522" s="12" t="s">
        <v>2889</v>
      </c>
      <c r="G522" s="3" t="s">
        <v>2894</v>
      </c>
      <c r="H522" s="12" t="s">
        <v>2895</v>
      </c>
      <c r="I522" s="11" t="s">
        <v>2896</v>
      </c>
      <c r="J522" s="11" t="s">
        <v>2897</v>
      </c>
      <c r="K522" s="12" t="s">
        <v>52</v>
      </c>
      <c r="L522" s="6" t="str">
        <f t="shared" si="58"/>
        <v>Programa: Modernização Tecnológica</v>
      </c>
      <c r="M522" s="6" t="str">
        <f t="shared" si="59"/>
        <v>Ação: 8103 - Gestão de Tecnologia da Informação e Comunicação - SEFAZ</v>
      </c>
      <c r="N522" s="6" t="str">
        <f t="shared" si="60"/>
        <v>Capacidade de entregas de produtos e serviços de Segurança da Informação para a proteção de dados (Percentual)</v>
      </c>
      <c r="O522" s="13" t="s">
        <v>126</v>
      </c>
      <c r="P522" s="7" t="s">
        <v>54</v>
      </c>
      <c r="Q522" s="76">
        <v>0.5</v>
      </c>
      <c r="R522" s="13" t="s">
        <v>55</v>
      </c>
      <c r="S522" s="2"/>
      <c r="T522" s="2"/>
      <c r="U522" s="2"/>
      <c r="V522" s="7" t="s">
        <v>55</v>
      </c>
      <c r="W522" s="2"/>
      <c r="X522" s="2"/>
      <c r="Y522" s="2"/>
      <c r="Z522" s="210">
        <v>0.62719999999999998</v>
      </c>
      <c r="AA522" s="2"/>
      <c r="AB522" s="2"/>
      <c r="AC522" s="2"/>
      <c r="AD522" s="67">
        <v>1</v>
      </c>
      <c r="AE522" s="15">
        <v>0.75</v>
      </c>
      <c r="AF522" s="76">
        <v>1</v>
      </c>
      <c r="AG522" s="75">
        <v>1</v>
      </c>
      <c r="AH522" s="7" t="s">
        <v>126</v>
      </c>
      <c r="AI522" s="7" t="s">
        <v>161</v>
      </c>
      <c r="AJ522" s="7" t="s">
        <v>161</v>
      </c>
    </row>
    <row r="523" spans="1:36" s="162" customFormat="1" ht="12.75" customHeight="1" x14ac:dyDescent="0.25">
      <c r="A523" s="11" t="s">
        <v>2810</v>
      </c>
      <c r="B523" s="11" t="s">
        <v>2811</v>
      </c>
      <c r="C523" s="11" t="s">
        <v>2812</v>
      </c>
      <c r="D523" s="11" t="s">
        <v>2813</v>
      </c>
      <c r="E523" s="11" t="s">
        <v>2898</v>
      </c>
      <c r="F523" s="12" t="s">
        <v>2899</v>
      </c>
      <c r="G523" s="3" t="s">
        <v>2900</v>
      </c>
      <c r="H523" s="12" t="s">
        <v>2901</v>
      </c>
      <c r="I523" s="11" t="s">
        <v>2902</v>
      </c>
      <c r="J523" s="11" t="s">
        <v>2903</v>
      </c>
      <c r="K523" s="12" t="s">
        <v>2904</v>
      </c>
      <c r="L523" s="6" t="str">
        <f t="shared" si="58"/>
        <v xml:space="preserve">Programa: Gestão Tributária </v>
      </c>
      <c r="M523" s="6" t="str">
        <f t="shared" si="59"/>
        <v>Ação: A564 - Promoção da Transparência Fiscal - SEFAZ</v>
      </c>
      <c r="N523" s="6" t="str">
        <f t="shared" si="60"/>
        <v>Rankings estaduais de transparência fiscal (Posição no ranking)</v>
      </c>
      <c r="O523" s="13" t="s">
        <v>2905</v>
      </c>
      <c r="P523" s="7" t="s">
        <v>54</v>
      </c>
      <c r="Q523" s="43" t="s">
        <v>2906</v>
      </c>
      <c r="R523" s="13" t="s">
        <v>2906</v>
      </c>
      <c r="S523" s="2"/>
      <c r="T523" s="2"/>
      <c r="U523" s="2"/>
      <c r="V523" s="2"/>
      <c r="W523" s="2"/>
      <c r="X523" s="2"/>
      <c r="Y523" s="2"/>
      <c r="Z523" s="2"/>
      <c r="AA523" s="2"/>
      <c r="AB523" s="2"/>
      <c r="AC523" s="2"/>
      <c r="AD523" s="2" t="s">
        <v>55</v>
      </c>
      <c r="AE523" s="14" t="s">
        <v>2907</v>
      </c>
      <c r="AF523" s="43" t="s">
        <v>2907</v>
      </c>
      <c r="AG523" s="13" t="s">
        <v>2907</v>
      </c>
      <c r="AH523" s="7" t="s">
        <v>2905</v>
      </c>
      <c r="AI523" s="7" t="s">
        <v>55</v>
      </c>
      <c r="AJ523" s="7" t="s">
        <v>55</v>
      </c>
    </row>
    <row r="524" spans="1:36" s="162" customFormat="1" ht="12.75" customHeight="1" x14ac:dyDescent="0.25">
      <c r="A524" s="11" t="s">
        <v>194</v>
      </c>
      <c r="B524" s="11" t="s">
        <v>195</v>
      </c>
      <c r="C524" s="11" t="s">
        <v>2812</v>
      </c>
      <c r="D524" s="11" t="s">
        <v>2813</v>
      </c>
      <c r="E524" s="11" t="s">
        <v>2908</v>
      </c>
      <c r="F524" s="12" t="s">
        <v>2909</v>
      </c>
      <c r="G524" s="3" t="s">
        <v>2910</v>
      </c>
      <c r="H524" s="86" t="s">
        <v>2911</v>
      </c>
      <c r="I524" s="104" t="s">
        <v>2912</v>
      </c>
      <c r="J524" s="104" t="s">
        <v>2913</v>
      </c>
      <c r="K524" s="86" t="s">
        <v>52</v>
      </c>
      <c r="L524" s="6" t="str">
        <f t="shared" si="58"/>
        <v>Programa: Gestão de Pessoas no Setor Público</v>
      </c>
      <c r="M524" s="6" t="str">
        <f t="shared" si="59"/>
        <v>Ação: A586 - Gestão Estratégica de Pessoas  - SEFAZ</v>
      </c>
      <c r="N524" s="6" t="str">
        <f t="shared" si="60"/>
        <v>Grau de desenvolvimento de competências mapeadas (Percentual)</v>
      </c>
      <c r="O524" s="104" t="s">
        <v>46</v>
      </c>
      <c r="P524" s="7" t="s">
        <v>54</v>
      </c>
      <c r="Q524" s="104" t="s">
        <v>55</v>
      </c>
      <c r="R524" s="104" t="s">
        <v>55</v>
      </c>
      <c r="S524" s="2"/>
      <c r="T524" s="2"/>
      <c r="U524" s="2"/>
      <c r="V524" s="2"/>
      <c r="W524" s="2"/>
      <c r="X524" s="2"/>
      <c r="Y524" s="2"/>
      <c r="Z524" s="2"/>
      <c r="AA524" s="2"/>
      <c r="AB524" s="2"/>
      <c r="AC524" s="2"/>
      <c r="AD524" s="2" t="s">
        <v>55</v>
      </c>
      <c r="AE524" s="104" t="s">
        <v>55</v>
      </c>
      <c r="AF524" s="104" t="s">
        <v>55</v>
      </c>
      <c r="AG524" s="104" t="s">
        <v>55</v>
      </c>
      <c r="AH524" s="7" t="s">
        <v>46</v>
      </c>
      <c r="AI524" s="7" t="s">
        <v>161</v>
      </c>
      <c r="AJ524" s="7" t="s">
        <v>161</v>
      </c>
    </row>
    <row r="525" spans="1:36" ht="12.75" customHeight="1" x14ac:dyDescent="0.25">
      <c r="A525" s="11" t="s">
        <v>702</v>
      </c>
      <c r="B525" s="11" t="s">
        <v>703</v>
      </c>
      <c r="C525" s="11" t="s">
        <v>2914</v>
      </c>
      <c r="D525" s="11" t="s">
        <v>2915</v>
      </c>
      <c r="E525" s="11" t="s">
        <v>2916</v>
      </c>
      <c r="F525" s="12" t="s">
        <v>2917</v>
      </c>
      <c r="G525" s="3" t="s">
        <v>2918</v>
      </c>
      <c r="H525" s="211" t="s">
        <v>2919</v>
      </c>
      <c r="I525" s="196" t="s">
        <v>2920</v>
      </c>
      <c r="J525" s="196" t="s">
        <v>2921</v>
      </c>
      <c r="K525" s="211" t="s">
        <v>45</v>
      </c>
      <c r="L525" s="6" t="str">
        <f t="shared" si="58"/>
        <v>Programa: Desenvolvimento Urbano e Rural</v>
      </c>
      <c r="M525" s="6" t="str">
        <f t="shared" si="59"/>
        <v>Ação: 1830 - Apoio à Urbanização de Comunidades - FEHIS - SEINFRA</v>
      </c>
      <c r="N525" s="6" t="str">
        <f t="shared" si="60"/>
        <v>Número de famílias atendidas pelas unidades habitacionais disponibilizadas - Apoio à Urbanização de Comunidades (Unidade)</v>
      </c>
      <c r="O525" s="212" t="s">
        <v>46</v>
      </c>
      <c r="P525" s="7" t="s">
        <v>54</v>
      </c>
      <c r="Q525" s="213" t="s">
        <v>55</v>
      </c>
      <c r="R525" s="196">
        <v>0</v>
      </c>
      <c r="S525" s="2"/>
      <c r="T525" s="2"/>
      <c r="U525" s="2"/>
      <c r="V525" s="2"/>
      <c r="W525" s="2"/>
      <c r="X525" s="2"/>
      <c r="Y525" s="2"/>
      <c r="Z525" s="2"/>
      <c r="AA525" s="2"/>
      <c r="AB525" s="2"/>
      <c r="AC525" s="2"/>
      <c r="AD525" s="2">
        <v>0</v>
      </c>
      <c r="AE525" s="196">
        <v>50</v>
      </c>
      <c r="AF525" s="196">
        <v>50</v>
      </c>
      <c r="AG525" s="212">
        <v>50</v>
      </c>
      <c r="AH525" s="7" t="s">
        <v>46</v>
      </c>
      <c r="AI525" s="7" t="e">
        <f>IF(P525="Crescimento",MAX(S525:AD525)/R525, 2-(MIN(S525:AD525)/R525))</f>
        <v>#DIV/0!</v>
      </c>
      <c r="AJ525" s="7" t="s">
        <v>384</v>
      </c>
    </row>
    <row r="526" spans="1:36" ht="14.25" customHeight="1" x14ac:dyDescent="0.25">
      <c r="A526" s="18" t="s">
        <v>817</v>
      </c>
      <c r="B526" s="18" t="s">
        <v>818</v>
      </c>
      <c r="C526" s="11" t="s">
        <v>2914</v>
      </c>
      <c r="D526" s="18" t="s">
        <v>2915</v>
      </c>
      <c r="E526" s="18" t="s">
        <v>2922</v>
      </c>
      <c r="F526" s="19" t="s">
        <v>2923</v>
      </c>
      <c r="G526" s="3" t="s">
        <v>2924</v>
      </c>
      <c r="H526" s="19" t="s">
        <v>2925</v>
      </c>
      <c r="I526" s="18" t="s">
        <v>2926</v>
      </c>
      <c r="J526" s="18" t="s">
        <v>2927</v>
      </c>
      <c r="K526" s="19" t="s">
        <v>45</v>
      </c>
      <c r="L526" s="6" t="str">
        <f t="shared" si="58"/>
        <v>Programa: Prevenção e Resposta ao Risco e Recuperação de Áreas Atingidas por Catástrofes</v>
      </c>
      <c r="M526" s="6" t="str">
        <f t="shared" si="59"/>
        <v>Ação: 3455 - Recuperação da Região Serrana - SEINFRA</v>
      </c>
      <c r="N526" s="6" t="str">
        <f t="shared" si="60"/>
        <v>Localidade com risco mitigado (Unidade)</v>
      </c>
      <c r="O526" s="23" t="s">
        <v>46</v>
      </c>
      <c r="P526" s="7" t="s">
        <v>54</v>
      </c>
      <c r="Q526" s="214">
        <v>0</v>
      </c>
      <c r="R526" s="188" t="s">
        <v>55</v>
      </c>
      <c r="S526" s="2"/>
      <c r="T526" s="2"/>
      <c r="U526" s="2"/>
      <c r="V526" s="2"/>
      <c r="W526" s="2"/>
      <c r="X526" s="2"/>
      <c r="Y526" s="2"/>
      <c r="Z526" s="2"/>
      <c r="AA526" s="2"/>
      <c r="AB526" s="2"/>
      <c r="AC526" s="2"/>
      <c r="AD526" s="2">
        <v>0</v>
      </c>
      <c r="AE526" s="188">
        <v>2</v>
      </c>
      <c r="AF526" s="188">
        <v>2</v>
      </c>
      <c r="AG526" s="215">
        <v>2</v>
      </c>
      <c r="AH526" s="7" t="s">
        <v>46</v>
      </c>
      <c r="AI526" s="7" t="s">
        <v>161</v>
      </c>
      <c r="AJ526" s="7" t="s">
        <v>161</v>
      </c>
    </row>
    <row r="527" spans="1:36" ht="12.75" customHeight="1" x14ac:dyDescent="0.25">
      <c r="A527" s="11" t="s">
        <v>817</v>
      </c>
      <c r="B527" s="11" t="s">
        <v>818</v>
      </c>
      <c r="C527" s="11" t="s">
        <v>2914</v>
      </c>
      <c r="D527" s="11" t="s">
        <v>2915</v>
      </c>
      <c r="E527" s="11" t="s">
        <v>2922</v>
      </c>
      <c r="F527" s="12" t="s">
        <v>2923</v>
      </c>
      <c r="G527" s="3" t="s">
        <v>2928</v>
      </c>
      <c r="H527" s="12" t="s">
        <v>2929</v>
      </c>
      <c r="I527" s="11" t="s">
        <v>2930</v>
      </c>
      <c r="J527" s="11" t="s">
        <v>2931</v>
      </c>
      <c r="K527" s="12" t="s">
        <v>45</v>
      </c>
      <c r="L527" s="6" t="str">
        <f t="shared" si="58"/>
        <v>Programa: Prevenção e Resposta ao Risco e Recuperação de Áreas Atingidas por Catástrofes</v>
      </c>
      <c r="M527" s="6" t="str">
        <f t="shared" si="59"/>
        <v>Ação: 3455 - Recuperação da Região Serrana - SEINFRA</v>
      </c>
      <c r="N527" s="6" t="str">
        <f t="shared" si="60"/>
        <v>Número de habitantes atendidos pela ação de Recuperação da Região Serrana (Unidade)</v>
      </c>
      <c r="O527" s="13" t="s">
        <v>46</v>
      </c>
      <c r="P527" s="7" t="s">
        <v>54</v>
      </c>
      <c r="Q527" s="184">
        <v>0</v>
      </c>
      <c r="R527" s="187" t="s">
        <v>55</v>
      </c>
      <c r="S527" s="2"/>
      <c r="T527" s="2"/>
      <c r="U527" s="2"/>
      <c r="V527" s="2"/>
      <c r="W527" s="2"/>
      <c r="X527" s="2"/>
      <c r="Y527" s="2"/>
      <c r="Z527" s="2"/>
      <c r="AA527" s="2"/>
      <c r="AB527" s="2"/>
      <c r="AC527" s="2"/>
      <c r="AD527" s="2">
        <v>0</v>
      </c>
      <c r="AE527" s="187">
        <v>3000</v>
      </c>
      <c r="AF527" s="187">
        <v>3000</v>
      </c>
      <c r="AG527" s="153">
        <v>3000</v>
      </c>
      <c r="AH527" s="7" t="s">
        <v>46</v>
      </c>
      <c r="AI527" s="7" t="s">
        <v>161</v>
      </c>
      <c r="AJ527" s="7" t="s">
        <v>161</v>
      </c>
    </row>
    <row r="528" spans="1:36" ht="12.75" customHeight="1" x14ac:dyDescent="0.25">
      <c r="A528" s="11" t="s">
        <v>702</v>
      </c>
      <c r="B528" s="11" t="s">
        <v>703</v>
      </c>
      <c r="C528" s="11" t="s">
        <v>2914</v>
      </c>
      <c r="D528" s="11" t="s">
        <v>2915</v>
      </c>
      <c r="E528" s="11" t="s">
        <v>2932</v>
      </c>
      <c r="F528" s="12" t="s">
        <v>2933</v>
      </c>
      <c r="G528" s="3" t="s">
        <v>2934</v>
      </c>
      <c r="H528" s="12" t="s">
        <v>2935</v>
      </c>
      <c r="I528" s="11" t="s">
        <v>2936</v>
      </c>
      <c r="J528" s="11" t="s">
        <v>2931</v>
      </c>
      <c r="K528" s="12" t="s">
        <v>45</v>
      </c>
      <c r="L528" s="6" t="str">
        <f t="shared" si="58"/>
        <v>Programa: Desenvolvimento Urbano e Rural</v>
      </c>
      <c r="M528" s="6" t="str">
        <f t="shared" si="59"/>
        <v>Ação: 3461 - Implantação de Projetos de Infraestrutura - SEINFRA</v>
      </c>
      <c r="N528" s="6" t="str">
        <f t="shared" si="60"/>
        <v>Número de habitantes atendidos com a implantação de projetos de Infraestrtutura (Unidade)</v>
      </c>
      <c r="O528" s="13" t="s">
        <v>46</v>
      </c>
      <c r="P528" s="7" t="s">
        <v>54</v>
      </c>
      <c r="Q528" s="20" t="s">
        <v>55</v>
      </c>
      <c r="R528" s="187">
        <v>0</v>
      </c>
      <c r="S528" s="2"/>
      <c r="T528" s="2"/>
      <c r="U528" s="2"/>
      <c r="V528" s="2"/>
      <c r="W528" s="2"/>
      <c r="X528" s="2"/>
      <c r="Y528" s="2"/>
      <c r="Z528" s="2"/>
      <c r="AA528" s="2"/>
      <c r="AB528" s="2"/>
      <c r="AC528" s="2"/>
      <c r="AD528" s="2">
        <v>0</v>
      </c>
      <c r="AE528" s="21">
        <v>1000</v>
      </c>
      <c r="AF528" s="21">
        <v>1000</v>
      </c>
      <c r="AG528" s="22">
        <v>1000</v>
      </c>
      <c r="AH528" s="7" t="s">
        <v>46</v>
      </c>
      <c r="AI528" s="7" t="e">
        <f t="shared" ref="AI528:AI559" si="61">IF(P528="Crescimento",MAX(S528:AD528)/R528, 2-(MIN(S528:AD528)/R528))</f>
        <v>#DIV/0!</v>
      </c>
      <c r="AJ528" s="7" t="s">
        <v>384</v>
      </c>
    </row>
    <row r="529" spans="1:36" ht="12.75" customHeight="1" x14ac:dyDescent="0.25">
      <c r="A529" s="11" t="s">
        <v>702</v>
      </c>
      <c r="B529" s="11" t="s">
        <v>703</v>
      </c>
      <c r="C529" s="11" t="s">
        <v>2914</v>
      </c>
      <c r="D529" s="11" t="s">
        <v>2915</v>
      </c>
      <c r="E529" s="11" t="s">
        <v>2937</v>
      </c>
      <c r="F529" s="12" t="s">
        <v>2938</v>
      </c>
      <c r="G529" s="3" t="s">
        <v>2939</v>
      </c>
      <c r="H529" s="211" t="s">
        <v>2940</v>
      </c>
      <c r="I529" s="196" t="s">
        <v>2941</v>
      </c>
      <c r="J529" s="196" t="s">
        <v>2942</v>
      </c>
      <c r="K529" s="211" t="s">
        <v>45</v>
      </c>
      <c r="L529" s="6" t="str">
        <f t="shared" si="58"/>
        <v>Programa: Desenvolvimento Urbano e Rural</v>
      </c>
      <c r="M529" s="6" t="str">
        <f t="shared" si="59"/>
        <v>Ação: 3964 - Assessoramento aos Municípios no Desenvolvimento de Projetos Habitacionais - SEINFRA</v>
      </c>
      <c r="N529" s="6" t="str">
        <f t="shared" si="60"/>
        <v>Número de Municípios assessorados no desenvolvimento de projetos habitacionais (Unidade)</v>
      </c>
      <c r="O529" s="212" t="s">
        <v>46</v>
      </c>
      <c r="P529" s="7" t="s">
        <v>54</v>
      </c>
      <c r="Q529" s="213" t="s">
        <v>55</v>
      </c>
      <c r="R529" s="196">
        <v>0</v>
      </c>
      <c r="S529" s="2"/>
      <c r="T529" s="2"/>
      <c r="U529" s="2"/>
      <c r="V529" s="2"/>
      <c r="W529" s="2"/>
      <c r="X529" s="2"/>
      <c r="Y529" s="2"/>
      <c r="Z529" s="2"/>
      <c r="AA529" s="2"/>
      <c r="AB529" s="2"/>
      <c r="AC529" s="2"/>
      <c r="AD529" s="2">
        <v>0</v>
      </c>
      <c r="AE529" s="196">
        <v>1</v>
      </c>
      <c r="AF529" s="196">
        <v>1</v>
      </c>
      <c r="AG529" s="212">
        <v>1</v>
      </c>
      <c r="AH529" s="7" t="s">
        <v>46</v>
      </c>
      <c r="AI529" s="7" t="e">
        <f t="shared" si="61"/>
        <v>#DIV/0!</v>
      </c>
      <c r="AJ529" s="7" t="s">
        <v>384</v>
      </c>
    </row>
    <row r="530" spans="1:36" ht="12.75" customHeight="1" x14ac:dyDescent="0.25">
      <c r="A530" s="11" t="s">
        <v>194</v>
      </c>
      <c r="B530" s="11" t="s">
        <v>195</v>
      </c>
      <c r="C530" s="11" t="s">
        <v>2914</v>
      </c>
      <c r="D530" s="11" t="s">
        <v>2915</v>
      </c>
      <c r="E530" s="11" t="s">
        <v>2943</v>
      </c>
      <c r="F530" s="12" t="s">
        <v>2944</v>
      </c>
      <c r="G530" s="3" t="s">
        <v>2945</v>
      </c>
      <c r="H530" s="12" t="s">
        <v>2946</v>
      </c>
      <c r="I530" s="11" t="s">
        <v>2947</v>
      </c>
      <c r="J530" s="11" t="s">
        <v>2948</v>
      </c>
      <c r="K530" s="12" t="s">
        <v>52</v>
      </c>
      <c r="L530" s="6" t="str">
        <f t="shared" si="58"/>
        <v>Programa: Gestão de Pessoas no Setor Público</v>
      </c>
      <c r="M530" s="6" t="str">
        <f t="shared" si="59"/>
        <v>Ação: 4585 - Formação e Qualificação de Servidores - SEINFRA</v>
      </c>
      <c r="N530" s="6" t="str">
        <f t="shared" si="60"/>
        <v>Percentual de servidores capacitados - SEINFRA (Percentual)</v>
      </c>
      <c r="O530" s="13" t="s">
        <v>46</v>
      </c>
      <c r="P530" s="7" t="s">
        <v>54</v>
      </c>
      <c r="Q530" s="20" t="s">
        <v>55</v>
      </c>
      <c r="R530" s="74">
        <v>0</v>
      </c>
      <c r="S530" s="2"/>
      <c r="T530" s="2"/>
      <c r="U530" s="2"/>
      <c r="V530" s="2"/>
      <c r="W530" s="2"/>
      <c r="X530" s="2"/>
      <c r="Y530" s="2"/>
      <c r="Z530" s="2"/>
      <c r="AA530" s="2"/>
      <c r="AB530" s="2"/>
      <c r="AC530" s="2"/>
      <c r="AD530" s="67">
        <v>0</v>
      </c>
      <c r="AE530" s="74">
        <v>0.1</v>
      </c>
      <c r="AF530" s="74">
        <v>0.1</v>
      </c>
      <c r="AG530" s="75">
        <v>0.1</v>
      </c>
      <c r="AH530" s="7" t="s">
        <v>46</v>
      </c>
      <c r="AI530" s="7" t="e">
        <f t="shared" si="61"/>
        <v>#DIV/0!</v>
      </c>
      <c r="AJ530" s="7" t="s">
        <v>384</v>
      </c>
    </row>
    <row r="531" spans="1:36" ht="12.75" customHeight="1" x14ac:dyDescent="0.25">
      <c r="A531" s="11" t="s">
        <v>363</v>
      </c>
      <c r="B531" s="11" t="s">
        <v>364</v>
      </c>
      <c r="C531" s="11" t="s">
        <v>2914</v>
      </c>
      <c r="D531" s="11" t="s">
        <v>2915</v>
      </c>
      <c r="E531" s="11" t="s">
        <v>2949</v>
      </c>
      <c r="F531" s="12" t="s">
        <v>2950</v>
      </c>
      <c r="G531" s="3" t="s">
        <v>2951</v>
      </c>
      <c r="H531" s="12" t="s">
        <v>2952</v>
      </c>
      <c r="I531" s="11" t="s">
        <v>2953</v>
      </c>
      <c r="J531" s="11" t="s">
        <v>2954</v>
      </c>
      <c r="K531" s="12" t="s">
        <v>45</v>
      </c>
      <c r="L531" s="6" t="str">
        <f t="shared" si="58"/>
        <v>Programa: Modernização Tecnológica</v>
      </c>
      <c r="M531" s="6" t="str">
        <f t="shared" si="59"/>
        <v>Ação: 4586 - Modernização e Reestruturação do Parque Computacional e Softwares - SEINFRA</v>
      </c>
      <c r="N531" s="6" t="str">
        <f t="shared" si="60"/>
        <v>Capacidade de produção/customização e/ou implantação de projetos (Unidade)</v>
      </c>
      <c r="O531" s="13" t="s">
        <v>46</v>
      </c>
      <c r="P531" s="7" t="s">
        <v>54</v>
      </c>
      <c r="Q531" s="20" t="s">
        <v>55</v>
      </c>
      <c r="R531" s="187">
        <v>0</v>
      </c>
      <c r="S531" s="2"/>
      <c r="T531" s="2"/>
      <c r="U531" s="2"/>
      <c r="V531" s="2"/>
      <c r="W531" s="2"/>
      <c r="X531" s="2"/>
      <c r="Y531" s="2"/>
      <c r="Z531" s="2"/>
      <c r="AA531" s="2"/>
      <c r="AB531" s="2"/>
      <c r="AC531" s="2"/>
      <c r="AD531" s="2">
        <v>0</v>
      </c>
      <c r="AE531" s="21">
        <v>3</v>
      </c>
      <c r="AF531" s="21">
        <v>3</v>
      </c>
      <c r="AG531" s="22">
        <v>3</v>
      </c>
      <c r="AH531" s="7" t="s">
        <v>46</v>
      </c>
      <c r="AI531" s="7" t="e">
        <f t="shared" si="61"/>
        <v>#DIV/0!</v>
      </c>
      <c r="AJ531" s="7" t="s">
        <v>384</v>
      </c>
    </row>
    <row r="532" spans="1:36" ht="12.75" customHeight="1" x14ac:dyDescent="0.25">
      <c r="A532" s="11" t="s">
        <v>325</v>
      </c>
      <c r="B532" s="11" t="s">
        <v>326</v>
      </c>
      <c r="C532" s="11" t="s">
        <v>2914</v>
      </c>
      <c r="D532" s="11" t="s">
        <v>2915</v>
      </c>
      <c r="E532" s="11" t="s">
        <v>2955</v>
      </c>
      <c r="F532" s="12" t="s">
        <v>2956</v>
      </c>
      <c r="G532" s="3" t="s">
        <v>2957</v>
      </c>
      <c r="H532" s="211" t="s">
        <v>2958</v>
      </c>
      <c r="I532" s="196" t="s">
        <v>2920</v>
      </c>
      <c r="J532" s="196" t="s">
        <v>2921</v>
      </c>
      <c r="K532" s="211" t="s">
        <v>45</v>
      </c>
      <c r="L532" s="6" t="str">
        <f t="shared" si="58"/>
        <v>Programa: Gestão da Política Habitacional e Regularização Fundiária</v>
      </c>
      <c r="M532" s="6" t="str">
        <f t="shared" si="59"/>
        <v>Ação: 5580 - Construção, Reforma e Ampliação de Unidades Habitac e Obras de Infraestrutura - SEINFRA</v>
      </c>
      <c r="N532" s="6" t="str">
        <f t="shared" si="60"/>
        <v>Número de famílias atendidas pelas unidades habitacionais disponibilizadas - Construção, Reforma e Ampliação de Unidades Habitac e Obras de Infraestrutura (Unidade)</v>
      </c>
      <c r="O532" s="212" t="s">
        <v>46</v>
      </c>
      <c r="P532" s="7" t="s">
        <v>54</v>
      </c>
      <c r="Q532" s="213" t="s">
        <v>55</v>
      </c>
      <c r="R532" s="196">
        <v>0</v>
      </c>
      <c r="S532" s="2"/>
      <c r="T532" s="2"/>
      <c r="U532" s="2"/>
      <c r="V532" s="2"/>
      <c r="W532" s="2"/>
      <c r="X532" s="2"/>
      <c r="Y532" s="2"/>
      <c r="Z532" s="2"/>
      <c r="AA532" s="2"/>
      <c r="AB532" s="2"/>
      <c r="AC532" s="2"/>
      <c r="AD532" s="2">
        <v>0</v>
      </c>
      <c r="AE532" s="196">
        <v>200</v>
      </c>
      <c r="AF532" s="196">
        <v>200</v>
      </c>
      <c r="AG532" s="212">
        <v>200</v>
      </c>
      <c r="AH532" s="7" t="s">
        <v>46</v>
      </c>
      <c r="AI532" s="7" t="e">
        <f t="shared" si="61"/>
        <v>#DIV/0!</v>
      </c>
      <c r="AJ532" s="7" t="s">
        <v>384</v>
      </c>
    </row>
    <row r="533" spans="1:36" ht="12.75" customHeight="1" x14ac:dyDescent="0.25">
      <c r="A533" s="11" t="s">
        <v>325</v>
      </c>
      <c r="B533" s="11" t="s">
        <v>326</v>
      </c>
      <c r="C533" s="11" t="s">
        <v>2914</v>
      </c>
      <c r="D533" s="11" t="s">
        <v>2915</v>
      </c>
      <c r="E533" s="11" t="s">
        <v>2959</v>
      </c>
      <c r="F533" s="12" t="s">
        <v>2960</v>
      </c>
      <c r="G533" s="3" t="s">
        <v>2961</v>
      </c>
      <c r="H533" s="211" t="s">
        <v>2962</v>
      </c>
      <c r="I533" s="196" t="s">
        <v>2963</v>
      </c>
      <c r="J533" s="196" t="s">
        <v>2964</v>
      </c>
      <c r="K533" s="211" t="s">
        <v>45</v>
      </c>
      <c r="L533" s="6" t="str">
        <f t="shared" si="58"/>
        <v>Programa: Gestão da Política Habitacional e Regularização Fundiária</v>
      </c>
      <c r="M533" s="6" t="str">
        <f t="shared" si="59"/>
        <v>Ação: 5675 - Desenvolvimento e Implantação de Projetos Habitacionais - SEINFRA</v>
      </c>
      <c r="N533" s="6" t="str">
        <f t="shared" si="60"/>
        <v>Número de famílias atendidas pelo programa de gestão da política habitacional e regularização fundiária (Unidade)</v>
      </c>
      <c r="O533" s="212" t="s">
        <v>46</v>
      </c>
      <c r="P533" s="7" t="s">
        <v>54</v>
      </c>
      <c r="Q533" s="216">
        <v>0</v>
      </c>
      <c r="R533" s="187">
        <v>0</v>
      </c>
      <c r="S533" s="2"/>
      <c r="T533" s="2"/>
      <c r="U533" s="2"/>
      <c r="V533" s="2"/>
      <c r="W533" s="2"/>
      <c r="X533" s="2"/>
      <c r="Y533" s="2"/>
      <c r="Z533" s="2"/>
      <c r="AA533" s="2"/>
      <c r="AB533" s="2"/>
      <c r="AC533" s="2"/>
      <c r="AD533" s="2">
        <v>0</v>
      </c>
      <c r="AE533" s="217">
        <v>50</v>
      </c>
      <c r="AF533" s="217">
        <v>50</v>
      </c>
      <c r="AG533" s="218">
        <v>50</v>
      </c>
      <c r="AH533" s="7" t="s">
        <v>46</v>
      </c>
      <c r="AI533" s="7" t="e">
        <f t="shared" si="61"/>
        <v>#DIV/0!</v>
      </c>
      <c r="AJ533" s="7" t="s">
        <v>384</v>
      </c>
    </row>
    <row r="534" spans="1:36" ht="12.75" customHeight="1" x14ac:dyDescent="0.25">
      <c r="A534" s="11" t="s">
        <v>325</v>
      </c>
      <c r="B534" s="11" t="s">
        <v>326</v>
      </c>
      <c r="C534" s="11" t="s">
        <v>2914</v>
      </c>
      <c r="D534" s="11" t="s">
        <v>2915</v>
      </c>
      <c r="E534" s="11" t="s">
        <v>2965</v>
      </c>
      <c r="F534" s="12" t="s">
        <v>2966</v>
      </c>
      <c r="G534" s="3" t="s">
        <v>2967</v>
      </c>
      <c r="H534" s="211" t="s">
        <v>2968</v>
      </c>
      <c r="I534" s="196" t="s">
        <v>2969</v>
      </c>
      <c r="J534" s="196" t="s">
        <v>2970</v>
      </c>
      <c r="K534" s="211" t="s">
        <v>45</v>
      </c>
      <c r="L534" s="6" t="str">
        <f t="shared" si="58"/>
        <v>Programa: Gestão da Política Habitacional e Regularização Fundiária</v>
      </c>
      <c r="M534" s="6" t="str">
        <f t="shared" si="59"/>
        <v>Ação: 5676 - Implantação de Infraestrutura  Habitacional - SEINFRA</v>
      </c>
      <c r="N534" s="6" t="str">
        <f t="shared" si="60"/>
        <v>Número de habitantes atendidos por obras de infraestrutura habitacional implantada (Unidade)</v>
      </c>
      <c r="O534" s="212" t="s">
        <v>46</v>
      </c>
      <c r="P534" s="7" t="s">
        <v>54</v>
      </c>
      <c r="Q534" s="216">
        <v>0</v>
      </c>
      <c r="R534" s="196">
        <v>0</v>
      </c>
      <c r="S534" s="2"/>
      <c r="T534" s="2"/>
      <c r="U534" s="2"/>
      <c r="V534" s="2"/>
      <c r="W534" s="2"/>
      <c r="X534" s="2"/>
      <c r="Y534" s="2"/>
      <c r="Z534" s="2"/>
      <c r="AA534" s="2"/>
      <c r="AB534" s="2"/>
      <c r="AC534" s="2"/>
      <c r="AD534" s="2">
        <v>0</v>
      </c>
      <c r="AE534" s="196">
        <v>5000</v>
      </c>
      <c r="AF534" s="196">
        <v>5000</v>
      </c>
      <c r="AG534" s="212">
        <v>5000</v>
      </c>
      <c r="AH534" s="7" t="s">
        <v>46</v>
      </c>
      <c r="AI534" s="7" t="e">
        <f t="shared" si="61"/>
        <v>#DIV/0!</v>
      </c>
      <c r="AJ534" s="7" t="s">
        <v>384</v>
      </c>
    </row>
    <row r="535" spans="1:36" ht="12.75" customHeight="1" x14ac:dyDescent="0.25">
      <c r="A535" s="11" t="s">
        <v>415</v>
      </c>
      <c r="B535" s="11" t="s">
        <v>416</v>
      </c>
      <c r="C535" s="11" t="s">
        <v>2914</v>
      </c>
      <c r="D535" s="11" t="s">
        <v>2915</v>
      </c>
      <c r="E535" s="11" t="s">
        <v>2971</v>
      </c>
      <c r="F535" s="12" t="s">
        <v>2972</v>
      </c>
      <c r="G535" s="3" t="s">
        <v>2973</v>
      </c>
      <c r="H535" s="12" t="s">
        <v>2974</v>
      </c>
      <c r="I535" s="11" t="s">
        <v>2975</v>
      </c>
      <c r="J535" s="11" t="s">
        <v>2976</v>
      </c>
      <c r="K535" s="12" t="s">
        <v>45</v>
      </c>
      <c r="L535" s="6" t="str">
        <f t="shared" si="58"/>
        <v>Programa: Gestão do Patrimônio Imóvel</v>
      </c>
      <c r="M535" s="6" t="str">
        <f t="shared" si="59"/>
        <v>Ação: 5702 - Preservação de Equipamentos Públicos - SEINFRA</v>
      </c>
      <c r="N535" s="6" t="str">
        <f t="shared" si="60"/>
        <v>Número de equipamentos públicos postos em situação mínima de uso (Unidade)</v>
      </c>
      <c r="O535" s="13" t="s">
        <v>46</v>
      </c>
      <c r="P535" s="7" t="s">
        <v>54</v>
      </c>
      <c r="Q535" s="20" t="s">
        <v>55</v>
      </c>
      <c r="R535" s="187">
        <v>0</v>
      </c>
      <c r="S535" s="2"/>
      <c r="T535" s="2"/>
      <c r="U535" s="2"/>
      <c r="V535" s="2"/>
      <c r="W535" s="2"/>
      <c r="X535" s="2"/>
      <c r="Y535" s="2"/>
      <c r="Z535" s="2"/>
      <c r="AA535" s="2"/>
      <c r="AB535" s="2"/>
      <c r="AC535" s="2"/>
      <c r="AD535" s="2">
        <v>0</v>
      </c>
      <c r="AE535" s="21">
        <v>1</v>
      </c>
      <c r="AF535" s="21">
        <v>1</v>
      </c>
      <c r="AG535" s="22">
        <v>1</v>
      </c>
      <c r="AH535" s="7" t="s">
        <v>46</v>
      </c>
      <c r="AI535" s="7" t="e">
        <f t="shared" si="61"/>
        <v>#DIV/0!</v>
      </c>
      <c r="AJ535" s="7" t="s">
        <v>384</v>
      </c>
    </row>
    <row r="536" spans="1:36" ht="12.75" customHeight="1" x14ac:dyDescent="0.25">
      <c r="A536" s="11" t="s">
        <v>702</v>
      </c>
      <c r="B536" s="11" t="s">
        <v>703</v>
      </c>
      <c r="C536" s="11" t="s">
        <v>2914</v>
      </c>
      <c r="D536" s="11" t="s">
        <v>2915</v>
      </c>
      <c r="E536" s="11" t="s">
        <v>2977</v>
      </c>
      <c r="F536" s="12" t="s">
        <v>2978</v>
      </c>
      <c r="G536" s="3" t="s">
        <v>2979</v>
      </c>
      <c r="H536" s="12" t="s">
        <v>2980</v>
      </c>
      <c r="I536" s="11" t="s">
        <v>2981</v>
      </c>
      <c r="J536" s="11" t="s">
        <v>2982</v>
      </c>
      <c r="K536" s="12" t="s">
        <v>45</v>
      </c>
      <c r="L536" s="6" t="str">
        <f t="shared" si="58"/>
        <v>Programa: Desenvolvimento Urbano e Rural</v>
      </c>
      <c r="M536" s="6" t="str">
        <f t="shared" si="59"/>
        <v>Ação: 5703 - Implementação do Comunidade Cidade - SEINFRA</v>
      </c>
      <c r="N536" s="6" t="str">
        <f t="shared" si="60"/>
        <v>Número de habitantes atendidos com a implementação do Comunidade Cidade (Unidade)</v>
      </c>
      <c r="O536" s="13" t="s">
        <v>46</v>
      </c>
      <c r="P536" s="7" t="s">
        <v>54</v>
      </c>
      <c r="Q536" s="43" t="s">
        <v>55</v>
      </c>
      <c r="R536" s="11">
        <v>50000</v>
      </c>
      <c r="S536" s="2"/>
      <c r="T536" s="2"/>
      <c r="U536" s="2"/>
      <c r="V536" s="2"/>
      <c r="W536" s="2"/>
      <c r="X536" s="2"/>
      <c r="Y536" s="2"/>
      <c r="Z536" s="2"/>
      <c r="AA536" s="2"/>
      <c r="AB536" s="2"/>
      <c r="AC536" s="2"/>
      <c r="AD536" s="2">
        <v>0</v>
      </c>
      <c r="AE536" s="11">
        <v>50000</v>
      </c>
      <c r="AF536" s="11">
        <v>50000</v>
      </c>
      <c r="AG536" s="13">
        <v>50000</v>
      </c>
      <c r="AH536" s="7" t="s">
        <v>46</v>
      </c>
      <c r="AI536" s="10">
        <f t="shared" si="61"/>
        <v>0</v>
      </c>
      <c r="AJ536" s="7" t="str">
        <f t="shared" si="57"/>
        <v>Abaixo do Esperado</v>
      </c>
    </row>
    <row r="537" spans="1:36" ht="12.75" customHeight="1" x14ac:dyDescent="0.25">
      <c r="A537" s="11" t="s">
        <v>817</v>
      </c>
      <c r="B537" s="11" t="s">
        <v>818</v>
      </c>
      <c r="C537" s="11" t="s">
        <v>2914</v>
      </c>
      <c r="D537" s="11" t="s">
        <v>2915</v>
      </c>
      <c r="E537" s="11" t="s">
        <v>2983</v>
      </c>
      <c r="F537" s="12" t="s">
        <v>2984</v>
      </c>
      <c r="G537" s="3" t="s">
        <v>2985</v>
      </c>
      <c r="H537" s="211" t="s">
        <v>2986</v>
      </c>
      <c r="I537" s="11" t="s">
        <v>2987</v>
      </c>
      <c r="J537" s="196" t="s">
        <v>2988</v>
      </c>
      <c r="K537" s="12" t="s">
        <v>45</v>
      </c>
      <c r="L537" s="6" t="str">
        <f t="shared" si="58"/>
        <v>Programa: Prevenção e Resposta ao Risco e Recuperação de Áreas Atingidas por Catástrofes</v>
      </c>
      <c r="M537" s="6" t="str">
        <f t="shared" si="59"/>
        <v>Ação: 5704 - Plano de Apoio a Intervenções em Caso de Catástrofes - SEINFRA</v>
      </c>
      <c r="N537" s="6" t="str">
        <f t="shared" si="60"/>
        <v>Número de habitantes atendidos por intervenção em situação de catástrofe (Unidade)</v>
      </c>
      <c r="O537" s="13" t="s">
        <v>46</v>
      </c>
      <c r="P537" s="7" t="s">
        <v>54</v>
      </c>
      <c r="Q537" s="20" t="s">
        <v>55</v>
      </c>
      <c r="R537" s="11">
        <v>0</v>
      </c>
      <c r="S537" s="2"/>
      <c r="T537" s="2"/>
      <c r="U537" s="2"/>
      <c r="V537" s="2"/>
      <c r="W537" s="2"/>
      <c r="X537" s="2"/>
      <c r="Y537" s="2"/>
      <c r="Z537" s="2"/>
      <c r="AA537" s="2"/>
      <c r="AB537" s="2"/>
      <c r="AC537" s="2"/>
      <c r="AD537" s="2">
        <v>0</v>
      </c>
      <c r="AE537" s="21">
        <v>1000</v>
      </c>
      <c r="AF537" s="21">
        <v>1000</v>
      </c>
      <c r="AG537" s="22">
        <v>1000</v>
      </c>
      <c r="AH537" s="7" t="s">
        <v>46</v>
      </c>
      <c r="AI537" s="7" t="e">
        <f t="shared" si="61"/>
        <v>#DIV/0!</v>
      </c>
      <c r="AJ537" s="7" t="s">
        <v>384</v>
      </c>
    </row>
    <row r="538" spans="1:36" ht="12.75" customHeight="1" x14ac:dyDescent="0.25">
      <c r="A538" s="11" t="s">
        <v>817</v>
      </c>
      <c r="B538" s="11" t="s">
        <v>818</v>
      </c>
      <c r="C538" s="11" t="s">
        <v>2914</v>
      </c>
      <c r="D538" s="11" t="s">
        <v>2915</v>
      </c>
      <c r="E538" s="11" t="s">
        <v>2983</v>
      </c>
      <c r="F538" s="12" t="s">
        <v>2984</v>
      </c>
      <c r="G538" s="3" t="s">
        <v>2989</v>
      </c>
      <c r="H538" s="211" t="s">
        <v>2990</v>
      </c>
      <c r="I538" s="11" t="s">
        <v>2991</v>
      </c>
      <c r="J538" s="196" t="s">
        <v>2992</v>
      </c>
      <c r="K538" s="12" t="s">
        <v>45</v>
      </c>
      <c r="L538" s="6" t="str">
        <f t="shared" si="58"/>
        <v>Programa: Prevenção e Resposta ao Risco e Recuperação de Áreas Atingidas por Catástrofes</v>
      </c>
      <c r="M538" s="6" t="str">
        <f t="shared" si="59"/>
        <v>Ação: 5704 - Plano de Apoio a Intervenções em Caso de Catástrofes - SEINFRA</v>
      </c>
      <c r="N538" s="6" t="str">
        <f t="shared" si="60"/>
        <v>Número de localidades atendidas por intervenção em situação de catástrofe (Unidade)</v>
      </c>
      <c r="O538" s="13" t="s">
        <v>46</v>
      </c>
      <c r="P538" s="7" t="s">
        <v>54</v>
      </c>
      <c r="Q538" s="20" t="s">
        <v>55</v>
      </c>
      <c r="R538" s="11">
        <v>0</v>
      </c>
      <c r="S538" s="2"/>
      <c r="T538" s="2"/>
      <c r="U538" s="2"/>
      <c r="V538" s="2"/>
      <c r="W538" s="2"/>
      <c r="X538" s="2"/>
      <c r="Y538" s="2"/>
      <c r="Z538" s="2"/>
      <c r="AA538" s="2"/>
      <c r="AB538" s="2"/>
      <c r="AC538" s="2"/>
      <c r="AD538" s="2">
        <v>0</v>
      </c>
      <c r="AE538" s="11">
        <v>5</v>
      </c>
      <c r="AF538" s="11">
        <v>5</v>
      </c>
      <c r="AG538" s="13">
        <v>5</v>
      </c>
      <c r="AH538" s="7" t="s">
        <v>46</v>
      </c>
      <c r="AI538" s="7" t="e">
        <f t="shared" si="61"/>
        <v>#DIV/0!</v>
      </c>
      <c r="AJ538" s="7" t="s">
        <v>384</v>
      </c>
    </row>
    <row r="539" spans="1:36" ht="12.75" customHeight="1" x14ac:dyDescent="0.25">
      <c r="A539" s="11" t="s">
        <v>702</v>
      </c>
      <c r="B539" s="11" t="s">
        <v>703</v>
      </c>
      <c r="C539" s="11" t="s">
        <v>2914</v>
      </c>
      <c r="D539" s="11" t="s">
        <v>2915</v>
      </c>
      <c r="E539" s="11" t="s">
        <v>2993</v>
      </c>
      <c r="F539" s="12" t="s">
        <v>2994</v>
      </c>
      <c r="G539" s="3" t="s">
        <v>2995</v>
      </c>
      <c r="H539" s="12" t="s">
        <v>2996</v>
      </c>
      <c r="I539" s="11" t="s">
        <v>2997</v>
      </c>
      <c r="J539" s="11" t="s">
        <v>2998</v>
      </c>
      <c r="K539" s="12" t="s">
        <v>2999</v>
      </c>
      <c r="L539" s="6" t="str">
        <f t="shared" si="58"/>
        <v>Programa: Desenvolvimento Urbano e Rural</v>
      </c>
      <c r="M539" s="6" t="str">
        <f t="shared" si="59"/>
        <v>Ação: 5706 - Desenvolvimento da Infraestrutura dos Municípios - Jogando Junto - SEINFRA</v>
      </c>
      <c r="N539" s="6" t="str">
        <f t="shared" si="60"/>
        <v>Intervenções realizadas em município em parceria com o Estado (Km)</v>
      </c>
      <c r="O539" s="13" t="s">
        <v>46</v>
      </c>
      <c r="P539" s="7" t="s">
        <v>54</v>
      </c>
      <c r="Q539" s="20" t="s">
        <v>55</v>
      </c>
      <c r="R539" s="187">
        <v>0</v>
      </c>
      <c r="S539" s="2"/>
      <c r="T539" s="2"/>
      <c r="U539" s="2"/>
      <c r="V539" s="2"/>
      <c r="W539" s="2"/>
      <c r="X539" s="2"/>
      <c r="Y539" s="2"/>
      <c r="Z539" s="2"/>
      <c r="AA539" s="2"/>
      <c r="AB539" s="2"/>
      <c r="AC539" s="2"/>
      <c r="AD539" s="2">
        <v>0</v>
      </c>
      <c r="AE539" s="21">
        <v>10</v>
      </c>
      <c r="AF539" s="21">
        <v>10</v>
      </c>
      <c r="AG539" s="22">
        <v>10</v>
      </c>
      <c r="AH539" s="7" t="s">
        <v>46</v>
      </c>
      <c r="AI539" s="7" t="e">
        <f t="shared" si="61"/>
        <v>#DIV/0!</v>
      </c>
      <c r="AJ539" s="7" t="s">
        <v>384</v>
      </c>
    </row>
    <row r="540" spans="1:36" ht="12.75" customHeight="1" x14ac:dyDescent="0.25">
      <c r="A540" s="11" t="s">
        <v>702</v>
      </c>
      <c r="B540" s="11" t="s">
        <v>703</v>
      </c>
      <c r="C540" s="11" t="s">
        <v>2914</v>
      </c>
      <c r="D540" s="11" t="s">
        <v>2915</v>
      </c>
      <c r="E540" s="11" t="s">
        <v>2993</v>
      </c>
      <c r="F540" s="12" t="s">
        <v>2994</v>
      </c>
      <c r="G540" s="3" t="s">
        <v>3000</v>
      </c>
      <c r="H540" s="12" t="s">
        <v>3001</v>
      </c>
      <c r="I540" s="11" t="s">
        <v>3002</v>
      </c>
      <c r="J540" s="11" t="s">
        <v>2931</v>
      </c>
      <c r="K540" s="12" t="s">
        <v>45</v>
      </c>
      <c r="L540" s="6" t="str">
        <f t="shared" si="58"/>
        <v>Programa: Desenvolvimento Urbano e Rural</v>
      </c>
      <c r="M540" s="6" t="str">
        <f t="shared" si="59"/>
        <v>Ação: 5706 - Desenvolvimento da Infraestrutura dos Municípios - Jogando Junto - SEINFRA</v>
      </c>
      <c r="N540" s="6" t="str">
        <f t="shared" si="60"/>
        <v>Número de habitantes atendidos com o desenvolvimento da infraestrutura dos municípios (Unidade)</v>
      </c>
      <c r="O540" s="13" t="s">
        <v>46</v>
      </c>
      <c r="P540" s="7" t="s">
        <v>54</v>
      </c>
      <c r="Q540" s="20" t="s">
        <v>55</v>
      </c>
      <c r="R540" s="187">
        <v>0</v>
      </c>
      <c r="S540" s="2"/>
      <c r="T540" s="2"/>
      <c r="U540" s="2"/>
      <c r="V540" s="2"/>
      <c r="W540" s="2"/>
      <c r="X540" s="2"/>
      <c r="Y540" s="2"/>
      <c r="Z540" s="2"/>
      <c r="AA540" s="2"/>
      <c r="AB540" s="2"/>
      <c r="AC540" s="2"/>
      <c r="AD540" s="2">
        <v>0</v>
      </c>
      <c r="AE540" s="21">
        <v>1000</v>
      </c>
      <c r="AF540" s="21">
        <v>1000</v>
      </c>
      <c r="AG540" s="22">
        <v>1000</v>
      </c>
      <c r="AH540" s="7" t="s">
        <v>46</v>
      </c>
      <c r="AI540" s="7" t="e">
        <f t="shared" si="61"/>
        <v>#DIV/0!</v>
      </c>
      <c r="AJ540" s="7" t="s">
        <v>384</v>
      </c>
    </row>
    <row r="541" spans="1:36" ht="12.75" customHeight="1" x14ac:dyDescent="0.25">
      <c r="A541" s="11" t="s">
        <v>702</v>
      </c>
      <c r="B541" s="11" t="s">
        <v>703</v>
      </c>
      <c r="C541" s="11" t="s">
        <v>2914</v>
      </c>
      <c r="D541" s="11" t="s">
        <v>2915</v>
      </c>
      <c r="E541" s="11" t="s">
        <v>3003</v>
      </c>
      <c r="F541" s="12" t="s">
        <v>3004</v>
      </c>
      <c r="G541" s="3" t="s">
        <v>3005</v>
      </c>
      <c r="H541" s="211" t="s">
        <v>3006</v>
      </c>
      <c r="I541" s="196" t="s">
        <v>3007</v>
      </c>
      <c r="J541" s="11" t="s">
        <v>3008</v>
      </c>
      <c r="K541" s="12" t="s">
        <v>45</v>
      </c>
      <c r="L541" s="6" t="str">
        <f t="shared" si="58"/>
        <v>Programa: Desenvolvimento Urbano e Rural</v>
      </c>
      <c r="M541" s="6" t="str">
        <f t="shared" si="59"/>
        <v>Ação: A589 - Elaboração de Projeto e Viabilização de Implantação de Equipamentos Modulares - SEINFRA</v>
      </c>
      <c r="N541" s="6" t="str">
        <f t="shared" si="60"/>
        <v>Número de habitantes atendidos pela implantação de equipamento modular (Unidade)</v>
      </c>
      <c r="O541" s="13" t="s">
        <v>46</v>
      </c>
      <c r="P541" s="7" t="s">
        <v>54</v>
      </c>
      <c r="Q541" s="20" t="s">
        <v>55</v>
      </c>
      <c r="R541" s="11">
        <v>0</v>
      </c>
      <c r="S541" s="2"/>
      <c r="T541" s="2"/>
      <c r="U541" s="2"/>
      <c r="V541" s="2"/>
      <c r="W541" s="2"/>
      <c r="X541" s="2"/>
      <c r="Y541" s="2"/>
      <c r="Z541" s="2"/>
      <c r="AA541" s="2"/>
      <c r="AB541" s="2"/>
      <c r="AC541" s="2"/>
      <c r="AD541" s="2">
        <v>0</v>
      </c>
      <c r="AE541" s="11">
        <v>1000</v>
      </c>
      <c r="AF541" s="11">
        <v>1000</v>
      </c>
      <c r="AG541" s="13">
        <v>1000</v>
      </c>
      <c r="AH541" s="7" t="s">
        <v>46</v>
      </c>
      <c r="AI541" s="7" t="e">
        <f t="shared" si="61"/>
        <v>#DIV/0!</v>
      </c>
      <c r="AJ541" s="7" t="s">
        <v>384</v>
      </c>
    </row>
    <row r="542" spans="1:36" s="162" customFormat="1" ht="15" customHeight="1" x14ac:dyDescent="0.25">
      <c r="A542" s="11" t="s">
        <v>363</v>
      </c>
      <c r="B542" s="11" t="s">
        <v>364</v>
      </c>
      <c r="C542" s="11" t="s">
        <v>3009</v>
      </c>
      <c r="D542" s="11" t="s">
        <v>3010</v>
      </c>
      <c r="E542" s="11" t="s">
        <v>3011</v>
      </c>
      <c r="F542" s="12" t="s">
        <v>3012</v>
      </c>
      <c r="G542" s="3" t="s">
        <v>3013</v>
      </c>
      <c r="H542" s="12" t="s">
        <v>3014</v>
      </c>
      <c r="I542" s="11" t="s">
        <v>3015</v>
      </c>
      <c r="J542" s="11" t="s">
        <v>3016</v>
      </c>
      <c r="K542" s="12" t="s">
        <v>52</v>
      </c>
      <c r="L542" s="6" t="str">
        <f t="shared" si="58"/>
        <v>Programa: Modernização Tecnológica</v>
      </c>
      <c r="M542" s="6" t="str">
        <f t="shared" si="59"/>
        <v>Ação: 5383 - Implantação do Processo Administrativo Digital - SEPLAG</v>
      </c>
      <c r="N542" s="6" t="str">
        <f t="shared" si="60"/>
        <v>Percentual de órgãos com processos administrativos integralmente migrados para meio eletrônico  (Percentual)</v>
      </c>
      <c r="O542" s="13" t="s">
        <v>46</v>
      </c>
      <c r="P542" s="7" t="s">
        <v>54</v>
      </c>
      <c r="Q542" s="76" t="s">
        <v>55</v>
      </c>
      <c r="R542" s="74">
        <v>1</v>
      </c>
      <c r="S542" s="2"/>
      <c r="T542" s="2"/>
      <c r="U542" s="2"/>
      <c r="V542" s="2"/>
      <c r="W542" s="2"/>
      <c r="X542" s="2"/>
      <c r="Y542" s="2"/>
      <c r="Z542" s="2"/>
      <c r="AA542" s="2"/>
      <c r="AB542" s="2"/>
      <c r="AC542" s="2"/>
      <c r="AD542" s="67">
        <v>1</v>
      </c>
      <c r="AE542" s="74">
        <v>1</v>
      </c>
      <c r="AF542" s="74">
        <v>1</v>
      </c>
      <c r="AG542" s="75">
        <v>1</v>
      </c>
      <c r="AH542" s="7" t="s">
        <v>46</v>
      </c>
      <c r="AI542" s="10">
        <f t="shared" si="61"/>
        <v>1</v>
      </c>
      <c r="AJ542" s="7" t="str">
        <f t="shared" si="57"/>
        <v>Dentro do Esperado</v>
      </c>
    </row>
    <row r="543" spans="1:36" s="162" customFormat="1" ht="12.75" customHeight="1" x14ac:dyDescent="0.25">
      <c r="A543" s="11" t="s">
        <v>415</v>
      </c>
      <c r="B543" s="11" t="s">
        <v>416</v>
      </c>
      <c r="C543" s="11" t="s">
        <v>3009</v>
      </c>
      <c r="D543" s="11" t="s">
        <v>3010</v>
      </c>
      <c r="E543" s="11" t="s">
        <v>3017</v>
      </c>
      <c r="F543" s="12" t="s">
        <v>3018</v>
      </c>
      <c r="G543" s="3" t="s">
        <v>3019</v>
      </c>
      <c r="H543" s="12" t="s">
        <v>3020</v>
      </c>
      <c r="I543" s="11" t="s">
        <v>3021</v>
      </c>
      <c r="J543" s="11" t="s">
        <v>3022</v>
      </c>
      <c r="K543" s="12" t="s">
        <v>45</v>
      </c>
      <c r="L543" s="6" t="str">
        <f t="shared" si="58"/>
        <v>Programa: Gestão do Patrimônio Imóvel</v>
      </c>
      <c r="M543" s="6" t="str">
        <f t="shared" si="59"/>
        <v>Ação: 5656 - Modernização e Aparelhamento do Arquivo Público  - SEPLAG</v>
      </c>
      <c r="N543" s="6" t="str">
        <f t="shared" si="60"/>
        <v>Quantidade de consultas atendidas pelo Fale Conosco do APERJ (Unidade)</v>
      </c>
      <c r="O543" s="13" t="s">
        <v>46</v>
      </c>
      <c r="P543" s="7" t="s">
        <v>54</v>
      </c>
      <c r="Q543" s="43">
        <v>99</v>
      </c>
      <c r="R543" s="11">
        <v>300</v>
      </c>
      <c r="S543" s="2"/>
      <c r="T543" s="2"/>
      <c r="U543" s="2"/>
      <c r="V543" s="2"/>
      <c r="W543" s="2"/>
      <c r="X543" s="2"/>
      <c r="Y543" s="2"/>
      <c r="Z543" s="2"/>
      <c r="AA543" s="2"/>
      <c r="AB543" s="2"/>
      <c r="AC543" s="2"/>
      <c r="AD543" s="2">
        <v>272</v>
      </c>
      <c r="AE543" s="11">
        <v>300</v>
      </c>
      <c r="AF543" s="11">
        <v>300</v>
      </c>
      <c r="AG543" s="13">
        <v>300</v>
      </c>
      <c r="AH543" s="7" t="s">
        <v>46</v>
      </c>
      <c r="AI543" s="10">
        <f t="shared" si="61"/>
        <v>0.90666666666666662</v>
      </c>
      <c r="AJ543" s="7" t="str">
        <f t="shared" si="57"/>
        <v>Abaixo do Esperado</v>
      </c>
    </row>
    <row r="544" spans="1:36" s="162" customFormat="1" ht="12.75" customHeight="1" x14ac:dyDescent="0.25">
      <c r="A544" s="11" t="s">
        <v>363</v>
      </c>
      <c r="B544" s="11" t="s">
        <v>364</v>
      </c>
      <c r="C544" s="11" t="s">
        <v>3009</v>
      </c>
      <c r="D544" s="11" t="s">
        <v>3010</v>
      </c>
      <c r="E544" s="11" t="s">
        <v>3023</v>
      </c>
      <c r="F544" s="12" t="s">
        <v>3024</v>
      </c>
      <c r="G544" s="3" t="s">
        <v>3025</v>
      </c>
      <c r="H544" s="12" t="s">
        <v>3026</v>
      </c>
      <c r="I544" s="11" t="s">
        <v>3027</v>
      </c>
      <c r="J544" s="11" t="s">
        <v>3028</v>
      </c>
      <c r="K544" s="12" t="s">
        <v>45</v>
      </c>
      <c r="L544" s="6" t="str">
        <f t="shared" si="58"/>
        <v>Programa: Modernização Tecnológica</v>
      </c>
      <c r="M544" s="6" t="str">
        <f t="shared" si="59"/>
        <v>Ação: 5658 - Desenvolvimento de Sistemas Corporativos de Apoio à Logística - SEPLAG</v>
      </c>
      <c r="N544" s="6" t="str">
        <f t="shared" si="60"/>
        <v>Quantidade de usuários dos sistemas corporativos de apoio à logística (Unidade)</v>
      </c>
      <c r="O544" s="13" t="s">
        <v>53</v>
      </c>
      <c r="P544" s="7" t="s">
        <v>54</v>
      </c>
      <c r="Q544" s="20">
        <v>2000</v>
      </c>
      <c r="R544" s="21">
        <v>2100</v>
      </c>
      <c r="S544" s="2"/>
      <c r="T544" s="2"/>
      <c r="U544" s="2"/>
      <c r="V544" s="2"/>
      <c r="W544" s="2"/>
      <c r="X544" s="21">
        <v>3200</v>
      </c>
      <c r="Y544" s="2"/>
      <c r="Z544" s="2"/>
      <c r="AA544" s="2"/>
      <c r="AB544" s="2"/>
      <c r="AC544" s="2"/>
      <c r="AD544" s="2">
        <v>3596</v>
      </c>
      <c r="AE544" s="21">
        <v>2200</v>
      </c>
      <c r="AF544" s="21">
        <v>2300</v>
      </c>
      <c r="AG544" s="22">
        <v>2400</v>
      </c>
      <c r="AH544" s="7" t="s">
        <v>53</v>
      </c>
      <c r="AI544" s="10">
        <f t="shared" si="61"/>
        <v>1.7123809523809523</v>
      </c>
      <c r="AJ544" s="7" t="str">
        <f t="shared" si="57"/>
        <v>Acima do Esperado</v>
      </c>
    </row>
    <row r="545" spans="1:36" ht="12.75" customHeight="1" x14ac:dyDescent="0.25">
      <c r="A545" s="11" t="s">
        <v>415</v>
      </c>
      <c r="B545" s="11" t="s">
        <v>416</v>
      </c>
      <c r="C545" s="11" t="s">
        <v>3009</v>
      </c>
      <c r="D545" s="11" t="s">
        <v>3010</v>
      </c>
      <c r="E545" s="11" t="s">
        <v>3029</v>
      </c>
      <c r="F545" s="12" t="s">
        <v>3030</v>
      </c>
      <c r="G545" s="3" t="s">
        <v>3031</v>
      </c>
      <c r="H545" s="12" t="s">
        <v>3032</v>
      </c>
      <c r="I545" s="11" t="s">
        <v>3033</v>
      </c>
      <c r="J545" s="11" t="s">
        <v>3034</v>
      </c>
      <c r="K545" s="12" t="s">
        <v>45</v>
      </c>
      <c r="L545" s="6" t="str">
        <f t="shared" si="58"/>
        <v>Programa: Gestão do Patrimônio Imóvel</v>
      </c>
      <c r="M545" s="6" t="str">
        <f t="shared" si="59"/>
        <v>Ação: 5657 - Revitalização do Depósito Público  - SEPLAG</v>
      </c>
      <c r="N545" s="6" t="str">
        <f t="shared" si="60"/>
        <v>Obras e restauros realizados (Unidade)</v>
      </c>
      <c r="O545" s="13" t="s">
        <v>46</v>
      </c>
      <c r="P545" s="7" t="s">
        <v>54</v>
      </c>
      <c r="Q545" s="43" t="s">
        <v>55</v>
      </c>
      <c r="R545" s="11">
        <v>1</v>
      </c>
      <c r="S545" s="2"/>
      <c r="T545" s="2"/>
      <c r="U545" s="2"/>
      <c r="V545" s="2"/>
      <c r="W545" s="2"/>
      <c r="X545" s="2"/>
      <c r="Y545" s="2"/>
      <c r="Z545" s="2"/>
      <c r="AA545" s="2"/>
      <c r="AB545" s="2"/>
      <c r="AC545" s="2"/>
      <c r="AD545" s="2">
        <v>1</v>
      </c>
      <c r="AE545" s="11">
        <v>1</v>
      </c>
      <c r="AF545" s="11">
        <v>1</v>
      </c>
      <c r="AG545" s="13">
        <v>1</v>
      </c>
      <c r="AH545" s="7" t="s">
        <v>46</v>
      </c>
      <c r="AI545" s="10">
        <f t="shared" si="61"/>
        <v>1</v>
      </c>
      <c r="AJ545" s="7" t="str">
        <f t="shared" si="57"/>
        <v>Dentro do Esperado</v>
      </c>
    </row>
    <row r="546" spans="1:36" s="162" customFormat="1" ht="12.75" customHeight="1" x14ac:dyDescent="0.25">
      <c r="A546" s="11" t="s">
        <v>385</v>
      </c>
      <c r="B546" s="11" t="s">
        <v>386</v>
      </c>
      <c r="C546" s="11" t="s">
        <v>3009</v>
      </c>
      <c r="D546" s="11" t="s">
        <v>3010</v>
      </c>
      <c r="E546" s="11" t="s">
        <v>3035</v>
      </c>
      <c r="F546" s="12" t="s">
        <v>3036</v>
      </c>
      <c r="G546" s="3" t="s">
        <v>3037</v>
      </c>
      <c r="H546" s="12" t="s">
        <v>3038</v>
      </c>
      <c r="I546" s="11" t="s">
        <v>3039</v>
      </c>
      <c r="J546" s="11" t="s">
        <v>3040</v>
      </c>
      <c r="K546" s="12" t="s">
        <v>45</v>
      </c>
      <c r="L546" s="6" t="str">
        <f t="shared" si="58"/>
        <v>Programa: Fortalecimento da Gestão Pública</v>
      </c>
      <c r="M546" s="6" t="str">
        <f t="shared" si="59"/>
        <v>Ação: 4506 - Gestão de Documentos, Preservação da Memória do ERJ e Acesso à informação - SEPLAG</v>
      </c>
      <c r="N546" s="6" t="str">
        <f t="shared" si="60"/>
        <v>Quantidade de acervos de valor permanente que receberam tratamento técnico (Unidade)</v>
      </c>
      <c r="O546" s="13" t="s">
        <v>46</v>
      </c>
      <c r="P546" s="7" t="s">
        <v>54</v>
      </c>
      <c r="Q546" s="43">
        <v>5</v>
      </c>
      <c r="R546" s="11">
        <v>5</v>
      </c>
      <c r="S546" s="2"/>
      <c r="T546" s="2"/>
      <c r="U546" s="2"/>
      <c r="V546" s="2"/>
      <c r="W546" s="2"/>
      <c r="X546" s="2"/>
      <c r="Y546" s="2"/>
      <c r="Z546" s="2"/>
      <c r="AA546" s="2"/>
      <c r="AB546" s="2"/>
      <c r="AC546" s="2"/>
      <c r="AD546" s="2">
        <v>2.7</v>
      </c>
      <c r="AE546" s="11">
        <v>5</v>
      </c>
      <c r="AF546" s="11">
        <v>5</v>
      </c>
      <c r="AG546" s="13">
        <v>5</v>
      </c>
      <c r="AH546" s="7" t="s">
        <v>46</v>
      </c>
      <c r="AI546" s="10">
        <f t="shared" si="61"/>
        <v>0.54</v>
      </c>
      <c r="AJ546" s="7" t="str">
        <f t="shared" si="57"/>
        <v>Abaixo do Esperado</v>
      </c>
    </row>
    <row r="547" spans="1:36" s="162" customFormat="1" ht="12.75" customHeight="1" x14ac:dyDescent="0.25">
      <c r="A547" s="11" t="s">
        <v>385</v>
      </c>
      <c r="B547" s="11" t="s">
        <v>386</v>
      </c>
      <c r="C547" s="11" t="s">
        <v>3009</v>
      </c>
      <c r="D547" s="11" t="s">
        <v>3010</v>
      </c>
      <c r="E547" s="11" t="s">
        <v>3035</v>
      </c>
      <c r="F547" s="12" t="s">
        <v>3036</v>
      </c>
      <c r="G547" s="3" t="s">
        <v>3041</v>
      </c>
      <c r="H547" s="12" t="s">
        <v>3042</v>
      </c>
      <c r="I547" s="11" t="s">
        <v>3043</v>
      </c>
      <c r="J547" s="11" t="s">
        <v>3044</v>
      </c>
      <c r="K547" s="12" t="s">
        <v>45</v>
      </c>
      <c r="L547" s="6" t="str">
        <f t="shared" si="58"/>
        <v>Programa: Fortalecimento da Gestão Pública</v>
      </c>
      <c r="M547" s="6" t="str">
        <f t="shared" si="59"/>
        <v>Ação: 4506 - Gestão de Documentos, Preservação da Memória do ERJ e Acesso à informação - SEPLAG</v>
      </c>
      <c r="N547" s="6" t="str">
        <f t="shared" si="60"/>
        <v>Quantidade de órgãos aprovaram e publicaram os planos de classificação e tabelas de temporalidade (Unidade)</v>
      </c>
      <c r="O547" s="13" t="s">
        <v>46</v>
      </c>
      <c r="P547" s="7" t="s">
        <v>54</v>
      </c>
      <c r="Q547" s="43">
        <v>0</v>
      </c>
      <c r="R547" s="11">
        <v>5</v>
      </c>
      <c r="S547" s="2"/>
      <c r="T547" s="2"/>
      <c r="U547" s="2"/>
      <c r="V547" s="2"/>
      <c r="W547" s="2"/>
      <c r="X547" s="2"/>
      <c r="Y547" s="2"/>
      <c r="Z547" s="2"/>
      <c r="AA547" s="2"/>
      <c r="AB547" s="2"/>
      <c r="AC547" s="2"/>
      <c r="AD547" s="2">
        <v>0</v>
      </c>
      <c r="AE547" s="11">
        <v>5</v>
      </c>
      <c r="AF547" s="11">
        <v>5</v>
      </c>
      <c r="AG547" s="13">
        <v>5</v>
      </c>
      <c r="AH547" s="7" t="s">
        <v>46</v>
      </c>
      <c r="AI547" s="10">
        <f t="shared" si="61"/>
        <v>0</v>
      </c>
      <c r="AJ547" s="7" t="str">
        <f t="shared" si="57"/>
        <v>Abaixo do Esperado</v>
      </c>
    </row>
    <row r="548" spans="1:36" s="162" customFormat="1" ht="12.75" customHeight="1" x14ac:dyDescent="0.25">
      <c r="A548" s="11" t="s">
        <v>385</v>
      </c>
      <c r="B548" s="11" t="s">
        <v>386</v>
      </c>
      <c r="C548" s="11" t="s">
        <v>3009</v>
      </c>
      <c r="D548" s="11" t="s">
        <v>3010</v>
      </c>
      <c r="E548" s="11" t="s">
        <v>3035</v>
      </c>
      <c r="F548" s="12" t="s">
        <v>3036</v>
      </c>
      <c r="G548" s="3" t="s">
        <v>3045</v>
      </c>
      <c r="H548" s="12" t="s">
        <v>3046</v>
      </c>
      <c r="I548" s="11" t="s">
        <v>3047</v>
      </c>
      <c r="J548" s="11" t="s">
        <v>3048</v>
      </c>
      <c r="K548" s="12" t="s">
        <v>45</v>
      </c>
      <c r="L548" s="6" t="str">
        <f t="shared" si="58"/>
        <v>Programa: Fortalecimento da Gestão Pública</v>
      </c>
      <c r="M548" s="6" t="str">
        <f t="shared" si="59"/>
        <v>Ação: 4506 - Gestão de Documentos, Preservação da Memória do ERJ e Acesso à informação - SEPLAG</v>
      </c>
      <c r="N548" s="6" t="str">
        <f t="shared" si="60"/>
        <v>Quantidade de requisições de documentos o APERJ atendeu (Unidade)</v>
      </c>
      <c r="O548" s="13" t="s">
        <v>46</v>
      </c>
      <c r="P548" s="7" t="s">
        <v>54</v>
      </c>
      <c r="Q548" s="20">
        <v>1144</v>
      </c>
      <c r="R548" s="21">
        <v>3000</v>
      </c>
      <c r="S548" s="2"/>
      <c r="T548" s="2"/>
      <c r="U548" s="2"/>
      <c r="V548" s="2"/>
      <c r="W548" s="2"/>
      <c r="X548" s="2"/>
      <c r="Y548" s="2"/>
      <c r="Z548" s="2"/>
      <c r="AA548" s="2"/>
      <c r="AB548" s="2"/>
      <c r="AC548" s="2"/>
      <c r="AD548" s="2">
        <v>257</v>
      </c>
      <c r="AE548" s="21">
        <v>3000</v>
      </c>
      <c r="AF548" s="21">
        <v>3000</v>
      </c>
      <c r="AG548" s="22">
        <v>3000</v>
      </c>
      <c r="AH548" s="7" t="s">
        <v>46</v>
      </c>
      <c r="AI548" s="10">
        <f t="shared" si="61"/>
        <v>8.5666666666666669E-2</v>
      </c>
      <c r="AJ548" s="7" t="str">
        <f t="shared" si="57"/>
        <v>Abaixo do Esperado</v>
      </c>
    </row>
    <row r="549" spans="1:36" ht="12.75" customHeight="1" x14ac:dyDescent="0.25">
      <c r="A549" s="11" t="s">
        <v>385</v>
      </c>
      <c r="B549" s="11" t="s">
        <v>386</v>
      </c>
      <c r="C549" s="11" t="s">
        <v>3009</v>
      </c>
      <c r="D549" s="11" t="s">
        <v>3010</v>
      </c>
      <c r="E549" s="11" t="s">
        <v>3049</v>
      </c>
      <c r="F549" s="12" t="s">
        <v>3050</v>
      </c>
      <c r="G549" s="3" t="s">
        <v>3051</v>
      </c>
      <c r="H549" s="12" t="s">
        <v>3052</v>
      </c>
      <c r="I549" s="11" t="s">
        <v>3053</v>
      </c>
      <c r="J549" s="11" t="s">
        <v>3054</v>
      </c>
      <c r="K549" s="12" t="s">
        <v>45</v>
      </c>
      <c r="L549" s="6" t="str">
        <f t="shared" si="58"/>
        <v>Programa: Fortalecimento da Gestão Pública</v>
      </c>
      <c r="M549" s="6" t="str">
        <f t="shared" si="59"/>
        <v>Ação: 4521 - Implementação das Ações do Depósito Público  - SEPLAG</v>
      </c>
      <c r="N549" s="6" t="str">
        <f t="shared" si="60"/>
        <v>Reformas e manutenções realizadas (Unidade)</v>
      </c>
      <c r="O549" s="13" t="s">
        <v>46</v>
      </c>
      <c r="P549" s="7" t="s">
        <v>54</v>
      </c>
      <c r="Q549" s="43" t="s">
        <v>55</v>
      </c>
      <c r="R549" s="11">
        <v>1</v>
      </c>
      <c r="S549" s="2"/>
      <c r="T549" s="2"/>
      <c r="U549" s="2"/>
      <c r="V549" s="2"/>
      <c r="W549" s="2"/>
      <c r="X549" s="2"/>
      <c r="Y549" s="2"/>
      <c r="Z549" s="2"/>
      <c r="AA549" s="2"/>
      <c r="AB549" s="2"/>
      <c r="AC549" s="2"/>
      <c r="AD549" s="2">
        <v>1</v>
      </c>
      <c r="AE549" s="11">
        <v>1</v>
      </c>
      <c r="AF549" s="11">
        <v>1</v>
      </c>
      <c r="AG549" s="13">
        <v>1</v>
      </c>
      <c r="AH549" s="7" t="s">
        <v>46</v>
      </c>
      <c r="AI549" s="10">
        <f t="shared" si="61"/>
        <v>1</v>
      </c>
      <c r="AJ549" s="7" t="str">
        <f t="shared" si="57"/>
        <v>Dentro do Esperado</v>
      </c>
    </row>
    <row r="550" spans="1:36" s="162" customFormat="1" ht="12.75" customHeight="1" x14ac:dyDescent="0.25">
      <c r="A550" s="11" t="s">
        <v>385</v>
      </c>
      <c r="B550" s="11" t="s">
        <v>386</v>
      </c>
      <c r="C550" s="11" t="s">
        <v>3009</v>
      </c>
      <c r="D550" s="11" t="s">
        <v>3010</v>
      </c>
      <c r="E550" s="7" t="s">
        <v>3055</v>
      </c>
      <c r="F550" s="6" t="s">
        <v>3056</v>
      </c>
      <c r="G550" s="3" t="s">
        <v>3057</v>
      </c>
      <c r="H550" s="12" t="s">
        <v>3058</v>
      </c>
      <c r="I550" s="11" t="s">
        <v>3059</v>
      </c>
      <c r="J550" s="11" t="s">
        <v>3060</v>
      </c>
      <c r="K550" s="12" t="s">
        <v>52</v>
      </c>
      <c r="L550" s="6" t="str">
        <f t="shared" si="58"/>
        <v>Programa: Fortalecimento da Gestão Pública</v>
      </c>
      <c r="M550" s="6" t="str">
        <f t="shared" si="59"/>
        <v>Ação: 5662 - Fortalecimento dos Instrumentos de Planejamento, Orçamento e Gestão - SEPLAG</v>
      </c>
      <c r="N550" s="6" t="str">
        <f t="shared" si="60"/>
        <v>Percentual de órgãos que participaram das capacitações de orçamento (Percentual)</v>
      </c>
      <c r="O550" s="13" t="s">
        <v>46</v>
      </c>
      <c r="P550" s="7" t="s">
        <v>54</v>
      </c>
      <c r="Q550" s="43" t="s">
        <v>55</v>
      </c>
      <c r="R550" s="74">
        <v>1</v>
      </c>
      <c r="S550" s="2"/>
      <c r="T550" s="2"/>
      <c r="U550" s="2"/>
      <c r="V550" s="2"/>
      <c r="W550" s="2"/>
      <c r="X550" s="2"/>
      <c r="Y550" s="2"/>
      <c r="Z550" s="2"/>
      <c r="AA550" s="2"/>
      <c r="AB550" s="2"/>
      <c r="AC550" s="2"/>
      <c r="AD550" s="67">
        <v>0</v>
      </c>
      <c r="AE550" s="74">
        <v>1</v>
      </c>
      <c r="AF550" s="74">
        <v>1</v>
      </c>
      <c r="AG550" s="75">
        <v>1</v>
      </c>
      <c r="AH550" s="7" t="s">
        <v>46</v>
      </c>
      <c r="AI550" s="10">
        <f t="shared" si="61"/>
        <v>0</v>
      </c>
      <c r="AJ550" s="7" t="str">
        <f t="shared" si="57"/>
        <v>Abaixo do Esperado</v>
      </c>
    </row>
    <row r="551" spans="1:36" s="162" customFormat="1" ht="12.75" customHeight="1" x14ac:dyDescent="0.25">
      <c r="A551" s="11" t="s">
        <v>385</v>
      </c>
      <c r="B551" s="11" t="s">
        <v>386</v>
      </c>
      <c r="C551" s="11" t="s">
        <v>3009</v>
      </c>
      <c r="D551" s="11" t="s">
        <v>3010</v>
      </c>
      <c r="E551" s="7" t="s">
        <v>3055</v>
      </c>
      <c r="F551" s="6" t="s">
        <v>3056</v>
      </c>
      <c r="G551" s="3" t="s">
        <v>3061</v>
      </c>
      <c r="H551" s="12" t="s">
        <v>3062</v>
      </c>
      <c r="I551" s="11" t="s">
        <v>3059</v>
      </c>
      <c r="J551" s="11" t="s">
        <v>3060</v>
      </c>
      <c r="K551" s="12" t="s">
        <v>52</v>
      </c>
      <c r="L551" s="6" t="str">
        <f t="shared" si="58"/>
        <v>Programa: Fortalecimento da Gestão Pública</v>
      </c>
      <c r="M551" s="6" t="str">
        <f t="shared" si="59"/>
        <v>Ação: 5662 - Fortalecimento dos Instrumentos de Planejamento, Orçamento e Gestão - SEPLAG</v>
      </c>
      <c r="N551" s="6" t="str">
        <f t="shared" si="60"/>
        <v>Percentual de órgãos que participaram das capacitações de planejamento (Percentual)</v>
      </c>
      <c r="O551" s="13" t="s">
        <v>46</v>
      </c>
      <c r="P551" s="7" t="s">
        <v>54</v>
      </c>
      <c r="Q551" s="43" t="s">
        <v>55</v>
      </c>
      <c r="R551" s="74">
        <v>1</v>
      </c>
      <c r="S551" s="2"/>
      <c r="T551" s="2"/>
      <c r="U551" s="2"/>
      <c r="V551" s="2"/>
      <c r="W551" s="2"/>
      <c r="X551" s="2"/>
      <c r="Y551" s="2"/>
      <c r="Z551" s="2"/>
      <c r="AA551" s="2"/>
      <c r="AB551" s="2"/>
      <c r="AC551" s="2"/>
      <c r="AD551" s="116">
        <v>0.65849999999999997</v>
      </c>
      <c r="AE551" s="74">
        <v>1</v>
      </c>
      <c r="AF551" s="74">
        <v>1</v>
      </c>
      <c r="AG551" s="75">
        <v>1</v>
      </c>
      <c r="AH551" s="7" t="s">
        <v>46</v>
      </c>
      <c r="AI551" s="10">
        <f t="shared" si="61"/>
        <v>0.65849999999999997</v>
      </c>
      <c r="AJ551" s="7" t="str">
        <f t="shared" si="57"/>
        <v>Abaixo do Esperado</v>
      </c>
    </row>
    <row r="552" spans="1:36" s="162" customFormat="1" ht="12.75" customHeight="1" x14ac:dyDescent="0.25">
      <c r="A552" s="11" t="s">
        <v>385</v>
      </c>
      <c r="B552" s="11" t="s">
        <v>386</v>
      </c>
      <c r="C552" s="11" t="s">
        <v>3009</v>
      </c>
      <c r="D552" s="11" t="s">
        <v>3010</v>
      </c>
      <c r="E552" s="7" t="s">
        <v>3055</v>
      </c>
      <c r="F552" s="6" t="s">
        <v>3056</v>
      </c>
      <c r="G552" s="3" t="s">
        <v>3063</v>
      </c>
      <c r="H552" s="12" t="s">
        <v>3064</v>
      </c>
      <c r="I552" s="11" t="s">
        <v>3059</v>
      </c>
      <c r="J552" s="11" t="s">
        <v>3060</v>
      </c>
      <c r="K552" s="12" t="s">
        <v>52</v>
      </c>
      <c r="L552" s="6" t="str">
        <f t="shared" si="58"/>
        <v>Programa: Fortalecimento da Gestão Pública</v>
      </c>
      <c r="M552" s="6" t="str">
        <f t="shared" si="59"/>
        <v>Ação: 5662 - Fortalecimento dos Instrumentos de Planejamento, Orçamento e Gestão - SEPLAG</v>
      </c>
      <c r="N552" s="6" t="str">
        <f t="shared" si="60"/>
        <v>Percentual de órgãos que participaram das capacitações referentes à rede de gestores de investimento (Percentual)</v>
      </c>
      <c r="O552" s="13" t="s">
        <v>46</v>
      </c>
      <c r="P552" s="7" t="s">
        <v>54</v>
      </c>
      <c r="Q552" s="43" t="s">
        <v>55</v>
      </c>
      <c r="R552" s="74">
        <v>1</v>
      </c>
      <c r="S552" s="2"/>
      <c r="T552" s="2"/>
      <c r="U552" s="2"/>
      <c r="V552" s="2"/>
      <c r="W552" s="2"/>
      <c r="X552" s="2"/>
      <c r="Y552" s="2"/>
      <c r="Z552" s="2"/>
      <c r="AA552" s="2"/>
      <c r="AB552" s="2"/>
      <c r="AC552" s="2"/>
      <c r="AD552" s="67">
        <v>0</v>
      </c>
      <c r="AE552" s="74">
        <v>1</v>
      </c>
      <c r="AF552" s="74">
        <v>1</v>
      </c>
      <c r="AG552" s="75">
        <v>1</v>
      </c>
      <c r="AH552" s="7" t="s">
        <v>46</v>
      </c>
      <c r="AI552" s="10">
        <f t="shared" si="61"/>
        <v>0</v>
      </c>
      <c r="AJ552" s="7" t="str">
        <f t="shared" si="57"/>
        <v>Abaixo do Esperado</v>
      </c>
    </row>
    <row r="553" spans="1:36" s="162" customFormat="1" ht="12.75" customHeight="1" x14ac:dyDescent="0.25">
      <c r="A553" s="11" t="s">
        <v>194</v>
      </c>
      <c r="B553" s="11" t="s">
        <v>195</v>
      </c>
      <c r="C553" s="11" t="s">
        <v>3009</v>
      </c>
      <c r="D553" s="11" t="s">
        <v>3010</v>
      </c>
      <c r="E553" s="11" t="s">
        <v>3065</v>
      </c>
      <c r="F553" s="12" t="s">
        <v>3066</v>
      </c>
      <c r="G553" s="3" t="s">
        <v>3067</v>
      </c>
      <c r="H553" s="12" t="s">
        <v>3068</v>
      </c>
      <c r="I553" s="11" t="s">
        <v>3059</v>
      </c>
      <c r="J553" s="11" t="s">
        <v>3060</v>
      </c>
      <c r="K553" s="12" t="s">
        <v>52</v>
      </c>
      <c r="L553" s="6" t="str">
        <f t="shared" si="58"/>
        <v>Programa: Gestão de Pessoas no Setor Público</v>
      </c>
      <c r="M553" s="6" t="str">
        <f t="shared" si="59"/>
        <v>Ação: 8365 - Formação e Valorização do Servidor - SEPLAG</v>
      </c>
      <c r="N553" s="6" t="str">
        <f t="shared" si="60"/>
        <v>Percentual de órgãos que participaram das capacitações referentes à rede de processos (Percentual)</v>
      </c>
      <c r="O553" s="13" t="s">
        <v>46</v>
      </c>
      <c r="P553" s="7" t="s">
        <v>54</v>
      </c>
      <c r="Q553" s="43" t="s">
        <v>55</v>
      </c>
      <c r="R553" s="74">
        <v>1</v>
      </c>
      <c r="S553" s="2"/>
      <c r="T553" s="2"/>
      <c r="U553" s="2"/>
      <c r="V553" s="2"/>
      <c r="W553" s="2"/>
      <c r="X553" s="2"/>
      <c r="Y553" s="2"/>
      <c r="Z553" s="2"/>
      <c r="AA553" s="2"/>
      <c r="AB553" s="2"/>
      <c r="AC553" s="2"/>
      <c r="AD553" s="67">
        <v>0</v>
      </c>
      <c r="AE553" s="76">
        <v>1</v>
      </c>
      <c r="AF553" s="74">
        <v>1</v>
      </c>
      <c r="AG553" s="75">
        <v>1</v>
      </c>
      <c r="AH553" s="7" t="s">
        <v>46</v>
      </c>
      <c r="AI553" s="10">
        <f t="shared" si="61"/>
        <v>0</v>
      </c>
      <c r="AJ553" s="7" t="str">
        <f t="shared" si="57"/>
        <v>Abaixo do Esperado</v>
      </c>
    </row>
    <row r="554" spans="1:36" s="162" customFormat="1" ht="12.75" customHeight="1" x14ac:dyDescent="0.25">
      <c r="A554" s="11" t="s">
        <v>194</v>
      </c>
      <c r="B554" s="11" t="s">
        <v>195</v>
      </c>
      <c r="C554" s="11" t="s">
        <v>3009</v>
      </c>
      <c r="D554" s="11" t="s">
        <v>3010</v>
      </c>
      <c r="E554" s="11" t="s">
        <v>3065</v>
      </c>
      <c r="F554" s="12" t="s">
        <v>3066</v>
      </c>
      <c r="G554" s="3" t="s">
        <v>3069</v>
      </c>
      <c r="H554" s="12" t="s">
        <v>3070</v>
      </c>
      <c r="I554" s="11" t="s">
        <v>3071</v>
      </c>
      <c r="J554" s="11" t="s">
        <v>3072</v>
      </c>
      <c r="K554" s="12" t="s">
        <v>45</v>
      </c>
      <c r="L554" s="6" t="str">
        <f t="shared" si="58"/>
        <v>Programa: Gestão de Pessoas no Setor Público</v>
      </c>
      <c r="M554" s="6" t="str">
        <f t="shared" si="59"/>
        <v>Ação: 8365 - Formação e Valorização do Servidor - SEPLAG</v>
      </c>
      <c r="N554" s="6" t="str">
        <f t="shared" si="60"/>
        <v>Quantidade de servidores capacitados em protocolo, gestão documental e produção documental (Unidade)</v>
      </c>
      <c r="O554" s="13" t="s">
        <v>46</v>
      </c>
      <c r="P554" s="7" t="s">
        <v>54</v>
      </c>
      <c r="Q554" s="184">
        <v>67</v>
      </c>
      <c r="R554" s="187">
        <v>200</v>
      </c>
      <c r="S554" s="2"/>
      <c r="T554" s="2"/>
      <c r="U554" s="2"/>
      <c r="V554" s="2"/>
      <c r="W554" s="2"/>
      <c r="X554" s="2"/>
      <c r="Y554" s="2"/>
      <c r="Z554" s="2"/>
      <c r="AA554" s="2"/>
      <c r="AB554" s="2"/>
      <c r="AC554" s="2"/>
      <c r="AD554" s="2">
        <v>15</v>
      </c>
      <c r="AE554" s="187">
        <v>200</v>
      </c>
      <c r="AF554" s="187">
        <v>200</v>
      </c>
      <c r="AG554" s="153">
        <v>200</v>
      </c>
      <c r="AH554" s="7" t="s">
        <v>46</v>
      </c>
      <c r="AI554" s="10">
        <f t="shared" si="61"/>
        <v>7.4999999999999997E-2</v>
      </c>
      <c r="AJ554" s="7" t="str">
        <f t="shared" si="57"/>
        <v>Abaixo do Esperado</v>
      </c>
    </row>
    <row r="555" spans="1:36" s="162" customFormat="1" ht="12.75" customHeight="1" x14ac:dyDescent="0.25">
      <c r="A555" s="11" t="s">
        <v>194</v>
      </c>
      <c r="B555" s="11" t="s">
        <v>195</v>
      </c>
      <c r="C555" s="11" t="s">
        <v>3009</v>
      </c>
      <c r="D555" s="11" t="s">
        <v>3010</v>
      </c>
      <c r="E555" s="11" t="s">
        <v>3065</v>
      </c>
      <c r="F555" s="12" t="s">
        <v>3066</v>
      </c>
      <c r="G555" s="3" t="s">
        <v>3073</v>
      </c>
      <c r="H555" s="12" t="s">
        <v>3074</v>
      </c>
      <c r="I555" s="11" t="s">
        <v>3075</v>
      </c>
      <c r="J555" s="11" t="s">
        <v>3060</v>
      </c>
      <c r="K555" s="12" t="s">
        <v>52</v>
      </c>
      <c r="L555" s="6" t="str">
        <f t="shared" si="58"/>
        <v>Programa: Gestão de Pessoas no Setor Público</v>
      </c>
      <c r="M555" s="6" t="str">
        <f t="shared" si="59"/>
        <v>Ação: 8365 - Formação e Valorização do Servidor - SEPLAG</v>
      </c>
      <c r="N555" s="6" t="str">
        <f t="shared" si="60"/>
        <v>Percentual de órgãos que participaram das capacitações de logística (Percentual)</v>
      </c>
      <c r="O555" s="13" t="s">
        <v>126</v>
      </c>
      <c r="P555" s="7" t="s">
        <v>54</v>
      </c>
      <c r="Q555" s="102">
        <v>0.7</v>
      </c>
      <c r="R555" s="70">
        <v>0.75</v>
      </c>
      <c r="S555" s="2"/>
      <c r="T555" s="2"/>
      <c r="U555" s="2"/>
      <c r="V555" s="73">
        <v>0.1</v>
      </c>
      <c r="W555" s="2"/>
      <c r="X555" s="2"/>
      <c r="Y555" s="2"/>
      <c r="Z555" s="111">
        <v>0.83</v>
      </c>
      <c r="AA555" s="2"/>
      <c r="AB555" s="2"/>
      <c r="AC555" s="2"/>
      <c r="AD555" s="67">
        <v>0</v>
      </c>
      <c r="AE555" s="70">
        <v>0.8</v>
      </c>
      <c r="AF555" s="70">
        <v>0.9</v>
      </c>
      <c r="AG555" s="80">
        <v>0.95</v>
      </c>
      <c r="AH555" s="7" t="s">
        <v>126</v>
      </c>
      <c r="AI555" s="10">
        <f t="shared" si="61"/>
        <v>1.1066666666666667</v>
      </c>
      <c r="AJ555" s="7" t="str">
        <f t="shared" si="57"/>
        <v>Acima do Esperado</v>
      </c>
    </row>
    <row r="556" spans="1:36" s="162" customFormat="1" ht="12.75" customHeight="1" x14ac:dyDescent="0.25">
      <c r="A556" s="18" t="s">
        <v>385</v>
      </c>
      <c r="B556" s="11" t="s">
        <v>386</v>
      </c>
      <c r="C556" s="11" t="s">
        <v>3009</v>
      </c>
      <c r="D556" s="11" t="s">
        <v>3010</v>
      </c>
      <c r="E556" s="11" t="s">
        <v>3076</v>
      </c>
      <c r="F556" s="12" t="s">
        <v>3077</v>
      </c>
      <c r="G556" s="3" t="s">
        <v>3078</v>
      </c>
      <c r="H556" s="12" t="s">
        <v>3079</v>
      </c>
      <c r="I556" s="11" t="s">
        <v>3080</v>
      </c>
      <c r="J556" s="11" t="s">
        <v>3081</v>
      </c>
      <c r="K556" s="12" t="s">
        <v>52</v>
      </c>
      <c r="L556" s="6" t="str">
        <f t="shared" si="58"/>
        <v>Programa: Fortalecimento da Gestão Pública</v>
      </c>
      <c r="M556" s="6" t="str">
        <f t="shared" si="59"/>
        <v>Ação: A569 - Aperfeiçoamento da Gestão Estratégica de Suprimentos - SEPLAG</v>
      </c>
      <c r="N556" s="6" t="str">
        <f t="shared" si="60"/>
        <v>Percentual de órgãos que participaram das licitações do órgão central do sistema logístico (Percentual)</v>
      </c>
      <c r="O556" s="13" t="s">
        <v>126</v>
      </c>
      <c r="P556" s="7" t="s">
        <v>54</v>
      </c>
      <c r="Q556" s="76">
        <v>0.9</v>
      </c>
      <c r="R556" s="74">
        <v>0.91</v>
      </c>
      <c r="S556" s="2"/>
      <c r="T556" s="2"/>
      <c r="U556" s="2"/>
      <c r="V556" s="73">
        <v>0.71</v>
      </c>
      <c r="W556" s="2"/>
      <c r="X556" s="2"/>
      <c r="Y556" s="2"/>
      <c r="Z556" s="111">
        <v>0.75</v>
      </c>
      <c r="AA556" s="2"/>
      <c r="AB556" s="2"/>
      <c r="AC556" s="2"/>
      <c r="AD556" s="116">
        <v>9.1999999999999998E-3</v>
      </c>
      <c r="AE556" s="74">
        <v>0.92</v>
      </c>
      <c r="AF556" s="74">
        <v>0.93</v>
      </c>
      <c r="AG556" s="75">
        <v>0.95</v>
      </c>
      <c r="AH556" s="7" t="s">
        <v>126</v>
      </c>
      <c r="AI556" s="10">
        <f t="shared" si="61"/>
        <v>0.82417582417582413</v>
      </c>
      <c r="AJ556" s="7" t="str">
        <f t="shared" si="57"/>
        <v>Abaixo do Esperado</v>
      </c>
    </row>
    <row r="557" spans="1:36" s="162" customFormat="1" ht="12.75" customHeight="1" x14ac:dyDescent="0.25">
      <c r="A557" s="7" t="s">
        <v>385</v>
      </c>
      <c r="B557" s="43" t="s">
        <v>386</v>
      </c>
      <c r="C557" s="11" t="s">
        <v>3009</v>
      </c>
      <c r="D557" s="11" t="s">
        <v>3010</v>
      </c>
      <c r="E557" s="11" t="s">
        <v>3082</v>
      </c>
      <c r="F557" s="12" t="s">
        <v>3083</v>
      </c>
      <c r="G557" s="3" t="s">
        <v>3084</v>
      </c>
      <c r="H557" s="12" t="s">
        <v>3085</v>
      </c>
      <c r="I557" s="11" t="s">
        <v>3086</v>
      </c>
      <c r="J557" s="11" t="s">
        <v>3087</v>
      </c>
      <c r="K557" s="12" t="s">
        <v>52</v>
      </c>
      <c r="L557" s="6" t="str">
        <f t="shared" si="58"/>
        <v>Programa: Fortalecimento da Gestão Pública</v>
      </c>
      <c r="M557" s="6" t="str">
        <f t="shared" si="59"/>
        <v>Ação: A570 - Sistematização do Planejamento e Captação de Recursos para Investimentos - SEPLAG</v>
      </c>
      <c r="N557" s="6" t="str">
        <f t="shared" si="60"/>
        <v>Taxa de projetos de investimento (baixo e médio riscos) orçamentariamente viabilizados (Percentual)</v>
      </c>
      <c r="O557" s="13" t="s">
        <v>46</v>
      </c>
      <c r="P557" s="7" t="s">
        <v>54</v>
      </c>
      <c r="Q557" s="43" t="s">
        <v>55</v>
      </c>
      <c r="R557" s="74">
        <v>0.1</v>
      </c>
      <c r="S557" s="2"/>
      <c r="T557" s="2"/>
      <c r="U557" s="2"/>
      <c r="V557" s="2"/>
      <c r="W557" s="2"/>
      <c r="X557" s="2"/>
      <c r="Y557" s="2"/>
      <c r="Z557" s="2"/>
      <c r="AA557" s="2"/>
      <c r="AB557" s="2"/>
      <c r="AC557" s="2"/>
      <c r="AD557" s="116">
        <v>0.92</v>
      </c>
      <c r="AE557" s="74">
        <v>0.15</v>
      </c>
      <c r="AF557" s="74">
        <v>0.3</v>
      </c>
      <c r="AG557" s="75">
        <v>0.4</v>
      </c>
      <c r="AH557" s="7" t="s">
        <v>46</v>
      </c>
      <c r="AI557" s="10">
        <f t="shared" si="61"/>
        <v>9.1999999999999993</v>
      </c>
      <c r="AJ557" s="7" t="str">
        <f t="shared" si="57"/>
        <v>Acima do Esperado</v>
      </c>
    </row>
    <row r="558" spans="1:36" s="162" customFormat="1" ht="12.75" customHeight="1" x14ac:dyDescent="0.25">
      <c r="A558" s="3" t="s">
        <v>385</v>
      </c>
      <c r="B558" s="11" t="s">
        <v>386</v>
      </c>
      <c r="C558" s="11" t="s">
        <v>3009</v>
      </c>
      <c r="D558" s="11" t="s">
        <v>3010</v>
      </c>
      <c r="E558" s="11" t="s">
        <v>3088</v>
      </c>
      <c r="F558" s="12" t="s">
        <v>3089</v>
      </c>
      <c r="G558" s="3" t="s">
        <v>3090</v>
      </c>
      <c r="H558" s="12" t="s">
        <v>3091</v>
      </c>
      <c r="I558" s="11" t="s">
        <v>3092</v>
      </c>
      <c r="J558" s="11" t="s">
        <v>3093</v>
      </c>
      <c r="K558" s="12" t="s">
        <v>45</v>
      </c>
      <c r="L558" s="6" t="str">
        <f t="shared" si="58"/>
        <v>Programa: Fortalecimento da Gestão Pública</v>
      </c>
      <c r="M558" s="6" t="str">
        <f t="shared" si="59"/>
        <v>Ação: A583 - Implantação da Gestão por Processos - SEPLAG</v>
      </c>
      <c r="N558" s="6" t="str">
        <f t="shared" si="60"/>
        <v>Número de processos mapeados (Unidade)</v>
      </c>
      <c r="O558" s="13" t="s">
        <v>46</v>
      </c>
      <c r="P558" s="7" t="s">
        <v>47</v>
      </c>
      <c r="Q558" s="43" t="s">
        <v>55</v>
      </c>
      <c r="R558" s="11">
        <v>12</v>
      </c>
      <c r="S558" s="2"/>
      <c r="T558" s="2"/>
      <c r="U558" s="2"/>
      <c r="V558" s="2"/>
      <c r="W558" s="2"/>
      <c r="X558" s="2"/>
      <c r="Y558" s="2"/>
      <c r="Z558" s="2"/>
      <c r="AA558" s="2"/>
      <c r="AB558" s="2"/>
      <c r="AC558" s="2"/>
      <c r="AD558" s="2">
        <v>11</v>
      </c>
      <c r="AE558" s="11">
        <v>12</v>
      </c>
      <c r="AF558" s="11">
        <v>12</v>
      </c>
      <c r="AG558" s="13">
        <v>10</v>
      </c>
      <c r="AH558" s="7" t="s">
        <v>46</v>
      </c>
      <c r="AI558" s="10">
        <f t="shared" si="61"/>
        <v>1.0833333333333335</v>
      </c>
      <c r="AJ558" s="7" t="str">
        <f t="shared" si="57"/>
        <v>Acima do Esperado</v>
      </c>
    </row>
    <row r="559" spans="1:36" ht="12.75" customHeight="1" x14ac:dyDescent="0.25">
      <c r="A559" s="11" t="s">
        <v>415</v>
      </c>
      <c r="B559" s="11" t="s">
        <v>416</v>
      </c>
      <c r="C559" s="11" t="s">
        <v>3009</v>
      </c>
      <c r="D559" s="11" t="s">
        <v>3010</v>
      </c>
      <c r="E559" s="11" t="s">
        <v>3094</v>
      </c>
      <c r="F559" s="12" t="s">
        <v>3095</v>
      </c>
      <c r="G559" s="3" t="s">
        <v>3096</v>
      </c>
      <c r="H559" s="12" t="s">
        <v>3097</v>
      </c>
      <c r="I559" s="11" t="s">
        <v>3098</v>
      </c>
      <c r="J559" s="11" t="s">
        <v>3099</v>
      </c>
      <c r="K559" s="12" t="s">
        <v>52</v>
      </c>
      <c r="L559" s="6" t="str">
        <f t="shared" si="58"/>
        <v>Programa: Gestão do Patrimônio Imóvel</v>
      </c>
      <c r="M559" s="6" t="str">
        <f t="shared" si="59"/>
        <v>Ação: 4409 - Conservação e Mitigação de Riscos nos Imóveis Estaduais - SEPLAG</v>
      </c>
      <c r="N559" s="6" t="str">
        <f t="shared" si="60"/>
        <v>Taxa de mitigação de risco dos imóveis estaduais (Percentual)</v>
      </c>
      <c r="O559" s="13" t="s">
        <v>126</v>
      </c>
      <c r="P559" s="7" t="s">
        <v>54</v>
      </c>
      <c r="Q559" s="76">
        <v>0.05</v>
      </c>
      <c r="R559" s="74">
        <v>0.1</v>
      </c>
      <c r="S559" s="2"/>
      <c r="T559" s="2"/>
      <c r="U559" s="2"/>
      <c r="V559" s="73">
        <v>8.3000000000000004E-2</v>
      </c>
      <c r="W559" s="2"/>
      <c r="X559" s="2"/>
      <c r="Y559" s="2"/>
      <c r="Z559" s="114">
        <v>8.3000000000000004E-2</v>
      </c>
      <c r="AA559" s="2"/>
      <c r="AB559" s="2"/>
      <c r="AC559" s="2"/>
      <c r="AD559" s="116">
        <v>0.16700000000000001</v>
      </c>
      <c r="AE559" s="74">
        <v>0.2</v>
      </c>
      <c r="AF559" s="74">
        <v>0.25</v>
      </c>
      <c r="AG559" s="75">
        <v>0.3</v>
      </c>
      <c r="AH559" s="7" t="s">
        <v>126</v>
      </c>
      <c r="AI559" s="10">
        <f t="shared" si="61"/>
        <v>1.67</v>
      </c>
      <c r="AJ559" s="7" t="str">
        <f t="shared" si="57"/>
        <v>Acima do Esperado</v>
      </c>
    </row>
    <row r="560" spans="1:36" ht="12.75" customHeight="1" x14ac:dyDescent="0.25">
      <c r="A560" s="11" t="s">
        <v>415</v>
      </c>
      <c r="B560" s="11" t="s">
        <v>416</v>
      </c>
      <c r="C560" s="11" t="s">
        <v>3009</v>
      </c>
      <c r="D560" s="11" t="s">
        <v>3010</v>
      </c>
      <c r="E560" s="11" t="s">
        <v>3100</v>
      </c>
      <c r="F560" s="12" t="s">
        <v>3101</v>
      </c>
      <c r="G560" s="3" t="s">
        <v>3102</v>
      </c>
      <c r="H560" s="12" t="s">
        <v>3103</v>
      </c>
      <c r="I560" s="11" t="s">
        <v>3104</v>
      </c>
      <c r="J560" s="11" t="s">
        <v>3105</v>
      </c>
      <c r="K560" s="12" t="s">
        <v>52</v>
      </c>
      <c r="L560" s="6" t="str">
        <f t="shared" si="58"/>
        <v>Programa: Gestão do Patrimônio Imóvel</v>
      </c>
      <c r="M560" s="6" t="str">
        <f t="shared" si="59"/>
        <v>Ação: 4481 - Destinação, Uso e Ocupação de Bens Imóveis Estaduais - SEPLAG</v>
      </c>
      <c r="N560" s="6" t="str">
        <f t="shared" si="60"/>
        <v>Taxa de destinação de imóvel estadual aderente ao interesse público (Percentual)</v>
      </c>
      <c r="O560" s="13" t="s">
        <v>126</v>
      </c>
      <c r="P560" s="7" t="s">
        <v>54</v>
      </c>
      <c r="Q560" s="76">
        <v>0.69</v>
      </c>
      <c r="R560" s="74">
        <v>0.72</v>
      </c>
      <c r="S560" s="2"/>
      <c r="T560" s="2"/>
      <c r="U560" s="2"/>
      <c r="V560" s="219">
        <v>0.77900000000000003</v>
      </c>
      <c r="W560" s="2"/>
      <c r="X560" s="2"/>
      <c r="Y560" s="2"/>
      <c r="Z560" s="220">
        <v>0.78800000000000003</v>
      </c>
      <c r="AA560" s="2"/>
      <c r="AB560" s="2"/>
      <c r="AC560" s="2"/>
      <c r="AD560" s="116">
        <v>0.78800000000000003</v>
      </c>
      <c r="AE560" s="74">
        <v>0.75</v>
      </c>
      <c r="AF560" s="74">
        <v>0.78</v>
      </c>
      <c r="AG560" s="75">
        <v>0.81</v>
      </c>
      <c r="AH560" s="7" t="s">
        <v>126</v>
      </c>
      <c r="AI560" s="10">
        <f t="shared" ref="AI560:AI591" si="62">IF(P560="Crescimento",MAX(S560:AD560)/R560, 2-(MIN(S560:AD560)/R560))</f>
        <v>1.0944444444444446</v>
      </c>
      <c r="AJ560" s="7" t="str">
        <f t="shared" si="57"/>
        <v>Acima do Esperado</v>
      </c>
    </row>
    <row r="561" spans="1:36" ht="12.75" customHeight="1" x14ac:dyDescent="0.25">
      <c r="A561" s="11" t="s">
        <v>415</v>
      </c>
      <c r="B561" s="11" t="s">
        <v>416</v>
      </c>
      <c r="C561" s="11" t="s">
        <v>3009</v>
      </c>
      <c r="D561" s="11" t="s">
        <v>3010</v>
      </c>
      <c r="E561" s="11" t="s">
        <v>3100</v>
      </c>
      <c r="F561" s="12" t="s">
        <v>3101</v>
      </c>
      <c r="G561" s="3" t="s">
        <v>3106</v>
      </c>
      <c r="H561" s="12" t="s">
        <v>3107</v>
      </c>
      <c r="I561" s="196" t="s">
        <v>3108</v>
      </c>
      <c r="J561" s="11" t="s">
        <v>3109</v>
      </c>
      <c r="K561" s="12" t="s">
        <v>52</v>
      </c>
      <c r="L561" s="6" t="str">
        <f t="shared" si="58"/>
        <v>Programa: Gestão do Patrimônio Imóvel</v>
      </c>
      <c r="M561" s="6" t="str">
        <f t="shared" si="59"/>
        <v>Ação: 4481 - Destinação, Uso e Ocupação de Bens Imóveis Estaduais - SEPLAG</v>
      </c>
      <c r="N561" s="6" t="str">
        <f t="shared" si="60"/>
        <v>Taxa de monitoramento de imóveis estaduais (Percentual)</v>
      </c>
      <c r="O561" s="13" t="s">
        <v>126</v>
      </c>
      <c r="P561" s="7" t="s">
        <v>54</v>
      </c>
      <c r="Q561" s="76">
        <v>0.63</v>
      </c>
      <c r="R561" s="173">
        <v>0.57499999999999996</v>
      </c>
      <c r="S561" s="2"/>
      <c r="T561" s="2"/>
      <c r="U561" s="2"/>
      <c r="V561" s="112">
        <v>0.66500000000000004</v>
      </c>
      <c r="W561" s="2"/>
      <c r="X561" s="2"/>
      <c r="Y561" s="2"/>
      <c r="Z561" s="112">
        <v>0.46400000000000002</v>
      </c>
      <c r="AA561" s="2"/>
      <c r="AB561" s="2"/>
      <c r="AC561" s="2"/>
      <c r="AD561" s="116">
        <v>1.099</v>
      </c>
      <c r="AE561" s="74">
        <v>0.75</v>
      </c>
      <c r="AF561" s="74">
        <v>0.8</v>
      </c>
      <c r="AG561" s="75">
        <v>0.85</v>
      </c>
      <c r="AH561" s="7" t="s">
        <v>126</v>
      </c>
      <c r="AI561" s="10">
        <f t="shared" si="62"/>
        <v>1.9113043478260872</v>
      </c>
      <c r="AJ561" s="7" t="str">
        <f t="shared" si="57"/>
        <v>Acima do Esperado</v>
      </c>
    </row>
    <row r="562" spans="1:36" ht="12.75" customHeight="1" x14ac:dyDescent="0.25">
      <c r="A562" s="11" t="s">
        <v>415</v>
      </c>
      <c r="B562" s="11" t="s">
        <v>416</v>
      </c>
      <c r="C562" s="11" t="s">
        <v>3009</v>
      </c>
      <c r="D562" s="11" t="s">
        <v>3010</v>
      </c>
      <c r="E562" s="11" t="s">
        <v>3110</v>
      </c>
      <c r="F562" s="12" t="s">
        <v>3111</v>
      </c>
      <c r="G562" s="3" t="s">
        <v>3112</v>
      </c>
      <c r="H562" s="12" t="s">
        <v>3113</v>
      </c>
      <c r="I562" s="11" t="s">
        <v>3114</v>
      </c>
      <c r="J562" s="11" t="s">
        <v>3115</v>
      </c>
      <c r="K562" s="12" t="s">
        <v>52</v>
      </c>
      <c r="L562" s="6" t="str">
        <f t="shared" si="58"/>
        <v>Programa: Gestão do Patrimônio Imóvel</v>
      </c>
      <c r="M562" s="6" t="str">
        <f t="shared" si="59"/>
        <v>Ação: 4482 - Modernização da Gestão do Patrimônio Imóvel - SEPLAG</v>
      </c>
      <c r="N562" s="6" t="str">
        <f t="shared" si="60"/>
        <v>Taxa de Compliance de Gestão das Informações dos imóveis estaduais (Percentual)</v>
      </c>
      <c r="O562" s="13" t="s">
        <v>126</v>
      </c>
      <c r="P562" s="7" t="s">
        <v>54</v>
      </c>
      <c r="Q562" s="79">
        <v>0.157</v>
      </c>
      <c r="R562" s="175">
        <v>0.21099999999999999</v>
      </c>
      <c r="S562" s="2"/>
      <c r="T562" s="2"/>
      <c r="U562" s="2"/>
      <c r="V562" s="112">
        <v>0.224</v>
      </c>
      <c r="W562" s="2"/>
      <c r="X562" s="2"/>
      <c r="Y562" s="2"/>
      <c r="Z562" s="112">
        <v>0.23599999999999999</v>
      </c>
      <c r="AA562" s="2"/>
      <c r="AB562" s="2"/>
      <c r="AC562" s="2"/>
      <c r="AD562" s="116">
        <v>0.27</v>
      </c>
      <c r="AE562" s="173">
        <v>0.72499999999999998</v>
      </c>
      <c r="AF562" s="173">
        <v>0.92900000000000005</v>
      </c>
      <c r="AG562" s="175">
        <v>0.94099999999999995</v>
      </c>
      <c r="AH562" s="7" t="s">
        <v>126</v>
      </c>
      <c r="AI562" s="10">
        <f t="shared" si="62"/>
        <v>1.2796208530805688</v>
      </c>
      <c r="AJ562" s="7" t="str">
        <f t="shared" si="57"/>
        <v>Acima do Esperado</v>
      </c>
    </row>
    <row r="563" spans="1:36" ht="12.75" customHeight="1" x14ac:dyDescent="0.25">
      <c r="A563" s="11" t="s">
        <v>1814</v>
      </c>
      <c r="B563" s="11" t="s">
        <v>1815</v>
      </c>
      <c r="C563" s="11" t="s">
        <v>3116</v>
      </c>
      <c r="D563" s="11" t="s">
        <v>3117</v>
      </c>
      <c r="E563" s="11" t="s">
        <v>3118</v>
      </c>
      <c r="F563" s="12" t="s">
        <v>3119</v>
      </c>
      <c r="G563" s="3" t="s">
        <v>3120</v>
      </c>
      <c r="H563" s="12" t="s">
        <v>3121</v>
      </c>
      <c r="I563" s="11" t="s">
        <v>3122</v>
      </c>
      <c r="J563" s="11" t="s">
        <v>3123</v>
      </c>
      <c r="K563" s="12" t="s">
        <v>45</v>
      </c>
      <c r="L563" s="6" t="str">
        <f t="shared" si="58"/>
        <v>Programa: Prevenção à Violência e Combate à Criminalidade</v>
      </c>
      <c r="M563" s="6" t="str">
        <f t="shared" si="59"/>
        <v>Ação: 2061 - Operação Especial e Especializada da Polícia Militar  - SEPM</v>
      </c>
      <c r="N563" s="6" t="str">
        <f t="shared" si="60"/>
        <v>Homicídio doloso (Unidade)</v>
      </c>
      <c r="O563" s="13" t="s">
        <v>126</v>
      </c>
      <c r="P563" s="7" t="s">
        <v>47</v>
      </c>
      <c r="Q563" s="20">
        <v>1738</v>
      </c>
      <c r="R563" s="21">
        <v>1304</v>
      </c>
      <c r="S563" s="2"/>
      <c r="T563" s="2"/>
      <c r="U563" s="2"/>
      <c r="V563" s="11">
        <v>1355</v>
      </c>
      <c r="W563" s="2"/>
      <c r="X563" s="2"/>
      <c r="Y563" s="2"/>
      <c r="Z563" s="13">
        <v>1043</v>
      </c>
      <c r="AA563" s="2"/>
      <c r="AB563" s="2"/>
      <c r="AC563" s="2"/>
      <c r="AD563" s="2">
        <v>1116</v>
      </c>
      <c r="AE563" s="20">
        <v>1304</v>
      </c>
      <c r="AF563" s="21">
        <v>1304</v>
      </c>
      <c r="AG563" s="22">
        <v>1304</v>
      </c>
      <c r="AH563" s="7" t="s">
        <v>126</v>
      </c>
      <c r="AI563" s="10">
        <f t="shared" si="62"/>
        <v>1.2001533742331287</v>
      </c>
      <c r="AJ563" s="7" t="str">
        <f t="shared" si="57"/>
        <v>Acima do Esperado</v>
      </c>
    </row>
    <row r="564" spans="1:36" ht="12.75" customHeight="1" x14ac:dyDescent="0.25">
      <c r="A564" s="11" t="s">
        <v>1814</v>
      </c>
      <c r="B564" s="11" t="s">
        <v>1815</v>
      </c>
      <c r="C564" s="11" t="s">
        <v>3116</v>
      </c>
      <c r="D564" s="11" t="s">
        <v>3117</v>
      </c>
      <c r="E564" s="11" t="s">
        <v>3118</v>
      </c>
      <c r="F564" s="12" t="s">
        <v>3119</v>
      </c>
      <c r="G564" s="3" t="s">
        <v>3124</v>
      </c>
      <c r="H564" s="12" t="s">
        <v>3125</v>
      </c>
      <c r="I564" s="11" t="s">
        <v>3126</v>
      </c>
      <c r="J564" s="11" t="s">
        <v>3127</v>
      </c>
      <c r="K564" s="12" t="s">
        <v>45</v>
      </c>
      <c r="L564" s="6" t="str">
        <f t="shared" si="58"/>
        <v>Programa: Prevenção à Violência e Combate à Criminalidade</v>
      </c>
      <c r="M564" s="6" t="str">
        <f t="shared" si="59"/>
        <v>Ação: 2061 - Operação Especial e Especializada da Polícia Militar  - SEPM</v>
      </c>
      <c r="N564" s="6" t="str">
        <f t="shared" si="60"/>
        <v>Latrocínio (Unidade)</v>
      </c>
      <c r="O564" s="13" t="s">
        <v>126</v>
      </c>
      <c r="P564" s="7" t="s">
        <v>47</v>
      </c>
      <c r="Q564" s="43">
        <v>55</v>
      </c>
      <c r="R564" s="11">
        <v>47</v>
      </c>
      <c r="S564" s="2"/>
      <c r="T564" s="2"/>
      <c r="U564" s="2"/>
      <c r="V564" s="11">
        <v>31</v>
      </c>
      <c r="W564" s="2"/>
      <c r="X564" s="2"/>
      <c r="Y564" s="2"/>
      <c r="Z564" s="13">
        <v>26</v>
      </c>
      <c r="AA564" s="2"/>
      <c r="AB564" s="2"/>
      <c r="AC564" s="2"/>
      <c r="AD564" s="2">
        <v>28</v>
      </c>
      <c r="AE564" s="43">
        <v>47</v>
      </c>
      <c r="AF564" s="11">
        <v>47</v>
      </c>
      <c r="AG564" s="13">
        <v>47</v>
      </c>
      <c r="AH564" s="7" t="s">
        <v>126</v>
      </c>
      <c r="AI564" s="10">
        <f t="shared" si="62"/>
        <v>1.4468085106382977</v>
      </c>
      <c r="AJ564" s="7" t="str">
        <f t="shared" si="57"/>
        <v>Acima do Esperado</v>
      </c>
    </row>
    <row r="565" spans="1:36" ht="12.75" customHeight="1" x14ac:dyDescent="0.25">
      <c r="A565" s="11" t="s">
        <v>1814</v>
      </c>
      <c r="B565" s="11" t="s">
        <v>1815</v>
      </c>
      <c r="C565" s="11" t="s">
        <v>3116</v>
      </c>
      <c r="D565" s="11" t="s">
        <v>3117</v>
      </c>
      <c r="E565" s="11" t="s">
        <v>3118</v>
      </c>
      <c r="F565" s="12" t="s">
        <v>3119</v>
      </c>
      <c r="G565" s="3" t="s">
        <v>3128</v>
      </c>
      <c r="H565" s="12" t="s">
        <v>3129</v>
      </c>
      <c r="I565" s="11" t="s">
        <v>3130</v>
      </c>
      <c r="J565" s="11" t="s">
        <v>3131</v>
      </c>
      <c r="K565" s="12" t="s">
        <v>52</v>
      </c>
      <c r="L565" s="6" t="str">
        <f t="shared" si="58"/>
        <v>Programa: Prevenção à Violência e Combate à Criminalidade</v>
      </c>
      <c r="M565" s="6" t="str">
        <f t="shared" si="59"/>
        <v>Ação: 2061 - Operação Especial e Especializada da Polícia Militar  - SEPM</v>
      </c>
      <c r="N565" s="6" t="str">
        <f t="shared" si="60"/>
        <v>Recurso destinado às despesas classificadas como investimento na SEPM (Percentual)</v>
      </c>
      <c r="O565" s="13" t="s">
        <v>46</v>
      </c>
      <c r="P565" s="7" t="s">
        <v>54</v>
      </c>
      <c r="Q565" s="43" t="s">
        <v>55</v>
      </c>
      <c r="R565" s="74">
        <v>0.75</v>
      </c>
      <c r="S565" s="2"/>
      <c r="T565" s="2"/>
      <c r="U565" s="2"/>
      <c r="V565" s="2"/>
      <c r="W565" s="2"/>
      <c r="X565" s="2"/>
      <c r="Y565" s="2"/>
      <c r="Z565" s="2"/>
      <c r="AA565" s="2"/>
      <c r="AB565" s="2"/>
      <c r="AC565" s="2"/>
      <c r="AD565" s="67">
        <v>1</v>
      </c>
      <c r="AE565" s="74">
        <v>0.75</v>
      </c>
      <c r="AF565" s="74">
        <v>0.75</v>
      </c>
      <c r="AG565" s="75">
        <v>0.75</v>
      </c>
      <c r="AH565" s="7" t="s">
        <v>46</v>
      </c>
      <c r="AI565" s="10">
        <f t="shared" si="62"/>
        <v>1.3333333333333333</v>
      </c>
      <c r="AJ565" s="7" t="str">
        <f t="shared" si="57"/>
        <v>Acima do Esperado</v>
      </c>
    </row>
    <row r="566" spans="1:36" ht="12.75" customHeight="1" x14ac:dyDescent="0.25">
      <c r="A566" s="11" t="s">
        <v>1814</v>
      </c>
      <c r="B566" s="11" t="s">
        <v>1815</v>
      </c>
      <c r="C566" s="11" t="s">
        <v>3116</v>
      </c>
      <c r="D566" s="11" t="s">
        <v>3117</v>
      </c>
      <c r="E566" s="11" t="s">
        <v>3118</v>
      </c>
      <c r="F566" s="12" t="s">
        <v>3119</v>
      </c>
      <c r="G566" s="3" t="s">
        <v>3132</v>
      </c>
      <c r="H566" s="12" t="s">
        <v>3133</v>
      </c>
      <c r="I566" s="11" t="s">
        <v>3134</v>
      </c>
      <c r="J566" s="11" t="s">
        <v>3135</v>
      </c>
      <c r="K566" s="12" t="s">
        <v>45</v>
      </c>
      <c r="L566" s="6" t="str">
        <f t="shared" si="58"/>
        <v>Programa: Prevenção à Violência e Combate à Criminalidade</v>
      </c>
      <c r="M566" s="6" t="str">
        <f t="shared" si="59"/>
        <v>Ação: 2061 - Operação Especial e Especializada da Polícia Militar  - SEPM</v>
      </c>
      <c r="N566" s="6" t="str">
        <f t="shared" si="60"/>
        <v>Roubo de carga (Unidade)</v>
      </c>
      <c r="O566" s="13" t="s">
        <v>126</v>
      </c>
      <c r="P566" s="7" t="s">
        <v>47</v>
      </c>
      <c r="Q566" s="20">
        <v>3397</v>
      </c>
      <c r="R566" s="21">
        <v>2887</v>
      </c>
      <c r="S566" s="2"/>
      <c r="T566" s="2"/>
      <c r="U566" s="2"/>
      <c r="V566" s="11">
        <v>1698</v>
      </c>
      <c r="W566" s="2"/>
      <c r="X566" s="2"/>
      <c r="Y566" s="2"/>
      <c r="Z566" s="13">
        <v>1819</v>
      </c>
      <c r="AA566" s="2"/>
      <c r="AB566" s="2"/>
      <c r="AC566" s="2"/>
      <c r="AD566" s="2">
        <v>1471</v>
      </c>
      <c r="AE566" s="20">
        <v>2887</v>
      </c>
      <c r="AF566" s="21">
        <v>2887</v>
      </c>
      <c r="AG566" s="22">
        <v>2887</v>
      </c>
      <c r="AH566" s="7" t="s">
        <v>126</v>
      </c>
      <c r="AI566" s="10">
        <f t="shared" si="62"/>
        <v>1.4904745410460687</v>
      </c>
      <c r="AJ566" s="7" t="str">
        <f t="shared" si="57"/>
        <v>Acima do Esperado</v>
      </c>
    </row>
    <row r="567" spans="1:36" ht="12.75" customHeight="1" x14ac:dyDescent="0.25">
      <c r="A567" s="11" t="s">
        <v>1814</v>
      </c>
      <c r="B567" s="11" t="s">
        <v>1815</v>
      </c>
      <c r="C567" s="11" t="s">
        <v>3116</v>
      </c>
      <c r="D567" s="11" t="s">
        <v>3117</v>
      </c>
      <c r="E567" s="11" t="s">
        <v>3118</v>
      </c>
      <c r="F567" s="12" t="s">
        <v>3119</v>
      </c>
      <c r="G567" s="3" t="s">
        <v>3136</v>
      </c>
      <c r="H567" s="12" t="s">
        <v>3137</v>
      </c>
      <c r="I567" s="11" t="s">
        <v>3138</v>
      </c>
      <c r="J567" s="11" t="s">
        <v>3139</v>
      </c>
      <c r="K567" s="12" t="s">
        <v>45</v>
      </c>
      <c r="L567" s="6" t="str">
        <f t="shared" si="58"/>
        <v>Programa: Prevenção à Violência e Combate à Criminalidade</v>
      </c>
      <c r="M567" s="6" t="str">
        <f t="shared" si="59"/>
        <v>Ação: 2061 - Operação Especial e Especializada da Polícia Militar  - SEPM</v>
      </c>
      <c r="N567" s="6" t="str">
        <f t="shared" si="60"/>
        <v>Roubo de rua (Unidade)</v>
      </c>
      <c r="O567" s="13" t="s">
        <v>126</v>
      </c>
      <c r="P567" s="7" t="s">
        <v>47</v>
      </c>
      <c r="Q567" s="20">
        <v>55134</v>
      </c>
      <c r="R567" s="21">
        <v>49620</v>
      </c>
      <c r="S567" s="2"/>
      <c r="T567" s="2"/>
      <c r="U567" s="2"/>
      <c r="V567" s="11">
        <v>29622</v>
      </c>
      <c r="W567" s="2"/>
      <c r="X567" s="2"/>
      <c r="Y567" s="2"/>
      <c r="Z567" s="13">
        <v>19652</v>
      </c>
      <c r="AA567" s="2"/>
      <c r="AB567" s="2"/>
      <c r="AC567" s="2"/>
      <c r="AD567" s="2">
        <v>22793</v>
      </c>
      <c r="AE567" s="20">
        <v>49620</v>
      </c>
      <c r="AF567" s="21">
        <v>49620</v>
      </c>
      <c r="AG567" s="22">
        <v>49620</v>
      </c>
      <c r="AH567" s="7" t="s">
        <v>126</v>
      </c>
      <c r="AI567" s="10">
        <f t="shared" si="62"/>
        <v>1.603950020153164</v>
      </c>
      <c r="AJ567" s="7" t="str">
        <f t="shared" si="57"/>
        <v>Acima do Esperado</v>
      </c>
    </row>
    <row r="568" spans="1:36" ht="12.75" customHeight="1" x14ac:dyDescent="0.25">
      <c r="A568" s="11" t="s">
        <v>1814</v>
      </c>
      <c r="B568" s="11" t="s">
        <v>1815</v>
      </c>
      <c r="C568" s="11" t="s">
        <v>3116</v>
      </c>
      <c r="D568" s="11" t="s">
        <v>3117</v>
      </c>
      <c r="E568" s="11" t="s">
        <v>3118</v>
      </c>
      <c r="F568" s="12" t="s">
        <v>3119</v>
      </c>
      <c r="G568" s="3" t="s">
        <v>3140</v>
      </c>
      <c r="H568" s="12" t="s">
        <v>3141</v>
      </c>
      <c r="I568" s="11" t="s">
        <v>3142</v>
      </c>
      <c r="J568" s="11" t="s">
        <v>3143</v>
      </c>
      <c r="K568" s="12" t="s">
        <v>45</v>
      </c>
      <c r="L568" s="6" t="str">
        <f t="shared" si="58"/>
        <v>Programa: Prevenção à Violência e Combate à Criminalidade</v>
      </c>
      <c r="M568" s="6" t="str">
        <f t="shared" si="59"/>
        <v>Ação: 2061 - Operação Especial e Especializada da Polícia Militar  - SEPM</v>
      </c>
      <c r="N568" s="6" t="str">
        <f t="shared" si="60"/>
        <v>Roubo de veículo (Unidade)</v>
      </c>
      <c r="O568" s="13" t="s">
        <v>126</v>
      </c>
      <c r="P568" s="7" t="s">
        <v>47</v>
      </c>
      <c r="Q568" s="20">
        <v>18481</v>
      </c>
      <c r="R568" s="21">
        <v>14785</v>
      </c>
      <c r="S568" s="2"/>
      <c r="T568" s="2"/>
      <c r="U568" s="2"/>
      <c r="V568" s="11">
        <v>10468</v>
      </c>
      <c r="W568" s="2"/>
      <c r="X568" s="2"/>
      <c r="Y568" s="2"/>
      <c r="Z568" s="13">
        <v>6941</v>
      </c>
      <c r="AA568" s="2"/>
      <c r="AB568" s="2"/>
      <c r="AC568" s="2"/>
      <c r="AD568" s="2">
        <v>8024</v>
      </c>
      <c r="AE568" s="20">
        <v>14785</v>
      </c>
      <c r="AF568" s="21">
        <v>14785</v>
      </c>
      <c r="AG568" s="22">
        <v>14785</v>
      </c>
      <c r="AH568" s="7" t="s">
        <v>126</v>
      </c>
      <c r="AI568" s="10">
        <f t="shared" si="62"/>
        <v>1.5305377071356103</v>
      </c>
      <c r="AJ568" s="7" t="str">
        <f t="shared" si="57"/>
        <v>Acima do Esperado</v>
      </c>
    </row>
    <row r="569" spans="1:36" ht="12.75" customHeight="1" x14ac:dyDescent="0.25">
      <c r="A569" s="11" t="s">
        <v>1814</v>
      </c>
      <c r="B569" s="11" t="s">
        <v>1815</v>
      </c>
      <c r="C569" s="11" t="s">
        <v>3116</v>
      </c>
      <c r="D569" s="11" t="s">
        <v>3117</v>
      </c>
      <c r="E569" s="11" t="s">
        <v>3144</v>
      </c>
      <c r="F569" s="12" t="s">
        <v>3145</v>
      </c>
      <c r="G569" s="3" t="s">
        <v>3120</v>
      </c>
      <c r="H569" s="12" t="s">
        <v>3121</v>
      </c>
      <c r="I569" s="11" t="s">
        <v>3122</v>
      </c>
      <c r="J569" s="11" t="s">
        <v>3123</v>
      </c>
      <c r="K569" s="12" t="s">
        <v>45</v>
      </c>
      <c r="L569" s="6" t="str">
        <f t="shared" si="58"/>
        <v>Programa: Prevenção à Violência e Combate à Criminalidade</v>
      </c>
      <c r="M569" s="6" t="str">
        <f t="shared" si="59"/>
        <v>Ação: 2062 - Manutenção da Polícia Pacificadora  - SEPM</v>
      </c>
      <c r="N569" s="6" t="str">
        <f t="shared" si="60"/>
        <v>Homicídio doloso (Unidade)</v>
      </c>
      <c r="O569" s="13" t="s">
        <v>126</v>
      </c>
      <c r="P569" s="7" t="s">
        <v>47</v>
      </c>
      <c r="Q569" s="20">
        <v>1738</v>
      </c>
      <c r="R569" s="21">
        <v>1304</v>
      </c>
      <c r="S569" s="2"/>
      <c r="T569" s="2"/>
      <c r="U569" s="2"/>
      <c r="V569" s="11">
        <v>1355</v>
      </c>
      <c r="W569" s="2"/>
      <c r="X569" s="2"/>
      <c r="Y569" s="2"/>
      <c r="Z569" s="13">
        <v>1043</v>
      </c>
      <c r="AA569" s="2"/>
      <c r="AB569" s="2"/>
      <c r="AC569" s="2"/>
      <c r="AD569" s="2">
        <v>1116</v>
      </c>
      <c r="AE569" s="20">
        <v>1304</v>
      </c>
      <c r="AF569" s="21">
        <v>1304</v>
      </c>
      <c r="AG569" s="22">
        <v>1304</v>
      </c>
      <c r="AH569" s="7" t="s">
        <v>126</v>
      </c>
      <c r="AI569" s="10">
        <f t="shared" si="62"/>
        <v>1.2001533742331287</v>
      </c>
      <c r="AJ569" s="7" t="str">
        <f t="shared" si="57"/>
        <v>Acima do Esperado</v>
      </c>
    </row>
    <row r="570" spans="1:36" ht="12.75" customHeight="1" x14ac:dyDescent="0.25">
      <c r="A570" s="11" t="s">
        <v>1814</v>
      </c>
      <c r="B570" s="11" t="s">
        <v>1815</v>
      </c>
      <c r="C570" s="11" t="s">
        <v>3116</v>
      </c>
      <c r="D570" s="11" t="s">
        <v>3117</v>
      </c>
      <c r="E570" s="11" t="s">
        <v>3144</v>
      </c>
      <c r="F570" s="12" t="s">
        <v>3145</v>
      </c>
      <c r="G570" s="3" t="s">
        <v>3124</v>
      </c>
      <c r="H570" s="12" t="s">
        <v>3125</v>
      </c>
      <c r="I570" s="11" t="s">
        <v>3126</v>
      </c>
      <c r="J570" s="11" t="s">
        <v>3127</v>
      </c>
      <c r="K570" s="12" t="s">
        <v>45</v>
      </c>
      <c r="L570" s="6" t="str">
        <f t="shared" si="58"/>
        <v>Programa: Prevenção à Violência e Combate à Criminalidade</v>
      </c>
      <c r="M570" s="6" t="str">
        <f t="shared" si="59"/>
        <v>Ação: 2062 - Manutenção da Polícia Pacificadora  - SEPM</v>
      </c>
      <c r="N570" s="6" t="str">
        <f t="shared" si="60"/>
        <v>Latrocínio (Unidade)</v>
      </c>
      <c r="O570" s="13" t="s">
        <v>126</v>
      </c>
      <c r="P570" s="7" t="s">
        <v>47</v>
      </c>
      <c r="Q570" s="43">
        <v>55</v>
      </c>
      <c r="R570" s="11">
        <v>47</v>
      </c>
      <c r="S570" s="2"/>
      <c r="T570" s="2"/>
      <c r="U570" s="2"/>
      <c r="V570" s="11">
        <v>31</v>
      </c>
      <c r="W570" s="2"/>
      <c r="X570" s="2"/>
      <c r="Y570" s="2"/>
      <c r="Z570" s="13">
        <v>26</v>
      </c>
      <c r="AA570" s="2"/>
      <c r="AB570" s="2"/>
      <c r="AC570" s="2"/>
      <c r="AD570" s="2">
        <v>28</v>
      </c>
      <c r="AE570" s="43">
        <v>47</v>
      </c>
      <c r="AF570" s="11">
        <v>47</v>
      </c>
      <c r="AG570" s="13">
        <v>47</v>
      </c>
      <c r="AH570" s="7" t="s">
        <v>126</v>
      </c>
      <c r="AI570" s="10">
        <f t="shared" si="62"/>
        <v>1.4468085106382977</v>
      </c>
      <c r="AJ570" s="7" t="str">
        <f t="shared" si="57"/>
        <v>Acima do Esperado</v>
      </c>
    </row>
    <row r="571" spans="1:36" ht="12.75" customHeight="1" x14ac:dyDescent="0.25">
      <c r="A571" s="11" t="s">
        <v>1814</v>
      </c>
      <c r="B571" s="11" t="s">
        <v>1815</v>
      </c>
      <c r="C571" s="11" t="s">
        <v>3116</v>
      </c>
      <c r="D571" s="11" t="s">
        <v>3117</v>
      </c>
      <c r="E571" s="11" t="s">
        <v>3144</v>
      </c>
      <c r="F571" s="12" t="s">
        <v>3145</v>
      </c>
      <c r="G571" s="3" t="s">
        <v>3128</v>
      </c>
      <c r="H571" s="12" t="s">
        <v>3129</v>
      </c>
      <c r="I571" s="11" t="s">
        <v>3130</v>
      </c>
      <c r="J571" s="11" t="s">
        <v>3131</v>
      </c>
      <c r="K571" s="12" t="s">
        <v>52</v>
      </c>
      <c r="L571" s="6" t="str">
        <f t="shared" si="58"/>
        <v>Programa: Prevenção à Violência e Combate à Criminalidade</v>
      </c>
      <c r="M571" s="6" t="str">
        <f t="shared" si="59"/>
        <v>Ação: 2062 - Manutenção da Polícia Pacificadora  - SEPM</v>
      </c>
      <c r="N571" s="6" t="str">
        <f t="shared" si="60"/>
        <v>Recurso destinado às despesas classificadas como investimento na SEPM (Percentual)</v>
      </c>
      <c r="O571" s="13" t="s">
        <v>46</v>
      </c>
      <c r="P571" s="7" t="s">
        <v>54</v>
      </c>
      <c r="Q571" s="43" t="s">
        <v>55</v>
      </c>
      <c r="R571" s="74">
        <v>0.75</v>
      </c>
      <c r="S571" s="2"/>
      <c r="T571" s="2"/>
      <c r="U571" s="2"/>
      <c r="V571" s="2"/>
      <c r="W571" s="2"/>
      <c r="X571" s="2"/>
      <c r="Y571" s="2"/>
      <c r="Z571" s="2"/>
      <c r="AA571" s="2"/>
      <c r="AB571" s="2"/>
      <c r="AC571" s="2"/>
      <c r="AD571" s="67">
        <v>1</v>
      </c>
      <c r="AE571" s="74">
        <v>0.75</v>
      </c>
      <c r="AF571" s="74">
        <v>0.75</v>
      </c>
      <c r="AG571" s="75">
        <v>0.75</v>
      </c>
      <c r="AH571" s="7" t="s">
        <v>46</v>
      </c>
      <c r="AI571" s="10">
        <f t="shared" si="62"/>
        <v>1.3333333333333333</v>
      </c>
      <c r="AJ571" s="7" t="str">
        <f t="shared" si="57"/>
        <v>Acima do Esperado</v>
      </c>
    </row>
    <row r="572" spans="1:36" ht="12.75" customHeight="1" x14ac:dyDescent="0.25">
      <c r="A572" s="11" t="s">
        <v>1814</v>
      </c>
      <c r="B572" s="11" t="s">
        <v>1815</v>
      </c>
      <c r="C572" s="11" t="s">
        <v>3116</v>
      </c>
      <c r="D572" s="11" t="s">
        <v>3117</v>
      </c>
      <c r="E572" s="11" t="s">
        <v>3144</v>
      </c>
      <c r="F572" s="12" t="s">
        <v>3145</v>
      </c>
      <c r="G572" s="3" t="s">
        <v>3132</v>
      </c>
      <c r="H572" s="12" t="s">
        <v>3133</v>
      </c>
      <c r="I572" s="11" t="s">
        <v>3134</v>
      </c>
      <c r="J572" s="11" t="s">
        <v>3135</v>
      </c>
      <c r="K572" s="12" t="s">
        <v>45</v>
      </c>
      <c r="L572" s="6" t="str">
        <f t="shared" si="58"/>
        <v>Programa: Prevenção à Violência e Combate à Criminalidade</v>
      </c>
      <c r="M572" s="6" t="str">
        <f t="shared" si="59"/>
        <v>Ação: 2062 - Manutenção da Polícia Pacificadora  - SEPM</v>
      </c>
      <c r="N572" s="6" t="str">
        <f t="shared" si="60"/>
        <v>Roubo de carga (Unidade)</v>
      </c>
      <c r="O572" s="13" t="s">
        <v>126</v>
      </c>
      <c r="P572" s="7" t="s">
        <v>47</v>
      </c>
      <c r="Q572" s="20">
        <v>3397</v>
      </c>
      <c r="R572" s="21">
        <v>2887</v>
      </c>
      <c r="S572" s="2"/>
      <c r="T572" s="2"/>
      <c r="U572" s="2"/>
      <c r="V572" s="11">
        <v>1698</v>
      </c>
      <c r="W572" s="2"/>
      <c r="X572" s="2"/>
      <c r="Y572" s="2"/>
      <c r="Z572" s="13">
        <v>1819</v>
      </c>
      <c r="AA572" s="2"/>
      <c r="AB572" s="2"/>
      <c r="AC572" s="2"/>
      <c r="AD572" s="2">
        <v>1471</v>
      </c>
      <c r="AE572" s="20">
        <v>2887</v>
      </c>
      <c r="AF572" s="21">
        <v>2887</v>
      </c>
      <c r="AG572" s="22">
        <v>2887</v>
      </c>
      <c r="AH572" s="7" t="s">
        <v>126</v>
      </c>
      <c r="AI572" s="10">
        <f t="shared" si="62"/>
        <v>1.4904745410460687</v>
      </c>
      <c r="AJ572" s="7" t="str">
        <f t="shared" ref="AJ572:AJ632" si="63">IF(AI572="ASI","ASI",IF(AI572&lt;100%,"Abaixo do Esperado",IF(AI572=100%,"Dentro do Esperado",IF(AI572&gt;100%,"Acima do Esperado"))))</f>
        <v>Acima do Esperado</v>
      </c>
    </row>
    <row r="573" spans="1:36" ht="12.75" customHeight="1" x14ac:dyDescent="0.25">
      <c r="A573" s="11" t="s">
        <v>1814</v>
      </c>
      <c r="B573" s="11" t="s">
        <v>1815</v>
      </c>
      <c r="C573" s="11" t="s">
        <v>3116</v>
      </c>
      <c r="D573" s="11" t="s">
        <v>3117</v>
      </c>
      <c r="E573" s="11" t="s">
        <v>3144</v>
      </c>
      <c r="F573" s="12" t="s">
        <v>3145</v>
      </c>
      <c r="G573" s="3" t="s">
        <v>3136</v>
      </c>
      <c r="H573" s="12" t="s">
        <v>3137</v>
      </c>
      <c r="I573" s="11" t="s">
        <v>3138</v>
      </c>
      <c r="J573" s="11" t="s">
        <v>3139</v>
      </c>
      <c r="K573" s="12" t="s">
        <v>45</v>
      </c>
      <c r="L573" s="6" t="str">
        <f t="shared" si="58"/>
        <v>Programa: Prevenção à Violência e Combate à Criminalidade</v>
      </c>
      <c r="M573" s="6" t="str">
        <f t="shared" si="59"/>
        <v>Ação: 2062 - Manutenção da Polícia Pacificadora  - SEPM</v>
      </c>
      <c r="N573" s="6" t="str">
        <f t="shared" si="60"/>
        <v>Roubo de rua (Unidade)</v>
      </c>
      <c r="O573" s="13" t="s">
        <v>126</v>
      </c>
      <c r="P573" s="7" t="s">
        <v>47</v>
      </c>
      <c r="Q573" s="20">
        <v>55134</v>
      </c>
      <c r="R573" s="21">
        <v>49620</v>
      </c>
      <c r="S573" s="2"/>
      <c r="T573" s="2"/>
      <c r="U573" s="2"/>
      <c r="V573" s="11">
        <v>29622</v>
      </c>
      <c r="W573" s="2"/>
      <c r="X573" s="2"/>
      <c r="Y573" s="2"/>
      <c r="Z573" s="13">
        <v>19652</v>
      </c>
      <c r="AA573" s="2"/>
      <c r="AB573" s="2"/>
      <c r="AC573" s="2"/>
      <c r="AD573" s="2">
        <v>22793</v>
      </c>
      <c r="AE573" s="20">
        <v>49620</v>
      </c>
      <c r="AF573" s="21">
        <v>49620</v>
      </c>
      <c r="AG573" s="22">
        <v>49620</v>
      </c>
      <c r="AH573" s="7" t="s">
        <v>126</v>
      </c>
      <c r="AI573" s="10">
        <f t="shared" si="62"/>
        <v>1.603950020153164</v>
      </c>
      <c r="AJ573" s="7" t="str">
        <f t="shared" si="63"/>
        <v>Acima do Esperado</v>
      </c>
    </row>
    <row r="574" spans="1:36" ht="12.75" customHeight="1" x14ac:dyDescent="0.25">
      <c r="A574" s="11" t="s">
        <v>1814</v>
      </c>
      <c r="B574" s="11" t="s">
        <v>1815</v>
      </c>
      <c r="C574" s="11" t="s">
        <v>3116</v>
      </c>
      <c r="D574" s="11" t="s">
        <v>3117</v>
      </c>
      <c r="E574" s="11" t="s">
        <v>3144</v>
      </c>
      <c r="F574" s="12" t="s">
        <v>3145</v>
      </c>
      <c r="G574" s="3" t="s">
        <v>3140</v>
      </c>
      <c r="H574" s="12" t="s">
        <v>3141</v>
      </c>
      <c r="I574" s="11" t="s">
        <v>3142</v>
      </c>
      <c r="J574" s="11" t="s">
        <v>3143</v>
      </c>
      <c r="K574" s="12" t="s">
        <v>45</v>
      </c>
      <c r="L574" s="6" t="str">
        <f t="shared" si="58"/>
        <v>Programa: Prevenção à Violência e Combate à Criminalidade</v>
      </c>
      <c r="M574" s="6" t="str">
        <f t="shared" si="59"/>
        <v>Ação: 2062 - Manutenção da Polícia Pacificadora  - SEPM</v>
      </c>
      <c r="N574" s="6" t="str">
        <f t="shared" si="60"/>
        <v>Roubo de veículo (Unidade)</v>
      </c>
      <c r="O574" s="13" t="s">
        <v>126</v>
      </c>
      <c r="P574" s="7" t="s">
        <v>47</v>
      </c>
      <c r="Q574" s="20">
        <v>18481</v>
      </c>
      <c r="R574" s="21">
        <v>14785</v>
      </c>
      <c r="S574" s="2"/>
      <c r="T574" s="2"/>
      <c r="U574" s="2"/>
      <c r="V574" s="11">
        <v>10468</v>
      </c>
      <c r="W574" s="2"/>
      <c r="X574" s="2"/>
      <c r="Y574" s="2"/>
      <c r="Z574" s="13">
        <v>6941</v>
      </c>
      <c r="AA574" s="2"/>
      <c r="AB574" s="2"/>
      <c r="AC574" s="2"/>
      <c r="AD574" s="2">
        <v>8024</v>
      </c>
      <c r="AE574" s="20">
        <v>14785</v>
      </c>
      <c r="AF574" s="21">
        <v>14785</v>
      </c>
      <c r="AG574" s="22">
        <v>14785</v>
      </c>
      <c r="AH574" s="7" t="s">
        <v>126</v>
      </c>
      <c r="AI574" s="10">
        <f t="shared" si="62"/>
        <v>1.5305377071356103</v>
      </c>
      <c r="AJ574" s="7" t="str">
        <f t="shared" si="63"/>
        <v>Acima do Esperado</v>
      </c>
    </row>
    <row r="575" spans="1:36" ht="12.75" customHeight="1" x14ac:dyDescent="0.25">
      <c r="A575" s="11" t="s">
        <v>1814</v>
      </c>
      <c r="B575" s="11" t="s">
        <v>1815</v>
      </c>
      <c r="C575" s="11" t="s">
        <v>3116</v>
      </c>
      <c r="D575" s="11" t="s">
        <v>3117</v>
      </c>
      <c r="E575" s="11" t="s">
        <v>3146</v>
      </c>
      <c r="F575" s="12" t="s">
        <v>3147</v>
      </c>
      <c r="G575" s="3" t="s">
        <v>3120</v>
      </c>
      <c r="H575" s="12" t="s">
        <v>3121</v>
      </c>
      <c r="I575" s="11" t="s">
        <v>3122</v>
      </c>
      <c r="J575" s="11" t="s">
        <v>3123</v>
      </c>
      <c r="K575" s="12" t="s">
        <v>45</v>
      </c>
      <c r="L575" s="6" t="str">
        <f t="shared" si="58"/>
        <v>Programa: Prevenção à Violência e Combate à Criminalidade</v>
      </c>
      <c r="M575" s="6" t="str">
        <f t="shared" si="59"/>
        <v>Ação: 2878 - Gestão da Frota da Polícia Militar - SEPM</v>
      </c>
      <c r="N575" s="6" t="str">
        <f t="shared" si="60"/>
        <v>Homicídio doloso (Unidade)</v>
      </c>
      <c r="O575" s="13" t="s">
        <v>126</v>
      </c>
      <c r="P575" s="7" t="s">
        <v>47</v>
      </c>
      <c r="Q575" s="20">
        <v>1738</v>
      </c>
      <c r="R575" s="21">
        <v>1304</v>
      </c>
      <c r="S575" s="2"/>
      <c r="T575" s="2"/>
      <c r="U575" s="2"/>
      <c r="V575" s="11">
        <v>1355</v>
      </c>
      <c r="W575" s="2"/>
      <c r="X575" s="2"/>
      <c r="Y575" s="2"/>
      <c r="Z575" s="13">
        <v>1043</v>
      </c>
      <c r="AA575" s="2"/>
      <c r="AB575" s="2"/>
      <c r="AC575" s="2"/>
      <c r="AD575" s="2">
        <v>1116</v>
      </c>
      <c r="AE575" s="20">
        <v>1304</v>
      </c>
      <c r="AF575" s="21">
        <v>1304</v>
      </c>
      <c r="AG575" s="22">
        <v>1304</v>
      </c>
      <c r="AH575" s="7" t="s">
        <v>126</v>
      </c>
      <c r="AI575" s="10">
        <f t="shared" si="62"/>
        <v>1.2001533742331287</v>
      </c>
      <c r="AJ575" s="7" t="str">
        <f t="shared" si="63"/>
        <v>Acima do Esperado</v>
      </c>
    </row>
    <row r="576" spans="1:36" ht="12.75" customHeight="1" x14ac:dyDescent="0.25">
      <c r="A576" s="11" t="s">
        <v>1814</v>
      </c>
      <c r="B576" s="11" t="s">
        <v>1815</v>
      </c>
      <c r="C576" s="11" t="s">
        <v>3116</v>
      </c>
      <c r="D576" s="11" t="s">
        <v>3117</v>
      </c>
      <c r="E576" s="11" t="s">
        <v>3146</v>
      </c>
      <c r="F576" s="12" t="s">
        <v>3147</v>
      </c>
      <c r="G576" s="3" t="s">
        <v>3124</v>
      </c>
      <c r="H576" s="12" t="s">
        <v>3125</v>
      </c>
      <c r="I576" s="11" t="s">
        <v>3126</v>
      </c>
      <c r="J576" s="11" t="s">
        <v>3127</v>
      </c>
      <c r="K576" s="12" t="s">
        <v>45</v>
      </c>
      <c r="L576" s="6" t="str">
        <f t="shared" si="58"/>
        <v>Programa: Prevenção à Violência e Combate à Criminalidade</v>
      </c>
      <c r="M576" s="6" t="str">
        <f t="shared" si="59"/>
        <v>Ação: 2878 - Gestão da Frota da Polícia Militar - SEPM</v>
      </c>
      <c r="N576" s="6" t="str">
        <f t="shared" si="60"/>
        <v>Latrocínio (Unidade)</v>
      </c>
      <c r="O576" s="13" t="s">
        <v>126</v>
      </c>
      <c r="P576" s="7" t="s">
        <v>47</v>
      </c>
      <c r="Q576" s="43">
        <v>55</v>
      </c>
      <c r="R576" s="11">
        <v>47</v>
      </c>
      <c r="S576" s="2"/>
      <c r="T576" s="2"/>
      <c r="U576" s="2"/>
      <c r="V576" s="11">
        <v>31</v>
      </c>
      <c r="W576" s="2"/>
      <c r="X576" s="2"/>
      <c r="Y576" s="2"/>
      <c r="Z576" s="13">
        <v>26</v>
      </c>
      <c r="AA576" s="2"/>
      <c r="AB576" s="2"/>
      <c r="AC576" s="2"/>
      <c r="AD576" s="2">
        <v>28</v>
      </c>
      <c r="AE576" s="43">
        <v>47</v>
      </c>
      <c r="AF576" s="11">
        <v>47</v>
      </c>
      <c r="AG576" s="13">
        <v>47</v>
      </c>
      <c r="AH576" s="7" t="s">
        <v>126</v>
      </c>
      <c r="AI576" s="10">
        <f t="shared" si="62"/>
        <v>1.4468085106382977</v>
      </c>
      <c r="AJ576" s="7" t="str">
        <f t="shared" si="63"/>
        <v>Acima do Esperado</v>
      </c>
    </row>
    <row r="577" spans="1:36" ht="12.75" customHeight="1" x14ac:dyDescent="0.25">
      <c r="A577" s="11" t="s">
        <v>1814</v>
      </c>
      <c r="B577" s="11" t="s">
        <v>1815</v>
      </c>
      <c r="C577" s="11" t="s">
        <v>3116</v>
      </c>
      <c r="D577" s="11" t="s">
        <v>3117</v>
      </c>
      <c r="E577" s="11" t="s">
        <v>3146</v>
      </c>
      <c r="F577" s="12" t="s">
        <v>3147</v>
      </c>
      <c r="G577" s="3" t="s">
        <v>3148</v>
      </c>
      <c r="H577" s="12" t="s">
        <v>3149</v>
      </c>
      <c r="I577" s="11" t="s">
        <v>3150</v>
      </c>
      <c r="J577" s="11" t="s">
        <v>3151</v>
      </c>
      <c r="K577" s="12" t="s">
        <v>52</v>
      </c>
      <c r="L577" s="6" t="str">
        <f t="shared" si="58"/>
        <v>Programa: Prevenção à Violência e Combate à Criminalidade</v>
      </c>
      <c r="M577" s="6" t="str">
        <f t="shared" si="59"/>
        <v>Ação: 2878 - Gestão da Frota da Polícia Militar - SEPM</v>
      </c>
      <c r="N577" s="6" t="str">
        <f t="shared" si="60"/>
        <v>Percentual de viaturas operacionais em emprego operacional (Percentual)</v>
      </c>
      <c r="O577" s="13" t="s">
        <v>126</v>
      </c>
      <c r="P577" s="7" t="s">
        <v>54</v>
      </c>
      <c r="Q577" s="43" t="s">
        <v>55</v>
      </c>
      <c r="R577" s="101">
        <v>0.6</v>
      </c>
      <c r="S577" s="2"/>
      <c r="T577" s="2"/>
      <c r="U577" s="2"/>
      <c r="V577" s="73">
        <v>0.47</v>
      </c>
      <c r="W577" s="2"/>
      <c r="X577" s="2"/>
      <c r="Y577" s="2"/>
      <c r="Z577" s="111">
        <v>0.44</v>
      </c>
      <c r="AA577" s="2"/>
      <c r="AB577" s="2"/>
      <c r="AC577" s="2"/>
      <c r="AD577" s="67">
        <v>0.43</v>
      </c>
      <c r="AE577" s="74"/>
      <c r="AF577" s="74"/>
      <c r="AG577" s="75"/>
      <c r="AH577" s="7" t="s">
        <v>126</v>
      </c>
      <c r="AI577" s="10">
        <f t="shared" si="62"/>
        <v>0.78333333333333333</v>
      </c>
      <c r="AJ577" s="7" t="str">
        <f t="shared" si="63"/>
        <v>Abaixo do Esperado</v>
      </c>
    </row>
    <row r="578" spans="1:36" ht="12.75" customHeight="1" x14ac:dyDescent="0.25">
      <c r="A578" s="11" t="s">
        <v>1814</v>
      </c>
      <c r="B578" s="11" t="s">
        <v>1815</v>
      </c>
      <c r="C578" s="11" t="s">
        <v>3116</v>
      </c>
      <c r="D578" s="11" t="s">
        <v>3117</v>
      </c>
      <c r="E578" s="11" t="s">
        <v>3146</v>
      </c>
      <c r="F578" s="12" t="s">
        <v>3147</v>
      </c>
      <c r="G578" s="3" t="s">
        <v>3128</v>
      </c>
      <c r="H578" s="12" t="s">
        <v>3129</v>
      </c>
      <c r="I578" s="11" t="s">
        <v>3130</v>
      </c>
      <c r="J578" s="11" t="s">
        <v>3131</v>
      </c>
      <c r="K578" s="12" t="s">
        <v>52</v>
      </c>
      <c r="L578" s="6" t="str">
        <f t="shared" ref="L578:L641" si="64">"Programa: "&amp;B578</f>
        <v>Programa: Prevenção à Violência e Combate à Criminalidade</v>
      </c>
      <c r="M578" s="6" t="str">
        <f t="shared" ref="M578:M641" si="65">"Ação: "&amp;E578&amp;" - "&amp;F578&amp;" - "&amp;D578</f>
        <v>Ação: 2878 - Gestão da Frota da Polícia Militar - SEPM</v>
      </c>
      <c r="N578" s="6" t="str">
        <f t="shared" ref="N578:N641" si="66">H578&amp;" ("&amp;K578&amp;")"</f>
        <v>Recurso destinado às despesas classificadas como investimento na SEPM (Percentual)</v>
      </c>
      <c r="O578" s="13" t="s">
        <v>46</v>
      </c>
      <c r="P578" s="7" t="s">
        <v>54</v>
      </c>
      <c r="Q578" s="43" t="s">
        <v>55</v>
      </c>
      <c r="R578" s="74">
        <v>0.75</v>
      </c>
      <c r="S578" s="2"/>
      <c r="T578" s="2"/>
      <c r="U578" s="2"/>
      <c r="V578" s="2"/>
      <c r="W578" s="2"/>
      <c r="X578" s="2"/>
      <c r="Y578" s="2"/>
      <c r="Z578" s="2"/>
      <c r="AA578" s="2"/>
      <c r="AB578" s="2"/>
      <c r="AC578" s="2"/>
      <c r="AD578" s="67">
        <v>1</v>
      </c>
      <c r="AE578" s="74">
        <v>0.75</v>
      </c>
      <c r="AF578" s="74">
        <v>0.75</v>
      </c>
      <c r="AG578" s="75">
        <v>0.75</v>
      </c>
      <c r="AH578" s="7" t="s">
        <v>46</v>
      </c>
      <c r="AI578" s="10">
        <f t="shared" si="62"/>
        <v>1.3333333333333333</v>
      </c>
      <c r="AJ578" s="7" t="str">
        <f t="shared" si="63"/>
        <v>Acima do Esperado</v>
      </c>
    </row>
    <row r="579" spans="1:36" ht="12.75" customHeight="1" x14ac:dyDescent="0.25">
      <c r="A579" s="11" t="s">
        <v>1814</v>
      </c>
      <c r="B579" s="11" t="s">
        <v>1815</v>
      </c>
      <c r="C579" s="11" t="s">
        <v>3116</v>
      </c>
      <c r="D579" s="11" t="s">
        <v>3117</v>
      </c>
      <c r="E579" s="11" t="s">
        <v>3146</v>
      </c>
      <c r="F579" s="12" t="s">
        <v>3147</v>
      </c>
      <c r="G579" s="3" t="s">
        <v>3132</v>
      </c>
      <c r="H579" s="12" t="s">
        <v>3133</v>
      </c>
      <c r="I579" s="11" t="s">
        <v>3134</v>
      </c>
      <c r="J579" s="11" t="s">
        <v>3135</v>
      </c>
      <c r="K579" s="12" t="s">
        <v>45</v>
      </c>
      <c r="L579" s="6" t="str">
        <f t="shared" si="64"/>
        <v>Programa: Prevenção à Violência e Combate à Criminalidade</v>
      </c>
      <c r="M579" s="6" t="str">
        <f t="shared" si="65"/>
        <v>Ação: 2878 - Gestão da Frota da Polícia Militar - SEPM</v>
      </c>
      <c r="N579" s="6" t="str">
        <f t="shared" si="66"/>
        <v>Roubo de carga (Unidade)</v>
      </c>
      <c r="O579" s="13" t="s">
        <v>126</v>
      </c>
      <c r="P579" s="7" t="s">
        <v>47</v>
      </c>
      <c r="Q579" s="20">
        <v>3397</v>
      </c>
      <c r="R579" s="21">
        <v>2887</v>
      </c>
      <c r="S579" s="2"/>
      <c r="T579" s="2"/>
      <c r="U579" s="2"/>
      <c r="V579" s="11">
        <v>1698</v>
      </c>
      <c r="W579" s="2"/>
      <c r="X579" s="2"/>
      <c r="Y579" s="2"/>
      <c r="Z579" s="13">
        <v>1819</v>
      </c>
      <c r="AA579" s="2"/>
      <c r="AB579" s="2"/>
      <c r="AC579" s="2"/>
      <c r="AD579" s="2">
        <v>1471</v>
      </c>
      <c r="AE579" s="20">
        <v>2887</v>
      </c>
      <c r="AF579" s="21">
        <v>2887</v>
      </c>
      <c r="AG579" s="22">
        <v>2887</v>
      </c>
      <c r="AH579" s="7" t="s">
        <v>126</v>
      </c>
      <c r="AI579" s="10">
        <f t="shared" si="62"/>
        <v>1.4904745410460687</v>
      </c>
      <c r="AJ579" s="7" t="str">
        <f t="shared" si="63"/>
        <v>Acima do Esperado</v>
      </c>
    </row>
    <row r="580" spans="1:36" ht="12.75" customHeight="1" x14ac:dyDescent="0.25">
      <c r="A580" s="11" t="s">
        <v>1814</v>
      </c>
      <c r="B580" s="11" t="s">
        <v>1815</v>
      </c>
      <c r="C580" s="11" t="s">
        <v>3116</v>
      </c>
      <c r="D580" s="11" t="s">
        <v>3117</v>
      </c>
      <c r="E580" s="11" t="s">
        <v>3146</v>
      </c>
      <c r="F580" s="12" t="s">
        <v>3147</v>
      </c>
      <c r="G580" s="3" t="s">
        <v>3136</v>
      </c>
      <c r="H580" s="12" t="s">
        <v>3137</v>
      </c>
      <c r="I580" s="11" t="s">
        <v>3138</v>
      </c>
      <c r="J580" s="11" t="s">
        <v>3139</v>
      </c>
      <c r="K580" s="12" t="s">
        <v>45</v>
      </c>
      <c r="L580" s="6" t="str">
        <f t="shared" si="64"/>
        <v>Programa: Prevenção à Violência e Combate à Criminalidade</v>
      </c>
      <c r="M580" s="6" t="str">
        <f t="shared" si="65"/>
        <v>Ação: 2878 - Gestão da Frota da Polícia Militar - SEPM</v>
      </c>
      <c r="N580" s="6" t="str">
        <f t="shared" si="66"/>
        <v>Roubo de rua (Unidade)</v>
      </c>
      <c r="O580" s="13" t="s">
        <v>126</v>
      </c>
      <c r="P580" s="7" t="s">
        <v>47</v>
      </c>
      <c r="Q580" s="20">
        <v>55134</v>
      </c>
      <c r="R580" s="21">
        <v>49620</v>
      </c>
      <c r="S580" s="2"/>
      <c r="T580" s="2"/>
      <c r="U580" s="2"/>
      <c r="V580" s="11">
        <v>29622</v>
      </c>
      <c r="W580" s="2"/>
      <c r="X580" s="2"/>
      <c r="Y580" s="2"/>
      <c r="Z580" s="13">
        <v>19652</v>
      </c>
      <c r="AA580" s="2"/>
      <c r="AB580" s="2"/>
      <c r="AC580" s="2"/>
      <c r="AD580" s="2">
        <v>22793</v>
      </c>
      <c r="AE580" s="20">
        <v>49620</v>
      </c>
      <c r="AF580" s="21">
        <v>49620</v>
      </c>
      <c r="AG580" s="22">
        <v>49620</v>
      </c>
      <c r="AH580" s="7" t="s">
        <v>126</v>
      </c>
      <c r="AI580" s="10">
        <f t="shared" si="62"/>
        <v>1.603950020153164</v>
      </c>
      <c r="AJ580" s="7" t="str">
        <f t="shared" si="63"/>
        <v>Acima do Esperado</v>
      </c>
    </row>
    <row r="581" spans="1:36" ht="12.75" customHeight="1" x14ac:dyDescent="0.25">
      <c r="A581" s="11" t="s">
        <v>1814</v>
      </c>
      <c r="B581" s="11" t="s">
        <v>1815</v>
      </c>
      <c r="C581" s="11" t="s">
        <v>3116</v>
      </c>
      <c r="D581" s="11" t="s">
        <v>3117</v>
      </c>
      <c r="E581" s="11" t="s">
        <v>3146</v>
      </c>
      <c r="F581" s="12" t="s">
        <v>3147</v>
      </c>
      <c r="G581" s="3" t="s">
        <v>3140</v>
      </c>
      <c r="H581" s="12" t="s">
        <v>3141</v>
      </c>
      <c r="I581" s="11" t="s">
        <v>3142</v>
      </c>
      <c r="J581" s="11" t="s">
        <v>3143</v>
      </c>
      <c r="K581" s="12" t="s">
        <v>45</v>
      </c>
      <c r="L581" s="6" t="str">
        <f t="shared" si="64"/>
        <v>Programa: Prevenção à Violência e Combate à Criminalidade</v>
      </c>
      <c r="M581" s="6" t="str">
        <f t="shared" si="65"/>
        <v>Ação: 2878 - Gestão da Frota da Polícia Militar - SEPM</v>
      </c>
      <c r="N581" s="6" t="str">
        <f t="shared" si="66"/>
        <v>Roubo de veículo (Unidade)</v>
      </c>
      <c r="O581" s="13" t="s">
        <v>126</v>
      </c>
      <c r="P581" s="7" t="s">
        <v>47</v>
      </c>
      <c r="Q581" s="20">
        <v>18481</v>
      </c>
      <c r="R581" s="21">
        <v>14785</v>
      </c>
      <c r="S581" s="2"/>
      <c r="T581" s="2"/>
      <c r="U581" s="2"/>
      <c r="V581" s="11">
        <v>10468</v>
      </c>
      <c r="W581" s="2"/>
      <c r="X581" s="2"/>
      <c r="Y581" s="2"/>
      <c r="Z581" s="13">
        <v>6941</v>
      </c>
      <c r="AA581" s="2"/>
      <c r="AB581" s="2"/>
      <c r="AC581" s="2"/>
      <c r="AD581" s="2">
        <v>8024</v>
      </c>
      <c r="AE581" s="20">
        <v>14785</v>
      </c>
      <c r="AF581" s="21">
        <v>14785</v>
      </c>
      <c r="AG581" s="22">
        <v>14785</v>
      </c>
      <c r="AH581" s="7" t="s">
        <v>126</v>
      </c>
      <c r="AI581" s="10">
        <f t="shared" si="62"/>
        <v>1.5305377071356103</v>
      </c>
      <c r="AJ581" s="7" t="str">
        <f t="shared" si="63"/>
        <v>Acima do Esperado</v>
      </c>
    </row>
    <row r="582" spans="1:36" ht="12.75" customHeight="1" x14ac:dyDescent="0.25">
      <c r="A582" s="11" t="s">
        <v>1814</v>
      </c>
      <c r="B582" s="11" t="s">
        <v>1815</v>
      </c>
      <c r="C582" s="11" t="s">
        <v>3116</v>
      </c>
      <c r="D582" s="11" t="s">
        <v>3117</v>
      </c>
      <c r="E582" s="11" t="s">
        <v>3152</v>
      </c>
      <c r="F582" s="12" t="s">
        <v>3153</v>
      </c>
      <c r="G582" s="3" t="s">
        <v>3120</v>
      </c>
      <c r="H582" s="12" t="s">
        <v>3121</v>
      </c>
      <c r="I582" s="11" t="s">
        <v>3122</v>
      </c>
      <c r="J582" s="11" t="s">
        <v>3123</v>
      </c>
      <c r="K582" s="12" t="s">
        <v>45</v>
      </c>
      <c r="L582" s="6" t="str">
        <f t="shared" si="64"/>
        <v>Programa: Prevenção à Violência e Combate à Criminalidade</v>
      </c>
      <c r="M582" s="6" t="str">
        <f t="shared" si="65"/>
        <v>Ação: 4446 - Operacionalização do Centro Integrado de Comando e Controle - SEPM</v>
      </c>
      <c r="N582" s="6" t="str">
        <f t="shared" si="66"/>
        <v>Homicídio doloso (Unidade)</v>
      </c>
      <c r="O582" s="13" t="s">
        <v>126</v>
      </c>
      <c r="P582" s="7" t="s">
        <v>47</v>
      </c>
      <c r="Q582" s="20">
        <v>1738</v>
      </c>
      <c r="R582" s="21">
        <v>1304</v>
      </c>
      <c r="S582" s="2"/>
      <c r="T582" s="2"/>
      <c r="U582" s="2"/>
      <c r="V582" s="11">
        <v>1355</v>
      </c>
      <c r="W582" s="2"/>
      <c r="X582" s="2"/>
      <c r="Y582" s="2"/>
      <c r="Z582" s="13">
        <v>1043</v>
      </c>
      <c r="AA582" s="2"/>
      <c r="AB582" s="2"/>
      <c r="AC582" s="2"/>
      <c r="AD582" s="2">
        <v>1116</v>
      </c>
      <c r="AE582" s="20">
        <v>1304</v>
      </c>
      <c r="AF582" s="21">
        <v>1304</v>
      </c>
      <c r="AG582" s="22">
        <v>1304</v>
      </c>
      <c r="AH582" s="7" t="s">
        <v>126</v>
      </c>
      <c r="AI582" s="10">
        <f t="shared" si="62"/>
        <v>1.2001533742331287</v>
      </c>
      <c r="AJ582" s="7" t="str">
        <f t="shared" si="63"/>
        <v>Acima do Esperado</v>
      </c>
    </row>
    <row r="583" spans="1:36" ht="12.75" customHeight="1" x14ac:dyDescent="0.25">
      <c r="A583" s="11" t="s">
        <v>1814</v>
      </c>
      <c r="B583" s="11" t="s">
        <v>1815</v>
      </c>
      <c r="C583" s="11" t="s">
        <v>3116</v>
      </c>
      <c r="D583" s="11" t="s">
        <v>3117</v>
      </c>
      <c r="E583" s="11" t="s">
        <v>3152</v>
      </c>
      <c r="F583" s="12" t="s">
        <v>3153</v>
      </c>
      <c r="G583" s="3" t="s">
        <v>3124</v>
      </c>
      <c r="H583" s="12" t="s">
        <v>3125</v>
      </c>
      <c r="I583" s="11" t="s">
        <v>3126</v>
      </c>
      <c r="J583" s="11" t="s">
        <v>3127</v>
      </c>
      <c r="K583" s="12" t="s">
        <v>45</v>
      </c>
      <c r="L583" s="6" t="str">
        <f t="shared" si="64"/>
        <v>Programa: Prevenção à Violência e Combate à Criminalidade</v>
      </c>
      <c r="M583" s="6" t="str">
        <f t="shared" si="65"/>
        <v>Ação: 4446 - Operacionalização do Centro Integrado de Comando e Controle - SEPM</v>
      </c>
      <c r="N583" s="6" t="str">
        <f t="shared" si="66"/>
        <v>Latrocínio (Unidade)</v>
      </c>
      <c r="O583" s="13" t="s">
        <v>126</v>
      </c>
      <c r="P583" s="7" t="s">
        <v>47</v>
      </c>
      <c r="Q583" s="43">
        <v>55</v>
      </c>
      <c r="R583" s="11">
        <v>47</v>
      </c>
      <c r="S583" s="2"/>
      <c r="T583" s="2"/>
      <c r="U583" s="2"/>
      <c r="V583" s="11">
        <v>31</v>
      </c>
      <c r="W583" s="2"/>
      <c r="X583" s="2"/>
      <c r="Y583" s="2"/>
      <c r="Z583" s="13">
        <v>26</v>
      </c>
      <c r="AA583" s="2"/>
      <c r="AB583" s="2"/>
      <c r="AC583" s="2"/>
      <c r="AD583" s="2">
        <v>28</v>
      </c>
      <c r="AE583" s="43">
        <v>47</v>
      </c>
      <c r="AF583" s="11">
        <v>47</v>
      </c>
      <c r="AG583" s="13">
        <v>47</v>
      </c>
      <c r="AH583" s="7" t="s">
        <v>126</v>
      </c>
      <c r="AI583" s="10">
        <f t="shared" si="62"/>
        <v>1.4468085106382977</v>
      </c>
      <c r="AJ583" s="7" t="str">
        <f t="shared" si="63"/>
        <v>Acima do Esperado</v>
      </c>
    </row>
    <row r="584" spans="1:36" ht="12.75" customHeight="1" x14ac:dyDescent="0.25">
      <c r="A584" s="11" t="s">
        <v>1814</v>
      </c>
      <c r="B584" s="11" t="s">
        <v>1815</v>
      </c>
      <c r="C584" s="11" t="s">
        <v>3116</v>
      </c>
      <c r="D584" s="11" t="s">
        <v>3117</v>
      </c>
      <c r="E584" s="11" t="s">
        <v>3152</v>
      </c>
      <c r="F584" s="12" t="s">
        <v>3153</v>
      </c>
      <c r="G584" s="3" t="s">
        <v>3128</v>
      </c>
      <c r="H584" s="12" t="s">
        <v>3129</v>
      </c>
      <c r="I584" s="11" t="s">
        <v>3130</v>
      </c>
      <c r="J584" s="11" t="s">
        <v>3131</v>
      </c>
      <c r="K584" s="12" t="s">
        <v>52</v>
      </c>
      <c r="L584" s="6" t="str">
        <f t="shared" si="64"/>
        <v>Programa: Prevenção à Violência e Combate à Criminalidade</v>
      </c>
      <c r="M584" s="6" t="str">
        <f t="shared" si="65"/>
        <v>Ação: 4446 - Operacionalização do Centro Integrado de Comando e Controle - SEPM</v>
      </c>
      <c r="N584" s="6" t="str">
        <f t="shared" si="66"/>
        <v>Recurso destinado às despesas classificadas como investimento na SEPM (Percentual)</v>
      </c>
      <c r="O584" s="13" t="s">
        <v>46</v>
      </c>
      <c r="P584" s="7" t="s">
        <v>54</v>
      </c>
      <c r="Q584" s="43" t="s">
        <v>55</v>
      </c>
      <c r="R584" s="74">
        <v>0.75</v>
      </c>
      <c r="S584" s="2"/>
      <c r="T584" s="2"/>
      <c r="U584" s="2"/>
      <c r="V584" s="2"/>
      <c r="W584" s="2"/>
      <c r="X584" s="2"/>
      <c r="Y584" s="2"/>
      <c r="Z584" s="2"/>
      <c r="AA584" s="2"/>
      <c r="AB584" s="2"/>
      <c r="AC584" s="2"/>
      <c r="AD584" s="67">
        <v>1</v>
      </c>
      <c r="AE584" s="74">
        <v>0.75</v>
      </c>
      <c r="AF584" s="74">
        <v>0.75</v>
      </c>
      <c r="AG584" s="75">
        <v>0.75</v>
      </c>
      <c r="AH584" s="7" t="s">
        <v>46</v>
      </c>
      <c r="AI584" s="10">
        <f t="shared" si="62"/>
        <v>1.3333333333333333</v>
      </c>
      <c r="AJ584" s="7" t="str">
        <f t="shared" si="63"/>
        <v>Acima do Esperado</v>
      </c>
    </row>
    <row r="585" spans="1:36" ht="15" customHeight="1" x14ac:dyDescent="0.25">
      <c r="A585" s="11" t="s">
        <v>1814</v>
      </c>
      <c r="B585" s="11" t="s">
        <v>1815</v>
      </c>
      <c r="C585" s="11" t="s">
        <v>3116</v>
      </c>
      <c r="D585" s="11" t="s">
        <v>3117</v>
      </c>
      <c r="E585" s="11" t="s">
        <v>3152</v>
      </c>
      <c r="F585" s="12" t="s">
        <v>3153</v>
      </c>
      <c r="G585" s="3" t="s">
        <v>3132</v>
      </c>
      <c r="H585" s="12" t="s">
        <v>3133</v>
      </c>
      <c r="I585" s="11" t="s">
        <v>3134</v>
      </c>
      <c r="J585" s="11" t="s">
        <v>3135</v>
      </c>
      <c r="K585" s="12" t="s">
        <v>45</v>
      </c>
      <c r="L585" s="6" t="str">
        <f t="shared" si="64"/>
        <v>Programa: Prevenção à Violência e Combate à Criminalidade</v>
      </c>
      <c r="M585" s="6" t="str">
        <f t="shared" si="65"/>
        <v>Ação: 4446 - Operacionalização do Centro Integrado de Comando e Controle - SEPM</v>
      </c>
      <c r="N585" s="6" t="str">
        <f t="shared" si="66"/>
        <v>Roubo de carga (Unidade)</v>
      </c>
      <c r="O585" s="13" t="s">
        <v>126</v>
      </c>
      <c r="P585" s="7" t="s">
        <v>47</v>
      </c>
      <c r="Q585" s="20">
        <v>3397</v>
      </c>
      <c r="R585" s="21">
        <v>2887</v>
      </c>
      <c r="S585" s="2"/>
      <c r="T585" s="2"/>
      <c r="U585" s="2"/>
      <c r="V585" s="11">
        <v>1698</v>
      </c>
      <c r="W585" s="2"/>
      <c r="X585" s="2"/>
      <c r="Y585" s="2"/>
      <c r="Z585" s="13">
        <v>1819</v>
      </c>
      <c r="AA585" s="2"/>
      <c r="AB585" s="2"/>
      <c r="AC585" s="2"/>
      <c r="AD585" s="2">
        <v>1471</v>
      </c>
      <c r="AE585" s="20">
        <v>2887</v>
      </c>
      <c r="AF585" s="21">
        <v>2887</v>
      </c>
      <c r="AG585" s="22">
        <v>2887</v>
      </c>
      <c r="AH585" s="7" t="s">
        <v>126</v>
      </c>
      <c r="AI585" s="10">
        <f t="shared" si="62"/>
        <v>1.4904745410460687</v>
      </c>
      <c r="AJ585" s="7" t="str">
        <f t="shared" si="63"/>
        <v>Acima do Esperado</v>
      </c>
    </row>
    <row r="586" spans="1:36" ht="12.75" customHeight="1" x14ac:dyDescent="0.25">
      <c r="A586" s="11" t="s">
        <v>1814</v>
      </c>
      <c r="B586" s="11" t="s">
        <v>1815</v>
      </c>
      <c r="C586" s="11" t="s">
        <v>3116</v>
      </c>
      <c r="D586" s="11" t="s">
        <v>3117</v>
      </c>
      <c r="E586" s="11" t="s">
        <v>3152</v>
      </c>
      <c r="F586" s="12" t="s">
        <v>3153</v>
      </c>
      <c r="G586" s="3" t="s">
        <v>3136</v>
      </c>
      <c r="H586" s="12" t="s">
        <v>3137</v>
      </c>
      <c r="I586" s="11" t="s">
        <v>3138</v>
      </c>
      <c r="J586" s="11" t="s">
        <v>3139</v>
      </c>
      <c r="K586" s="12" t="s">
        <v>45</v>
      </c>
      <c r="L586" s="6" t="str">
        <f t="shared" si="64"/>
        <v>Programa: Prevenção à Violência e Combate à Criminalidade</v>
      </c>
      <c r="M586" s="6" t="str">
        <f t="shared" si="65"/>
        <v>Ação: 4446 - Operacionalização do Centro Integrado de Comando e Controle - SEPM</v>
      </c>
      <c r="N586" s="6" t="str">
        <f t="shared" si="66"/>
        <v>Roubo de rua (Unidade)</v>
      </c>
      <c r="O586" s="13" t="s">
        <v>126</v>
      </c>
      <c r="P586" s="7" t="s">
        <v>47</v>
      </c>
      <c r="Q586" s="20">
        <v>55134</v>
      </c>
      <c r="R586" s="21">
        <v>49620</v>
      </c>
      <c r="S586" s="2"/>
      <c r="T586" s="2"/>
      <c r="U586" s="2"/>
      <c r="V586" s="11">
        <v>29622</v>
      </c>
      <c r="W586" s="2"/>
      <c r="X586" s="2"/>
      <c r="Y586" s="2"/>
      <c r="Z586" s="13">
        <v>19652</v>
      </c>
      <c r="AA586" s="2"/>
      <c r="AB586" s="2"/>
      <c r="AC586" s="2"/>
      <c r="AD586" s="2">
        <v>22793</v>
      </c>
      <c r="AE586" s="20">
        <v>49620</v>
      </c>
      <c r="AF586" s="21">
        <v>49620</v>
      </c>
      <c r="AG586" s="22">
        <v>49620</v>
      </c>
      <c r="AH586" s="7" t="s">
        <v>126</v>
      </c>
      <c r="AI586" s="10">
        <f t="shared" si="62"/>
        <v>1.603950020153164</v>
      </c>
      <c r="AJ586" s="7" t="str">
        <f t="shared" si="63"/>
        <v>Acima do Esperado</v>
      </c>
    </row>
    <row r="587" spans="1:36" ht="12.75" customHeight="1" x14ac:dyDescent="0.25">
      <c r="A587" s="11" t="s">
        <v>1814</v>
      </c>
      <c r="B587" s="11" t="s">
        <v>1815</v>
      </c>
      <c r="C587" s="11" t="s">
        <v>3116</v>
      </c>
      <c r="D587" s="11" t="s">
        <v>3117</v>
      </c>
      <c r="E587" s="11" t="s">
        <v>3152</v>
      </c>
      <c r="F587" s="12" t="s">
        <v>3153</v>
      </c>
      <c r="G587" s="3" t="s">
        <v>3140</v>
      </c>
      <c r="H587" s="12" t="s">
        <v>3141</v>
      </c>
      <c r="I587" s="11" t="s">
        <v>3142</v>
      </c>
      <c r="J587" s="11" t="s">
        <v>3143</v>
      </c>
      <c r="K587" s="12" t="s">
        <v>45</v>
      </c>
      <c r="L587" s="6" t="str">
        <f t="shared" si="64"/>
        <v>Programa: Prevenção à Violência e Combate à Criminalidade</v>
      </c>
      <c r="M587" s="6" t="str">
        <f t="shared" si="65"/>
        <v>Ação: 4446 - Operacionalização do Centro Integrado de Comando e Controle - SEPM</v>
      </c>
      <c r="N587" s="6" t="str">
        <f t="shared" si="66"/>
        <v>Roubo de veículo (Unidade)</v>
      </c>
      <c r="O587" s="13" t="s">
        <v>126</v>
      </c>
      <c r="P587" s="7" t="s">
        <v>47</v>
      </c>
      <c r="Q587" s="20">
        <v>18481</v>
      </c>
      <c r="R587" s="21">
        <v>14785</v>
      </c>
      <c r="S587" s="2"/>
      <c r="T587" s="2"/>
      <c r="U587" s="2"/>
      <c r="V587" s="11">
        <v>10468</v>
      </c>
      <c r="W587" s="2"/>
      <c r="X587" s="2"/>
      <c r="Y587" s="2"/>
      <c r="Z587" s="13">
        <v>6941</v>
      </c>
      <c r="AA587" s="2"/>
      <c r="AB587" s="2"/>
      <c r="AC587" s="2"/>
      <c r="AD587" s="2">
        <v>8024</v>
      </c>
      <c r="AE587" s="20">
        <v>14785</v>
      </c>
      <c r="AF587" s="21">
        <v>14785</v>
      </c>
      <c r="AG587" s="22">
        <v>14785</v>
      </c>
      <c r="AH587" s="7" t="s">
        <v>126</v>
      </c>
      <c r="AI587" s="10">
        <f t="shared" si="62"/>
        <v>1.5305377071356103</v>
      </c>
      <c r="AJ587" s="7" t="str">
        <f t="shared" si="63"/>
        <v>Acima do Esperado</v>
      </c>
    </row>
    <row r="588" spans="1:36" ht="12.75" customHeight="1" x14ac:dyDescent="0.25">
      <c r="A588" s="11" t="s">
        <v>1814</v>
      </c>
      <c r="B588" s="11" t="s">
        <v>1815</v>
      </c>
      <c r="C588" s="11" t="s">
        <v>3116</v>
      </c>
      <c r="D588" s="11" t="s">
        <v>3117</v>
      </c>
      <c r="E588" s="11" t="s">
        <v>3152</v>
      </c>
      <c r="F588" s="12" t="s">
        <v>3153</v>
      </c>
      <c r="G588" s="3" t="s">
        <v>3154</v>
      </c>
      <c r="H588" s="12" t="s">
        <v>3155</v>
      </c>
      <c r="I588" s="11" t="s">
        <v>3156</v>
      </c>
      <c r="J588" s="11" t="s">
        <v>3157</v>
      </c>
      <c r="K588" s="12" t="s">
        <v>3158</v>
      </c>
      <c r="L588" s="6" t="str">
        <f t="shared" si="64"/>
        <v>Programa: Prevenção à Violência e Combate à Criminalidade</v>
      </c>
      <c r="M588" s="6" t="str">
        <f t="shared" si="65"/>
        <v>Ação: 4446 - Operacionalização do Centro Integrado de Comando e Controle - SEPM</v>
      </c>
      <c r="N588" s="6" t="str">
        <f t="shared" si="66"/>
        <v>Tempo de acionamento do serviço 190 (Hora, minuto e segundo)</v>
      </c>
      <c r="O588" s="13" t="s">
        <v>126</v>
      </c>
      <c r="P588" s="7" t="s">
        <v>47</v>
      </c>
      <c r="Q588" s="43">
        <v>36.31</v>
      </c>
      <c r="R588" s="11">
        <v>35.049999999999997</v>
      </c>
      <c r="S588" s="2"/>
      <c r="T588" s="2"/>
      <c r="U588" s="2"/>
      <c r="V588" s="11">
        <v>35.229999999999997</v>
      </c>
      <c r="W588" s="2"/>
      <c r="X588" s="2"/>
      <c r="Y588" s="2"/>
      <c r="Z588" s="13">
        <v>31.27</v>
      </c>
      <c r="AA588" s="2"/>
      <c r="AB588" s="2"/>
      <c r="AC588" s="2"/>
      <c r="AD588" s="2">
        <v>32.24</v>
      </c>
      <c r="AE588" s="11">
        <v>35.049999999999997</v>
      </c>
      <c r="AF588" s="11">
        <v>35.049999999999997</v>
      </c>
      <c r="AG588" s="13">
        <v>35.049999999999997</v>
      </c>
      <c r="AH588" s="7" t="s">
        <v>126</v>
      </c>
      <c r="AI588" s="10">
        <f t="shared" si="62"/>
        <v>1.107845934379458</v>
      </c>
      <c r="AJ588" s="7" t="str">
        <f t="shared" si="63"/>
        <v>Acima do Esperado</v>
      </c>
    </row>
    <row r="589" spans="1:36" ht="12.75" customHeight="1" x14ac:dyDescent="0.25">
      <c r="A589" s="11" t="s">
        <v>1814</v>
      </c>
      <c r="B589" s="11" t="s">
        <v>1815</v>
      </c>
      <c r="C589" s="11" t="s">
        <v>3116</v>
      </c>
      <c r="D589" s="11" t="s">
        <v>3117</v>
      </c>
      <c r="E589" s="11" t="s">
        <v>3159</v>
      </c>
      <c r="F589" s="12" t="s">
        <v>3160</v>
      </c>
      <c r="G589" s="3" t="s">
        <v>3120</v>
      </c>
      <c r="H589" s="12" t="s">
        <v>3121</v>
      </c>
      <c r="I589" s="11" t="s">
        <v>3122</v>
      </c>
      <c r="J589" s="11" t="s">
        <v>3123</v>
      </c>
      <c r="K589" s="12" t="s">
        <v>45</v>
      </c>
      <c r="L589" s="6" t="str">
        <f t="shared" si="64"/>
        <v>Programa: Prevenção à Violência e Combate à Criminalidade</v>
      </c>
      <c r="M589" s="6" t="str">
        <f t="shared" si="65"/>
        <v>Ação: 5519 - Gestão e Operacionalização da Polícia Militar - TAC - SEPM</v>
      </c>
      <c r="N589" s="6" t="str">
        <f t="shared" si="66"/>
        <v>Homicídio doloso (Unidade)</v>
      </c>
      <c r="O589" s="13" t="s">
        <v>126</v>
      </c>
      <c r="P589" s="7" t="s">
        <v>47</v>
      </c>
      <c r="Q589" s="20">
        <v>1738</v>
      </c>
      <c r="R589" s="21">
        <v>1304</v>
      </c>
      <c r="S589" s="2"/>
      <c r="T589" s="2"/>
      <c r="U589" s="2"/>
      <c r="V589" s="11">
        <v>1355</v>
      </c>
      <c r="W589" s="2"/>
      <c r="X589" s="2"/>
      <c r="Y589" s="2"/>
      <c r="Z589" s="13">
        <v>1043</v>
      </c>
      <c r="AA589" s="2"/>
      <c r="AB589" s="2"/>
      <c r="AC589" s="2"/>
      <c r="AD589" s="2">
        <v>1116</v>
      </c>
      <c r="AE589" s="20">
        <v>1304</v>
      </c>
      <c r="AF589" s="21">
        <v>1304</v>
      </c>
      <c r="AG589" s="22">
        <v>1304</v>
      </c>
      <c r="AH589" s="7" t="s">
        <v>126</v>
      </c>
      <c r="AI589" s="10">
        <f t="shared" si="62"/>
        <v>1.2001533742331287</v>
      </c>
      <c r="AJ589" s="7" t="str">
        <f t="shared" si="63"/>
        <v>Acima do Esperado</v>
      </c>
    </row>
    <row r="590" spans="1:36" ht="12.75" customHeight="1" x14ac:dyDescent="0.25">
      <c r="A590" s="18" t="s">
        <v>1814</v>
      </c>
      <c r="B590" s="18" t="s">
        <v>1815</v>
      </c>
      <c r="C590" s="18" t="s">
        <v>3116</v>
      </c>
      <c r="D590" s="18" t="s">
        <v>3117</v>
      </c>
      <c r="E590" s="18" t="s">
        <v>3159</v>
      </c>
      <c r="F590" s="19" t="s">
        <v>3160</v>
      </c>
      <c r="G590" s="3" t="s">
        <v>3124</v>
      </c>
      <c r="H590" s="19" t="s">
        <v>3125</v>
      </c>
      <c r="I590" s="18" t="s">
        <v>3126</v>
      </c>
      <c r="J590" s="18" t="s">
        <v>3127</v>
      </c>
      <c r="K590" s="19" t="s">
        <v>45</v>
      </c>
      <c r="L590" s="6" t="str">
        <f t="shared" si="64"/>
        <v>Programa: Prevenção à Violência e Combate à Criminalidade</v>
      </c>
      <c r="M590" s="6" t="str">
        <f t="shared" si="65"/>
        <v>Ação: 5519 - Gestão e Operacionalização da Polícia Militar - TAC - SEPM</v>
      </c>
      <c r="N590" s="6" t="str">
        <f t="shared" si="66"/>
        <v>Latrocínio (Unidade)</v>
      </c>
      <c r="O590" s="23" t="s">
        <v>126</v>
      </c>
      <c r="P590" s="7" t="s">
        <v>47</v>
      </c>
      <c r="Q590" s="163">
        <v>55</v>
      </c>
      <c r="R590" s="18">
        <v>47</v>
      </c>
      <c r="S590" s="2"/>
      <c r="T590" s="2"/>
      <c r="U590" s="2"/>
      <c r="V590" s="11">
        <v>31</v>
      </c>
      <c r="W590" s="2"/>
      <c r="X590" s="2"/>
      <c r="Y590" s="2"/>
      <c r="Z590" s="13">
        <v>26</v>
      </c>
      <c r="AA590" s="2"/>
      <c r="AB590" s="2"/>
      <c r="AC590" s="2"/>
      <c r="AD590" s="2">
        <v>28</v>
      </c>
      <c r="AE590" s="163">
        <v>47</v>
      </c>
      <c r="AF590" s="18">
        <v>47</v>
      </c>
      <c r="AG590" s="23">
        <v>47</v>
      </c>
      <c r="AH590" s="7" t="s">
        <v>126</v>
      </c>
      <c r="AI590" s="10">
        <f t="shared" si="62"/>
        <v>1.4468085106382977</v>
      </c>
      <c r="AJ590" s="7" t="str">
        <f t="shared" si="63"/>
        <v>Acima do Esperado</v>
      </c>
    </row>
    <row r="591" spans="1:36" ht="12.75" customHeight="1" x14ac:dyDescent="0.25">
      <c r="A591" s="11" t="s">
        <v>1814</v>
      </c>
      <c r="B591" s="11" t="s">
        <v>1815</v>
      </c>
      <c r="C591" s="11" t="s">
        <v>3116</v>
      </c>
      <c r="D591" s="11" t="s">
        <v>3117</v>
      </c>
      <c r="E591" s="11" t="s">
        <v>3159</v>
      </c>
      <c r="F591" s="12" t="s">
        <v>3160</v>
      </c>
      <c r="G591" s="3" t="s">
        <v>3128</v>
      </c>
      <c r="H591" s="12" t="s">
        <v>3129</v>
      </c>
      <c r="I591" s="11" t="s">
        <v>3130</v>
      </c>
      <c r="J591" s="11" t="s">
        <v>3131</v>
      </c>
      <c r="K591" s="12" t="s">
        <v>52</v>
      </c>
      <c r="L591" s="6" t="str">
        <f t="shared" si="64"/>
        <v>Programa: Prevenção à Violência e Combate à Criminalidade</v>
      </c>
      <c r="M591" s="6" t="str">
        <f t="shared" si="65"/>
        <v>Ação: 5519 - Gestão e Operacionalização da Polícia Militar - TAC - SEPM</v>
      </c>
      <c r="N591" s="6" t="str">
        <f t="shared" si="66"/>
        <v>Recurso destinado às despesas classificadas como investimento na SEPM (Percentual)</v>
      </c>
      <c r="O591" s="13" t="s">
        <v>46</v>
      </c>
      <c r="P591" s="7" t="s">
        <v>54</v>
      </c>
      <c r="Q591" s="43" t="s">
        <v>55</v>
      </c>
      <c r="R591" s="74">
        <v>0.75</v>
      </c>
      <c r="S591" s="2"/>
      <c r="T591" s="2"/>
      <c r="U591" s="2"/>
      <c r="V591" s="2"/>
      <c r="W591" s="2"/>
      <c r="X591" s="2"/>
      <c r="Y591" s="2"/>
      <c r="Z591" s="2"/>
      <c r="AA591" s="2"/>
      <c r="AB591" s="2"/>
      <c r="AC591" s="2"/>
      <c r="AD591" s="67">
        <v>1</v>
      </c>
      <c r="AE591" s="74">
        <v>0.75</v>
      </c>
      <c r="AF591" s="74">
        <v>0.75</v>
      </c>
      <c r="AG591" s="75">
        <v>0.75</v>
      </c>
      <c r="AH591" s="7" t="s">
        <v>46</v>
      </c>
      <c r="AI591" s="10">
        <f t="shared" si="62"/>
        <v>1.3333333333333333</v>
      </c>
      <c r="AJ591" s="7" t="str">
        <f t="shared" si="63"/>
        <v>Acima do Esperado</v>
      </c>
    </row>
    <row r="592" spans="1:36" ht="12.75" customHeight="1" x14ac:dyDescent="0.25">
      <c r="A592" s="11" t="s">
        <v>1814</v>
      </c>
      <c r="B592" s="11" t="s">
        <v>1815</v>
      </c>
      <c r="C592" s="11" t="s">
        <v>3116</v>
      </c>
      <c r="D592" s="11" t="s">
        <v>3117</v>
      </c>
      <c r="E592" s="11" t="s">
        <v>3159</v>
      </c>
      <c r="F592" s="12" t="s">
        <v>3160</v>
      </c>
      <c r="G592" s="3" t="s">
        <v>3132</v>
      </c>
      <c r="H592" s="12" t="s">
        <v>3133</v>
      </c>
      <c r="I592" s="11" t="s">
        <v>3134</v>
      </c>
      <c r="J592" s="11" t="s">
        <v>3135</v>
      </c>
      <c r="K592" s="12" t="s">
        <v>45</v>
      </c>
      <c r="L592" s="6" t="str">
        <f t="shared" si="64"/>
        <v>Programa: Prevenção à Violência e Combate à Criminalidade</v>
      </c>
      <c r="M592" s="6" t="str">
        <f t="shared" si="65"/>
        <v>Ação: 5519 - Gestão e Operacionalização da Polícia Militar - TAC - SEPM</v>
      </c>
      <c r="N592" s="6" t="str">
        <f t="shared" si="66"/>
        <v>Roubo de carga (Unidade)</v>
      </c>
      <c r="O592" s="13" t="s">
        <v>126</v>
      </c>
      <c r="P592" s="7" t="s">
        <v>47</v>
      </c>
      <c r="Q592" s="20">
        <v>3397</v>
      </c>
      <c r="R592" s="21">
        <v>2887</v>
      </c>
      <c r="S592" s="2"/>
      <c r="T592" s="2"/>
      <c r="U592" s="2"/>
      <c r="V592" s="11">
        <v>1698</v>
      </c>
      <c r="W592" s="2"/>
      <c r="X592" s="2"/>
      <c r="Y592" s="2"/>
      <c r="Z592" s="13">
        <v>1819</v>
      </c>
      <c r="AA592" s="2"/>
      <c r="AB592" s="2"/>
      <c r="AC592" s="2"/>
      <c r="AD592" s="2">
        <v>1471</v>
      </c>
      <c r="AE592" s="20">
        <v>2887</v>
      </c>
      <c r="AF592" s="21">
        <v>2887</v>
      </c>
      <c r="AG592" s="22">
        <v>2887</v>
      </c>
      <c r="AH592" s="7" t="s">
        <v>126</v>
      </c>
      <c r="AI592" s="10">
        <f t="shared" ref="AI592:AI600" si="67">IF(P592="Crescimento",MAX(S592:AD592)/R592, 2-(MIN(S592:AD592)/R592))</f>
        <v>1.4904745410460687</v>
      </c>
      <c r="AJ592" s="7" t="str">
        <f t="shared" si="63"/>
        <v>Acima do Esperado</v>
      </c>
    </row>
    <row r="593" spans="1:36" ht="12.75" customHeight="1" x14ac:dyDescent="0.25">
      <c r="A593" s="11" t="s">
        <v>1814</v>
      </c>
      <c r="B593" s="11" t="s">
        <v>1815</v>
      </c>
      <c r="C593" s="11" t="s">
        <v>3116</v>
      </c>
      <c r="D593" s="11" t="s">
        <v>3117</v>
      </c>
      <c r="E593" s="11" t="s">
        <v>3159</v>
      </c>
      <c r="F593" s="12" t="s">
        <v>3160</v>
      </c>
      <c r="G593" s="3" t="s">
        <v>3136</v>
      </c>
      <c r="H593" s="12" t="s">
        <v>3137</v>
      </c>
      <c r="I593" s="11" t="s">
        <v>3138</v>
      </c>
      <c r="J593" s="11" t="s">
        <v>3139</v>
      </c>
      <c r="K593" s="12" t="s">
        <v>45</v>
      </c>
      <c r="L593" s="6" t="str">
        <f t="shared" si="64"/>
        <v>Programa: Prevenção à Violência e Combate à Criminalidade</v>
      </c>
      <c r="M593" s="6" t="str">
        <f t="shared" si="65"/>
        <v>Ação: 5519 - Gestão e Operacionalização da Polícia Militar - TAC - SEPM</v>
      </c>
      <c r="N593" s="6" t="str">
        <f t="shared" si="66"/>
        <v>Roubo de rua (Unidade)</v>
      </c>
      <c r="O593" s="13" t="s">
        <v>126</v>
      </c>
      <c r="P593" s="7" t="s">
        <v>47</v>
      </c>
      <c r="Q593" s="20">
        <v>55134</v>
      </c>
      <c r="R593" s="21">
        <v>49620</v>
      </c>
      <c r="S593" s="2"/>
      <c r="T593" s="2"/>
      <c r="U593" s="2"/>
      <c r="V593" s="11">
        <v>29622</v>
      </c>
      <c r="W593" s="2"/>
      <c r="X593" s="2"/>
      <c r="Y593" s="2"/>
      <c r="Z593" s="13">
        <v>19652</v>
      </c>
      <c r="AA593" s="2"/>
      <c r="AB593" s="2"/>
      <c r="AC593" s="2"/>
      <c r="AD593" s="2">
        <v>22793</v>
      </c>
      <c r="AE593" s="20">
        <v>49620</v>
      </c>
      <c r="AF593" s="21">
        <v>49620</v>
      </c>
      <c r="AG593" s="22">
        <v>49620</v>
      </c>
      <c r="AH593" s="7" t="s">
        <v>126</v>
      </c>
      <c r="AI593" s="10">
        <f t="shared" si="67"/>
        <v>1.603950020153164</v>
      </c>
      <c r="AJ593" s="7" t="str">
        <f t="shared" si="63"/>
        <v>Acima do Esperado</v>
      </c>
    </row>
    <row r="594" spans="1:36" ht="12.75" customHeight="1" x14ac:dyDescent="0.25">
      <c r="A594" s="11" t="s">
        <v>1814</v>
      </c>
      <c r="B594" s="11" t="s">
        <v>1815</v>
      </c>
      <c r="C594" s="11" t="s">
        <v>3116</v>
      </c>
      <c r="D594" s="11" t="s">
        <v>3117</v>
      </c>
      <c r="E594" s="11" t="s">
        <v>3159</v>
      </c>
      <c r="F594" s="12" t="s">
        <v>3160</v>
      </c>
      <c r="G594" s="3" t="s">
        <v>3140</v>
      </c>
      <c r="H594" s="12" t="s">
        <v>3141</v>
      </c>
      <c r="I594" s="11" t="s">
        <v>3142</v>
      </c>
      <c r="J594" s="11" t="s">
        <v>3143</v>
      </c>
      <c r="K594" s="12" t="s">
        <v>45</v>
      </c>
      <c r="L594" s="6" t="str">
        <f t="shared" si="64"/>
        <v>Programa: Prevenção à Violência e Combate à Criminalidade</v>
      </c>
      <c r="M594" s="6" t="str">
        <f t="shared" si="65"/>
        <v>Ação: 5519 - Gestão e Operacionalização da Polícia Militar - TAC - SEPM</v>
      </c>
      <c r="N594" s="6" t="str">
        <f t="shared" si="66"/>
        <v>Roubo de veículo (Unidade)</v>
      </c>
      <c r="O594" s="13" t="s">
        <v>126</v>
      </c>
      <c r="P594" s="7" t="s">
        <v>47</v>
      </c>
      <c r="Q594" s="20">
        <v>18481</v>
      </c>
      <c r="R594" s="21">
        <v>14785</v>
      </c>
      <c r="S594" s="2"/>
      <c r="T594" s="2"/>
      <c r="U594" s="2"/>
      <c r="V594" s="11">
        <v>10468</v>
      </c>
      <c r="W594" s="2"/>
      <c r="X594" s="2"/>
      <c r="Y594" s="2"/>
      <c r="Z594" s="13">
        <v>6941</v>
      </c>
      <c r="AA594" s="2"/>
      <c r="AB594" s="2"/>
      <c r="AC594" s="2"/>
      <c r="AD594" s="2">
        <v>8024</v>
      </c>
      <c r="AE594" s="20">
        <v>14785</v>
      </c>
      <c r="AF594" s="21">
        <v>14785</v>
      </c>
      <c r="AG594" s="22">
        <v>14785</v>
      </c>
      <c r="AH594" s="7" t="s">
        <v>126</v>
      </c>
      <c r="AI594" s="10">
        <f t="shared" si="67"/>
        <v>1.5305377071356103</v>
      </c>
      <c r="AJ594" s="7" t="str">
        <f t="shared" si="63"/>
        <v>Acima do Esperado</v>
      </c>
    </row>
    <row r="595" spans="1:36" ht="12.75" customHeight="1" x14ac:dyDescent="0.25">
      <c r="A595" s="11" t="s">
        <v>1814</v>
      </c>
      <c r="B595" s="11" t="s">
        <v>1815</v>
      </c>
      <c r="C595" s="11" t="s">
        <v>3116</v>
      </c>
      <c r="D595" s="11" t="s">
        <v>3117</v>
      </c>
      <c r="E595" s="11" t="s">
        <v>3161</v>
      </c>
      <c r="F595" s="12" t="s">
        <v>3162</v>
      </c>
      <c r="G595" s="3" t="s">
        <v>3120</v>
      </c>
      <c r="H595" s="12" t="s">
        <v>3121</v>
      </c>
      <c r="I595" s="11" t="s">
        <v>3122</v>
      </c>
      <c r="J595" s="11" t="s">
        <v>3123</v>
      </c>
      <c r="K595" s="12" t="s">
        <v>45</v>
      </c>
      <c r="L595" s="6" t="str">
        <f t="shared" si="64"/>
        <v>Programa: Prevenção à Violência e Combate à Criminalidade</v>
      </c>
      <c r="M595" s="6" t="str">
        <f t="shared" si="65"/>
        <v>Ação: 5612 - Gestão Logística da Polícia Militar - SEPM</v>
      </c>
      <c r="N595" s="6" t="str">
        <f t="shared" si="66"/>
        <v>Homicídio doloso (Unidade)</v>
      </c>
      <c r="O595" s="13" t="s">
        <v>126</v>
      </c>
      <c r="P595" s="7" t="s">
        <v>47</v>
      </c>
      <c r="Q595" s="20">
        <v>1738</v>
      </c>
      <c r="R595" s="21">
        <v>1304</v>
      </c>
      <c r="S595" s="2"/>
      <c r="T595" s="2"/>
      <c r="U595" s="2"/>
      <c r="V595" s="11">
        <v>1355</v>
      </c>
      <c r="W595" s="2"/>
      <c r="X595" s="2"/>
      <c r="Y595" s="2"/>
      <c r="Z595" s="13">
        <v>1043</v>
      </c>
      <c r="AA595" s="2"/>
      <c r="AB595" s="2"/>
      <c r="AC595" s="2"/>
      <c r="AD595" s="2">
        <v>1116</v>
      </c>
      <c r="AE595" s="20">
        <v>1304</v>
      </c>
      <c r="AF595" s="21">
        <v>1304</v>
      </c>
      <c r="AG595" s="22">
        <v>1304</v>
      </c>
      <c r="AH595" s="7" t="s">
        <v>126</v>
      </c>
      <c r="AI595" s="10">
        <f t="shared" si="67"/>
        <v>1.2001533742331287</v>
      </c>
      <c r="AJ595" s="7" t="str">
        <f t="shared" si="63"/>
        <v>Acima do Esperado</v>
      </c>
    </row>
    <row r="596" spans="1:36" ht="12.75" customHeight="1" x14ac:dyDescent="0.25">
      <c r="A596" s="11" t="s">
        <v>1814</v>
      </c>
      <c r="B596" s="11" t="s">
        <v>1815</v>
      </c>
      <c r="C596" s="11" t="s">
        <v>3116</v>
      </c>
      <c r="D596" s="11" t="s">
        <v>3117</v>
      </c>
      <c r="E596" s="11" t="s">
        <v>3161</v>
      </c>
      <c r="F596" s="12" t="s">
        <v>3162</v>
      </c>
      <c r="G596" s="3" t="s">
        <v>3124</v>
      </c>
      <c r="H596" s="12" t="s">
        <v>3125</v>
      </c>
      <c r="I596" s="11" t="s">
        <v>3126</v>
      </c>
      <c r="J596" s="11" t="s">
        <v>3127</v>
      </c>
      <c r="K596" s="12" t="s">
        <v>45</v>
      </c>
      <c r="L596" s="6" t="str">
        <f t="shared" si="64"/>
        <v>Programa: Prevenção à Violência e Combate à Criminalidade</v>
      </c>
      <c r="M596" s="6" t="str">
        <f t="shared" si="65"/>
        <v>Ação: 5612 - Gestão Logística da Polícia Militar - SEPM</v>
      </c>
      <c r="N596" s="6" t="str">
        <f t="shared" si="66"/>
        <v>Latrocínio (Unidade)</v>
      </c>
      <c r="O596" s="13" t="s">
        <v>126</v>
      </c>
      <c r="P596" s="7" t="s">
        <v>47</v>
      </c>
      <c r="Q596" s="43">
        <v>55</v>
      </c>
      <c r="R596" s="11">
        <v>47</v>
      </c>
      <c r="S596" s="2"/>
      <c r="T596" s="2"/>
      <c r="U596" s="2"/>
      <c r="V596" s="11">
        <v>31</v>
      </c>
      <c r="W596" s="2"/>
      <c r="X596" s="2"/>
      <c r="Y596" s="2"/>
      <c r="Z596" s="13">
        <v>26</v>
      </c>
      <c r="AA596" s="2"/>
      <c r="AB596" s="2"/>
      <c r="AC596" s="2"/>
      <c r="AD596" s="2">
        <v>28</v>
      </c>
      <c r="AE596" s="43">
        <v>47</v>
      </c>
      <c r="AF596" s="11">
        <v>47</v>
      </c>
      <c r="AG596" s="13">
        <v>47</v>
      </c>
      <c r="AH596" s="7" t="s">
        <v>126</v>
      </c>
      <c r="AI596" s="10">
        <f t="shared" si="67"/>
        <v>1.4468085106382977</v>
      </c>
      <c r="AJ596" s="7" t="str">
        <f t="shared" si="63"/>
        <v>Acima do Esperado</v>
      </c>
    </row>
    <row r="597" spans="1:36" ht="12.75" customHeight="1" x14ac:dyDescent="0.25">
      <c r="A597" s="11" t="s">
        <v>1814</v>
      </c>
      <c r="B597" s="11" t="s">
        <v>1815</v>
      </c>
      <c r="C597" s="11" t="s">
        <v>3116</v>
      </c>
      <c r="D597" s="11" t="s">
        <v>3117</v>
      </c>
      <c r="E597" s="11" t="s">
        <v>3161</v>
      </c>
      <c r="F597" s="12" t="s">
        <v>3162</v>
      </c>
      <c r="G597" s="3" t="s">
        <v>3128</v>
      </c>
      <c r="H597" s="12" t="s">
        <v>3129</v>
      </c>
      <c r="I597" s="11" t="s">
        <v>3130</v>
      </c>
      <c r="J597" s="11" t="s">
        <v>3131</v>
      </c>
      <c r="K597" s="12" t="s">
        <v>52</v>
      </c>
      <c r="L597" s="6" t="str">
        <f t="shared" si="64"/>
        <v>Programa: Prevenção à Violência e Combate à Criminalidade</v>
      </c>
      <c r="M597" s="6" t="str">
        <f t="shared" si="65"/>
        <v>Ação: 5612 - Gestão Logística da Polícia Militar - SEPM</v>
      </c>
      <c r="N597" s="6" t="str">
        <f t="shared" si="66"/>
        <v>Recurso destinado às despesas classificadas como investimento na SEPM (Percentual)</v>
      </c>
      <c r="O597" s="13" t="s">
        <v>46</v>
      </c>
      <c r="P597" s="7" t="s">
        <v>54</v>
      </c>
      <c r="Q597" s="43" t="s">
        <v>55</v>
      </c>
      <c r="R597" s="74">
        <v>0.75</v>
      </c>
      <c r="S597" s="2"/>
      <c r="T597" s="2"/>
      <c r="U597" s="2"/>
      <c r="V597" s="2"/>
      <c r="W597" s="2"/>
      <c r="X597" s="2"/>
      <c r="Y597" s="2"/>
      <c r="Z597" s="2"/>
      <c r="AA597" s="2"/>
      <c r="AB597" s="2"/>
      <c r="AC597" s="2"/>
      <c r="AD597" s="67">
        <v>1</v>
      </c>
      <c r="AE597" s="74">
        <v>0.75</v>
      </c>
      <c r="AF597" s="74">
        <v>0.75</v>
      </c>
      <c r="AG597" s="75">
        <v>0.75</v>
      </c>
      <c r="AH597" s="7" t="s">
        <v>46</v>
      </c>
      <c r="AI597" s="10">
        <f t="shared" si="67"/>
        <v>1.3333333333333333</v>
      </c>
      <c r="AJ597" s="7" t="str">
        <f t="shared" si="63"/>
        <v>Acima do Esperado</v>
      </c>
    </row>
    <row r="598" spans="1:36" ht="12.75" customHeight="1" x14ac:dyDescent="0.25">
      <c r="A598" s="11" t="s">
        <v>1814</v>
      </c>
      <c r="B598" s="11" t="s">
        <v>1815</v>
      </c>
      <c r="C598" s="11" t="s">
        <v>3116</v>
      </c>
      <c r="D598" s="11" t="s">
        <v>3117</v>
      </c>
      <c r="E598" s="11" t="s">
        <v>3161</v>
      </c>
      <c r="F598" s="12" t="s">
        <v>3162</v>
      </c>
      <c r="G598" s="3" t="s">
        <v>3132</v>
      </c>
      <c r="H598" s="12" t="s">
        <v>3133</v>
      </c>
      <c r="I598" s="11" t="s">
        <v>3134</v>
      </c>
      <c r="J598" s="11" t="s">
        <v>3135</v>
      </c>
      <c r="K598" s="12" t="s">
        <v>45</v>
      </c>
      <c r="L598" s="6" t="str">
        <f t="shared" si="64"/>
        <v>Programa: Prevenção à Violência e Combate à Criminalidade</v>
      </c>
      <c r="M598" s="6" t="str">
        <f t="shared" si="65"/>
        <v>Ação: 5612 - Gestão Logística da Polícia Militar - SEPM</v>
      </c>
      <c r="N598" s="6" t="str">
        <f t="shared" si="66"/>
        <v>Roubo de carga (Unidade)</v>
      </c>
      <c r="O598" s="13" t="s">
        <v>126</v>
      </c>
      <c r="P598" s="7" t="s">
        <v>47</v>
      </c>
      <c r="Q598" s="20">
        <v>3397</v>
      </c>
      <c r="R598" s="21">
        <v>2887</v>
      </c>
      <c r="S598" s="2"/>
      <c r="T598" s="2"/>
      <c r="U598" s="2"/>
      <c r="V598" s="11">
        <v>1698</v>
      </c>
      <c r="W598" s="2"/>
      <c r="X598" s="2"/>
      <c r="Y598" s="2"/>
      <c r="Z598" s="13">
        <v>1819</v>
      </c>
      <c r="AA598" s="2"/>
      <c r="AB598" s="2"/>
      <c r="AC598" s="2"/>
      <c r="AD598" s="2">
        <v>1471</v>
      </c>
      <c r="AE598" s="20">
        <v>2887</v>
      </c>
      <c r="AF598" s="21">
        <v>2887</v>
      </c>
      <c r="AG598" s="22">
        <v>2887</v>
      </c>
      <c r="AH598" s="7" t="s">
        <v>126</v>
      </c>
      <c r="AI598" s="10">
        <f t="shared" si="67"/>
        <v>1.4904745410460687</v>
      </c>
      <c r="AJ598" s="7" t="str">
        <f t="shared" si="63"/>
        <v>Acima do Esperado</v>
      </c>
    </row>
    <row r="599" spans="1:36" ht="12.75" customHeight="1" x14ac:dyDescent="0.25">
      <c r="A599" s="11" t="s">
        <v>1814</v>
      </c>
      <c r="B599" s="11" t="s">
        <v>1815</v>
      </c>
      <c r="C599" s="11" t="s">
        <v>3116</v>
      </c>
      <c r="D599" s="11" t="s">
        <v>3117</v>
      </c>
      <c r="E599" s="11" t="s">
        <v>3161</v>
      </c>
      <c r="F599" s="12" t="s">
        <v>3162</v>
      </c>
      <c r="G599" s="3" t="s">
        <v>3136</v>
      </c>
      <c r="H599" s="12" t="s">
        <v>3137</v>
      </c>
      <c r="I599" s="11" t="s">
        <v>3138</v>
      </c>
      <c r="J599" s="11" t="s">
        <v>3139</v>
      </c>
      <c r="K599" s="12" t="s">
        <v>45</v>
      </c>
      <c r="L599" s="6" t="str">
        <f t="shared" si="64"/>
        <v>Programa: Prevenção à Violência e Combate à Criminalidade</v>
      </c>
      <c r="M599" s="6" t="str">
        <f t="shared" si="65"/>
        <v>Ação: 5612 - Gestão Logística da Polícia Militar - SEPM</v>
      </c>
      <c r="N599" s="6" t="str">
        <f t="shared" si="66"/>
        <v>Roubo de rua (Unidade)</v>
      </c>
      <c r="O599" s="13" t="s">
        <v>126</v>
      </c>
      <c r="P599" s="7" t="s">
        <v>47</v>
      </c>
      <c r="Q599" s="20">
        <v>55134</v>
      </c>
      <c r="R599" s="21">
        <v>49620</v>
      </c>
      <c r="S599" s="2"/>
      <c r="T599" s="2"/>
      <c r="U599" s="2"/>
      <c r="V599" s="11">
        <v>29622</v>
      </c>
      <c r="W599" s="2"/>
      <c r="X599" s="2"/>
      <c r="Y599" s="2"/>
      <c r="Z599" s="13">
        <v>19652</v>
      </c>
      <c r="AA599" s="2"/>
      <c r="AB599" s="2"/>
      <c r="AC599" s="2"/>
      <c r="AD599" s="2">
        <v>22793</v>
      </c>
      <c r="AE599" s="20">
        <v>49620</v>
      </c>
      <c r="AF599" s="21">
        <v>49620</v>
      </c>
      <c r="AG599" s="22">
        <v>49620</v>
      </c>
      <c r="AH599" s="7" t="s">
        <v>126</v>
      </c>
      <c r="AI599" s="10">
        <f t="shared" si="67"/>
        <v>1.603950020153164</v>
      </c>
      <c r="AJ599" s="7" t="str">
        <f t="shared" si="63"/>
        <v>Acima do Esperado</v>
      </c>
    </row>
    <row r="600" spans="1:36" ht="12.75" customHeight="1" x14ac:dyDescent="0.25">
      <c r="A600" s="11" t="s">
        <v>1814</v>
      </c>
      <c r="B600" s="11" t="s">
        <v>1815</v>
      </c>
      <c r="C600" s="11" t="s">
        <v>3116</v>
      </c>
      <c r="D600" s="11" t="s">
        <v>3117</v>
      </c>
      <c r="E600" s="11" t="s">
        <v>3161</v>
      </c>
      <c r="F600" s="12" t="s">
        <v>3162</v>
      </c>
      <c r="G600" s="3" t="s">
        <v>3140</v>
      </c>
      <c r="H600" s="12" t="s">
        <v>3141</v>
      </c>
      <c r="I600" s="11" t="s">
        <v>3142</v>
      </c>
      <c r="J600" s="11" t="s">
        <v>3143</v>
      </c>
      <c r="K600" s="12" t="s">
        <v>45</v>
      </c>
      <c r="L600" s="6" t="str">
        <f t="shared" si="64"/>
        <v>Programa: Prevenção à Violência e Combate à Criminalidade</v>
      </c>
      <c r="M600" s="6" t="str">
        <f t="shared" si="65"/>
        <v>Ação: 5612 - Gestão Logística da Polícia Militar - SEPM</v>
      </c>
      <c r="N600" s="6" t="str">
        <f t="shared" si="66"/>
        <v>Roubo de veículo (Unidade)</v>
      </c>
      <c r="O600" s="13" t="s">
        <v>126</v>
      </c>
      <c r="P600" s="7" t="s">
        <v>47</v>
      </c>
      <c r="Q600" s="20">
        <v>18481</v>
      </c>
      <c r="R600" s="21">
        <v>14785</v>
      </c>
      <c r="S600" s="2"/>
      <c r="T600" s="2"/>
      <c r="U600" s="2"/>
      <c r="V600" s="11">
        <v>10468</v>
      </c>
      <c r="W600" s="2"/>
      <c r="X600" s="2"/>
      <c r="Y600" s="2"/>
      <c r="Z600" s="13">
        <v>6941</v>
      </c>
      <c r="AA600" s="2"/>
      <c r="AB600" s="2"/>
      <c r="AC600" s="2"/>
      <c r="AD600" s="2">
        <v>8024</v>
      </c>
      <c r="AE600" s="20">
        <v>14785</v>
      </c>
      <c r="AF600" s="21">
        <v>14785</v>
      </c>
      <c r="AG600" s="22">
        <v>14785</v>
      </c>
      <c r="AH600" s="7" t="s">
        <v>126</v>
      </c>
      <c r="AI600" s="10">
        <f t="shared" si="67"/>
        <v>1.5305377071356103</v>
      </c>
      <c r="AJ600" s="7" t="str">
        <f t="shared" si="63"/>
        <v>Acima do Esperado</v>
      </c>
    </row>
    <row r="601" spans="1:36" ht="12.75" customHeight="1" x14ac:dyDescent="0.25">
      <c r="A601" s="11" t="s">
        <v>194</v>
      </c>
      <c r="B601" s="11" t="s">
        <v>195</v>
      </c>
      <c r="C601" s="11" t="s">
        <v>3116</v>
      </c>
      <c r="D601" s="11" t="s">
        <v>3117</v>
      </c>
      <c r="E601" s="11" t="s">
        <v>3163</v>
      </c>
      <c r="F601" s="12" t="s">
        <v>3164</v>
      </c>
      <c r="G601" s="3" t="s">
        <v>3165</v>
      </c>
      <c r="H601" s="12" t="s">
        <v>3166</v>
      </c>
      <c r="I601" s="11" t="s">
        <v>3167</v>
      </c>
      <c r="J601" s="11" t="s">
        <v>3168</v>
      </c>
      <c r="K601" s="12" t="s">
        <v>45</v>
      </c>
      <c r="L601" s="6" t="str">
        <f t="shared" si="64"/>
        <v>Programa: Gestão de Pessoas no Setor Público</v>
      </c>
      <c r="M601" s="6" t="str">
        <f t="shared" si="65"/>
        <v>Ação: 5708 - Valorização e Capacitação dos Policiais Militares - SEPM</v>
      </c>
      <c r="N601" s="6" t="str">
        <f t="shared" si="66"/>
        <v>Policial Militar em serviço vitimado fatalmente (Unidade)</v>
      </c>
      <c r="O601" s="13" t="s">
        <v>126</v>
      </c>
      <c r="P601" s="7" t="s">
        <v>47</v>
      </c>
      <c r="Q601" s="43">
        <v>23</v>
      </c>
      <c r="R601" s="11">
        <v>16</v>
      </c>
      <c r="S601" s="2"/>
      <c r="T601" s="2"/>
      <c r="U601" s="2"/>
      <c r="V601" s="11">
        <v>5</v>
      </c>
      <c r="W601" s="2"/>
      <c r="X601" s="2"/>
      <c r="Y601" s="2"/>
      <c r="Z601" s="13">
        <v>4</v>
      </c>
      <c r="AA601" s="2"/>
      <c r="AB601" s="2"/>
      <c r="AC601" s="2"/>
      <c r="AD601" s="2">
        <v>4</v>
      </c>
      <c r="AE601" s="43">
        <v>16</v>
      </c>
      <c r="AF601" s="11">
        <v>16</v>
      </c>
      <c r="AG601" s="13">
        <v>16</v>
      </c>
      <c r="AH601" s="77" t="s">
        <v>46</v>
      </c>
      <c r="AI601" s="10">
        <f>IF(P601="Crescimento",SUM(S601:AD601)/R601, 2-(SUM(S601:AD601)/R601))</f>
        <v>1.1875</v>
      </c>
      <c r="AJ601" s="7" t="str">
        <f t="shared" si="63"/>
        <v>Acima do Esperado</v>
      </c>
    </row>
    <row r="602" spans="1:36" ht="13.5" customHeight="1" x14ac:dyDescent="0.25">
      <c r="A602" s="11" t="s">
        <v>726</v>
      </c>
      <c r="B602" s="11" t="s">
        <v>727</v>
      </c>
      <c r="C602" s="11" t="s">
        <v>3116</v>
      </c>
      <c r="D602" s="11" t="s">
        <v>3117</v>
      </c>
      <c r="E602" s="11" t="s">
        <v>3169</v>
      </c>
      <c r="F602" s="12" t="s">
        <v>3170</v>
      </c>
      <c r="G602" s="3" t="s">
        <v>3128</v>
      </c>
      <c r="H602" s="12" t="s">
        <v>3129</v>
      </c>
      <c r="I602" s="11" t="s">
        <v>3130</v>
      </c>
      <c r="J602" s="11" t="s">
        <v>3131</v>
      </c>
      <c r="K602" s="12" t="s">
        <v>52</v>
      </c>
      <c r="L602" s="6" t="str">
        <f t="shared" si="64"/>
        <v>Programa: Segurança no Trânsito</v>
      </c>
      <c r="M602" s="6" t="str">
        <f t="shared" si="65"/>
        <v>Ação: 8286 - Apoio à Polícia Militar Para Segurança no Trânsito - SEPM</v>
      </c>
      <c r="N602" s="6" t="str">
        <f t="shared" si="66"/>
        <v>Recurso destinado às despesas classificadas como investimento na SEPM (Percentual)</v>
      </c>
      <c r="O602" s="13" t="s">
        <v>46</v>
      </c>
      <c r="P602" s="7" t="s">
        <v>54</v>
      </c>
      <c r="Q602" s="43" t="s">
        <v>55</v>
      </c>
      <c r="R602" s="74">
        <v>0.75</v>
      </c>
      <c r="S602" s="2"/>
      <c r="T602" s="2"/>
      <c r="U602" s="2"/>
      <c r="V602" s="2"/>
      <c r="W602" s="2"/>
      <c r="X602" s="2"/>
      <c r="Y602" s="2"/>
      <c r="Z602" s="2"/>
      <c r="AA602" s="2"/>
      <c r="AB602" s="2"/>
      <c r="AC602" s="2"/>
      <c r="AD602" s="67">
        <v>1</v>
      </c>
      <c r="AE602" s="74">
        <v>0.75</v>
      </c>
      <c r="AF602" s="74">
        <v>0.75</v>
      </c>
      <c r="AG602" s="75">
        <v>0.75</v>
      </c>
      <c r="AH602" s="7" t="s">
        <v>46</v>
      </c>
      <c r="AI602" s="10">
        <f t="shared" ref="AI602:AI621" si="68">IF(P602="Crescimento",MAX(S602:AD602)/R602, 2-(MIN(S602:AD602)/R602))</f>
        <v>1.3333333333333333</v>
      </c>
      <c r="AJ602" s="7" t="str">
        <f t="shared" si="63"/>
        <v>Acima do Esperado</v>
      </c>
    </row>
    <row r="603" spans="1:36" ht="12.75" customHeight="1" x14ac:dyDescent="0.25">
      <c r="A603" s="11" t="s">
        <v>726</v>
      </c>
      <c r="B603" s="11" t="s">
        <v>727</v>
      </c>
      <c r="C603" s="11" t="s">
        <v>3116</v>
      </c>
      <c r="D603" s="11" t="s">
        <v>3117</v>
      </c>
      <c r="E603" s="11" t="s">
        <v>3169</v>
      </c>
      <c r="F603" s="12" t="s">
        <v>3170</v>
      </c>
      <c r="G603" s="3" t="s">
        <v>3132</v>
      </c>
      <c r="H603" s="12" t="s">
        <v>3133</v>
      </c>
      <c r="I603" s="11" t="s">
        <v>3134</v>
      </c>
      <c r="J603" s="11" t="s">
        <v>3135</v>
      </c>
      <c r="K603" s="12" t="s">
        <v>45</v>
      </c>
      <c r="L603" s="6" t="str">
        <f t="shared" si="64"/>
        <v>Programa: Segurança no Trânsito</v>
      </c>
      <c r="M603" s="6" t="str">
        <f t="shared" si="65"/>
        <v>Ação: 8286 - Apoio à Polícia Militar Para Segurança no Trânsito - SEPM</v>
      </c>
      <c r="N603" s="6" t="str">
        <f t="shared" si="66"/>
        <v>Roubo de carga (Unidade)</v>
      </c>
      <c r="O603" s="13" t="s">
        <v>126</v>
      </c>
      <c r="P603" s="7" t="s">
        <v>47</v>
      </c>
      <c r="Q603" s="20">
        <v>3397</v>
      </c>
      <c r="R603" s="21">
        <v>2887</v>
      </c>
      <c r="S603" s="2"/>
      <c r="T603" s="2"/>
      <c r="U603" s="2"/>
      <c r="V603" s="11">
        <v>1698</v>
      </c>
      <c r="W603" s="2"/>
      <c r="X603" s="2"/>
      <c r="Y603" s="2"/>
      <c r="Z603" s="13">
        <v>1819</v>
      </c>
      <c r="AA603" s="2"/>
      <c r="AB603" s="2"/>
      <c r="AC603" s="2"/>
      <c r="AD603" s="2">
        <v>1471</v>
      </c>
      <c r="AE603" s="20">
        <v>2887</v>
      </c>
      <c r="AF603" s="21">
        <v>2887</v>
      </c>
      <c r="AG603" s="22">
        <v>2887</v>
      </c>
      <c r="AH603" s="7" t="s">
        <v>126</v>
      </c>
      <c r="AI603" s="10">
        <f t="shared" si="68"/>
        <v>1.4904745410460687</v>
      </c>
      <c r="AJ603" s="7" t="str">
        <f t="shared" si="63"/>
        <v>Acima do Esperado</v>
      </c>
    </row>
    <row r="604" spans="1:36" ht="12.75" customHeight="1" x14ac:dyDescent="0.25">
      <c r="A604" s="11" t="s">
        <v>726</v>
      </c>
      <c r="B604" s="11" t="s">
        <v>727</v>
      </c>
      <c r="C604" s="11" t="s">
        <v>3116</v>
      </c>
      <c r="D604" s="11" t="s">
        <v>3117</v>
      </c>
      <c r="E604" s="11" t="s">
        <v>3169</v>
      </c>
      <c r="F604" s="12" t="s">
        <v>3170</v>
      </c>
      <c r="G604" s="3" t="s">
        <v>3140</v>
      </c>
      <c r="H604" s="12" t="s">
        <v>3141</v>
      </c>
      <c r="I604" s="11" t="s">
        <v>3142</v>
      </c>
      <c r="J604" s="11" t="s">
        <v>3143</v>
      </c>
      <c r="K604" s="12" t="s">
        <v>45</v>
      </c>
      <c r="L604" s="6" t="str">
        <f t="shared" si="64"/>
        <v>Programa: Segurança no Trânsito</v>
      </c>
      <c r="M604" s="6" t="str">
        <f t="shared" si="65"/>
        <v>Ação: 8286 - Apoio à Polícia Militar Para Segurança no Trânsito - SEPM</v>
      </c>
      <c r="N604" s="6" t="str">
        <f t="shared" si="66"/>
        <v>Roubo de veículo (Unidade)</v>
      </c>
      <c r="O604" s="13" t="s">
        <v>126</v>
      </c>
      <c r="P604" s="7" t="s">
        <v>47</v>
      </c>
      <c r="Q604" s="20">
        <v>18481</v>
      </c>
      <c r="R604" s="21">
        <v>14785</v>
      </c>
      <c r="S604" s="2"/>
      <c r="T604" s="2"/>
      <c r="U604" s="2"/>
      <c r="V604" s="11">
        <v>10468</v>
      </c>
      <c r="W604" s="2"/>
      <c r="X604" s="2"/>
      <c r="Y604" s="2"/>
      <c r="Z604" s="13">
        <v>6941</v>
      </c>
      <c r="AA604" s="2"/>
      <c r="AB604" s="2"/>
      <c r="AC604" s="2"/>
      <c r="AD604" s="2">
        <v>8024</v>
      </c>
      <c r="AE604" s="20">
        <v>14785</v>
      </c>
      <c r="AF604" s="21">
        <v>14785</v>
      </c>
      <c r="AG604" s="22">
        <v>14785</v>
      </c>
      <c r="AH604" s="7" t="s">
        <v>126</v>
      </c>
      <c r="AI604" s="10">
        <f t="shared" si="68"/>
        <v>1.5305377071356103</v>
      </c>
      <c r="AJ604" s="7" t="str">
        <f t="shared" si="63"/>
        <v>Acima do Esperado</v>
      </c>
    </row>
    <row r="605" spans="1:36" ht="12.75" customHeight="1" x14ac:dyDescent="0.25">
      <c r="A605" s="11" t="s">
        <v>194</v>
      </c>
      <c r="B605" s="11" t="s">
        <v>195</v>
      </c>
      <c r="C605" s="11" t="s">
        <v>3171</v>
      </c>
      <c r="D605" s="11" t="s">
        <v>3172</v>
      </c>
      <c r="E605" s="11" t="s">
        <v>3173</v>
      </c>
      <c r="F605" s="12" t="s">
        <v>3174</v>
      </c>
      <c r="G605" s="3" t="s">
        <v>3175</v>
      </c>
      <c r="H605" s="12" t="s">
        <v>3176</v>
      </c>
      <c r="I605" s="11" t="s">
        <v>3177</v>
      </c>
      <c r="J605" s="11" t="s">
        <v>3178</v>
      </c>
      <c r="K605" s="12" t="s">
        <v>45</v>
      </c>
      <c r="L605" s="6" t="str">
        <f t="shared" si="64"/>
        <v>Programa: Gestão de Pessoas no Setor Público</v>
      </c>
      <c r="M605" s="6" t="str">
        <f t="shared" si="65"/>
        <v>Ação: 1031 - Capacitação e Treinamento de Policiais Civis - SEPOL</v>
      </c>
      <c r="N605" s="6" t="str">
        <f t="shared" si="66"/>
        <v>Quantidade de policiais civis empossados (Unidade)</v>
      </c>
      <c r="O605" s="13" t="s">
        <v>46</v>
      </c>
      <c r="P605" s="7" t="s">
        <v>54</v>
      </c>
      <c r="Q605" s="43" t="s">
        <v>55</v>
      </c>
      <c r="R605" s="21">
        <v>1000</v>
      </c>
      <c r="S605" s="2"/>
      <c r="T605" s="2"/>
      <c r="U605" s="2"/>
      <c r="V605" s="2"/>
      <c r="W605" s="2"/>
      <c r="X605" s="2"/>
      <c r="Y605" s="2"/>
      <c r="Z605" s="2"/>
      <c r="AA605" s="2"/>
      <c r="AB605" s="2"/>
      <c r="AC605" s="2"/>
      <c r="AD605" s="2">
        <v>0</v>
      </c>
      <c r="AE605" s="20">
        <v>1000</v>
      </c>
      <c r="AF605" s="21">
        <v>1000</v>
      </c>
      <c r="AG605" s="22">
        <v>1000</v>
      </c>
      <c r="AH605" s="7" t="s">
        <v>46</v>
      </c>
      <c r="AI605" s="10">
        <f t="shared" si="68"/>
        <v>0</v>
      </c>
      <c r="AJ605" s="7" t="str">
        <f t="shared" si="63"/>
        <v>Abaixo do Esperado</v>
      </c>
    </row>
    <row r="606" spans="1:36" ht="12" customHeight="1" x14ac:dyDescent="0.25">
      <c r="A606" s="11" t="s">
        <v>1814</v>
      </c>
      <c r="B606" s="7" t="s">
        <v>1815</v>
      </c>
      <c r="C606" s="11" t="s">
        <v>3171</v>
      </c>
      <c r="D606" s="11" t="s">
        <v>3172</v>
      </c>
      <c r="E606" s="7" t="s">
        <v>3179</v>
      </c>
      <c r="F606" s="6" t="s">
        <v>3180</v>
      </c>
      <c r="G606" s="3" t="s">
        <v>3181</v>
      </c>
      <c r="H606" s="221" t="s">
        <v>3182</v>
      </c>
      <c r="I606" s="222" t="s">
        <v>3183</v>
      </c>
      <c r="J606" s="222" t="s">
        <v>3184</v>
      </c>
      <c r="K606" s="221" t="s">
        <v>52</v>
      </c>
      <c r="L606" s="6" t="str">
        <f t="shared" si="64"/>
        <v>Programa: Prevenção à Violência e Combate à Criminalidade</v>
      </c>
      <c r="M606" s="6" t="str">
        <f t="shared" si="65"/>
        <v>Ação: 1382 - Modernização da Polícia Civil - SEPOL</v>
      </c>
      <c r="N606" s="6" t="str">
        <f t="shared" si="66"/>
        <v>Redução do número de policiais civis mortos e feridos em serviço (Percentual)</v>
      </c>
      <c r="O606" s="223" t="s">
        <v>46</v>
      </c>
      <c r="P606" s="7" t="s">
        <v>47</v>
      </c>
      <c r="Q606" s="224" t="s">
        <v>55</v>
      </c>
      <c r="R606" s="225">
        <v>0.05</v>
      </c>
      <c r="S606" s="2"/>
      <c r="T606" s="2"/>
      <c r="U606" s="2"/>
      <c r="V606" s="2"/>
      <c r="W606" s="2"/>
      <c r="X606" s="2"/>
      <c r="Y606" s="2"/>
      <c r="Z606" s="2"/>
      <c r="AA606" s="2"/>
      <c r="AB606" s="2"/>
      <c r="AC606" s="2"/>
      <c r="AD606" s="227">
        <v>0.02</v>
      </c>
      <c r="AE606" s="228">
        <v>0.05</v>
      </c>
      <c r="AF606" s="225">
        <v>0.05</v>
      </c>
      <c r="AG606" s="226">
        <v>0.05</v>
      </c>
      <c r="AH606" s="7" t="s">
        <v>46</v>
      </c>
      <c r="AI606" s="10">
        <f t="shared" si="68"/>
        <v>1.6</v>
      </c>
      <c r="AJ606" s="7" t="str">
        <f t="shared" si="63"/>
        <v>Acima do Esperado</v>
      </c>
    </row>
    <row r="607" spans="1:36" ht="12.75" customHeight="1" x14ac:dyDescent="0.25">
      <c r="A607" s="11" t="s">
        <v>194</v>
      </c>
      <c r="B607" s="7" t="s">
        <v>195</v>
      </c>
      <c r="C607" s="11" t="s">
        <v>3171</v>
      </c>
      <c r="D607" s="11" t="s">
        <v>3172</v>
      </c>
      <c r="E607" s="7" t="s">
        <v>3185</v>
      </c>
      <c r="F607" s="6" t="s">
        <v>3186</v>
      </c>
      <c r="G607" s="3" t="s">
        <v>3187</v>
      </c>
      <c r="H607" s="221" t="s">
        <v>3188</v>
      </c>
      <c r="I607" s="222" t="s">
        <v>3189</v>
      </c>
      <c r="J607" s="222" t="s">
        <v>3190</v>
      </c>
      <c r="K607" s="221" t="s">
        <v>52</v>
      </c>
      <c r="L607" s="6" t="str">
        <f t="shared" si="64"/>
        <v>Programa: Gestão de Pessoas no Setor Público</v>
      </c>
      <c r="M607" s="6" t="str">
        <f t="shared" si="65"/>
        <v>Ação: 2001 - Modernização e Fortalecimento do Sistema de Saúde da Polícia Civil - SEPOL</v>
      </c>
      <c r="N607" s="6" t="str">
        <f t="shared" si="66"/>
        <v>Percentual de licenças médicas de policiais civis (Percentual)</v>
      </c>
      <c r="O607" s="223" t="s">
        <v>53</v>
      </c>
      <c r="P607" s="7" t="s">
        <v>47</v>
      </c>
      <c r="Q607" s="224" t="s">
        <v>55</v>
      </c>
      <c r="R607" s="225">
        <v>-0.05</v>
      </c>
      <c r="S607" s="2"/>
      <c r="T607" s="2"/>
      <c r="U607" s="2"/>
      <c r="V607" s="2"/>
      <c r="W607" s="2"/>
      <c r="X607" s="225">
        <v>0.01</v>
      </c>
      <c r="Y607" s="2"/>
      <c r="Z607" s="2"/>
      <c r="AA607" s="2"/>
      <c r="AB607" s="2"/>
      <c r="AC607" s="2"/>
      <c r="AD607" s="227">
        <v>-0.03</v>
      </c>
      <c r="AE607" s="228">
        <v>-0.05</v>
      </c>
      <c r="AF607" s="225">
        <v>-0.05</v>
      </c>
      <c r="AG607" s="226">
        <v>-0.05</v>
      </c>
      <c r="AH607" s="7" t="s">
        <v>53</v>
      </c>
      <c r="AI607" s="10">
        <f t="shared" si="68"/>
        <v>1.4</v>
      </c>
      <c r="AJ607" s="7" t="str">
        <f t="shared" si="63"/>
        <v>Acima do Esperado</v>
      </c>
    </row>
    <row r="608" spans="1:36" ht="12.75" customHeight="1" x14ac:dyDescent="0.25">
      <c r="A608" s="11" t="s">
        <v>1814</v>
      </c>
      <c r="B608" s="11" t="s">
        <v>1815</v>
      </c>
      <c r="C608" s="11" t="s">
        <v>3171</v>
      </c>
      <c r="D608" s="11" t="s">
        <v>3172</v>
      </c>
      <c r="E608" s="11" t="s">
        <v>3191</v>
      </c>
      <c r="F608" s="12" t="s">
        <v>3192</v>
      </c>
      <c r="G608" s="3" t="s">
        <v>3193</v>
      </c>
      <c r="H608" s="12" t="s">
        <v>3194</v>
      </c>
      <c r="I608" s="11" t="s">
        <v>3195</v>
      </c>
      <c r="J608" s="11" t="s">
        <v>3196</v>
      </c>
      <c r="K608" s="12" t="s">
        <v>52</v>
      </c>
      <c r="L608" s="6" t="str">
        <f t="shared" si="64"/>
        <v>Programa: Prevenção à Violência e Combate à Criminalidade</v>
      </c>
      <c r="M608" s="6" t="str">
        <f t="shared" si="65"/>
        <v>Ação: 2046 - Inteligência e Segurança da Informação - SEPOL</v>
      </c>
      <c r="N608" s="6" t="str">
        <f t="shared" si="66"/>
        <v>Aumento do número de relatórios de inteligência produzidos pela SEPOL (Percentual)</v>
      </c>
      <c r="O608" s="13" t="s">
        <v>53</v>
      </c>
      <c r="P608" s="7" t="s">
        <v>54</v>
      </c>
      <c r="Q608" s="43" t="s">
        <v>55</v>
      </c>
      <c r="R608" s="74">
        <v>0.01</v>
      </c>
      <c r="S608" s="2"/>
      <c r="T608" s="2"/>
      <c r="U608" s="2"/>
      <c r="V608" s="2"/>
      <c r="W608" s="2"/>
      <c r="X608" s="74">
        <v>0.01</v>
      </c>
      <c r="Y608" s="2"/>
      <c r="Z608" s="2"/>
      <c r="AA608" s="2"/>
      <c r="AB608" s="2"/>
      <c r="AC608" s="2"/>
      <c r="AD608" s="74">
        <v>0.01</v>
      </c>
      <c r="AE608" s="76">
        <v>0.01</v>
      </c>
      <c r="AF608" s="74">
        <v>0.01</v>
      </c>
      <c r="AG608" s="75">
        <v>0.01</v>
      </c>
      <c r="AH608" s="7" t="s">
        <v>53</v>
      </c>
      <c r="AI608" s="10">
        <f t="shared" si="68"/>
        <v>1</v>
      </c>
      <c r="AJ608" s="7" t="str">
        <f t="shared" si="63"/>
        <v>Dentro do Esperado</v>
      </c>
    </row>
    <row r="609" spans="1:36" ht="12.75" customHeight="1" x14ac:dyDescent="0.25">
      <c r="A609" s="11" t="s">
        <v>1814</v>
      </c>
      <c r="B609" s="11" t="s">
        <v>1815</v>
      </c>
      <c r="C609" s="11" t="s">
        <v>3171</v>
      </c>
      <c r="D609" s="11" t="s">
        <v>3172</v>
      </c>
      <c r="E609" s="11" t="s">
        <v>3197</v>
      </c>
      <c r="F609" s="12" t="s">
        <v>3198</v>
      </c>
      <c r="G609" s="3" t="s">
        <v>3199</v>
      </c>
      <c r="H609" s="12" t="s">
        <v>3200</v>
      </c>
      <c r="I609" s="11" t="s">
        <v>3201</v>
      </c>
      <c r="J609" s="11" t="s">
        <v>3202</v>
      </c>
      <c r="K609" s="12" t="s">
        <v>52</v>
      </c>
      <c r="L609" s="6" t="str">
        <f t="shared" si="64"/>
        <v>Programa: Prevenção à Violência e Combate à Criminalidade</v>
      </c>
      <c r="M609" s="6" t="str">
        <f t="shared" si="65"/>
        <v>Ação: 2055 - Operacionalização da Polícia Civil - SEPOL</v>
      </c>
      <c r="N609" s="6" t="str">
        <f t="shared" si="66"/>
        <v>Produtividade policial operacional (Percentual)</v>
      </c>
      <c r="O609" s="13" t="s">
        <v>46</v>
      </c>
      <c r="P609" s="7" t="s">
        <v>54</v>
      </c>
      <c r="Q609" s="43" t="s">
        <v>55</v>
      </c>
      <c r="R609" s="74">
        <v>0.01</v>
      </c>
      <c r="S609" s="2"/>
      <c r="T609" s="2"/>
      <c r="U609" s="2"/>
      <c r="V609" s="2"/>
      <c r="W609" s="2"/>
      <c r="X609" s="2"/>
      <c r="Y609" s="2"/>
      <c r="Z609" s="2"/>
      <c r="AA609" s="2"/>
      <c r="AB609" s="2"/>
      <c r="AC609" s="2"/>
      <c r="AD609" s="74">
        <v>0.01</v>
      </c>
      <c r="AE609" s="76">
        <v>0.01</v>
      </c>
      <c r="AF609" s="74">
        <v>0.01</v>
      </c>
      <c r="AG609" s="75">
        <v>0.01</v>
      </c>
      <c r="AH609" s="7" t="s">
        <v>46</v>
      </c>
      <c r="AI609" s="10">
        <f t="shared" si="68"/>
        <v>1</v>
      </c>
      <c r="AJ609" s="7" t="str">
        <f t="shared" si="63"/>
        <v>Dentro do Esperado</v>
      </c>
    </row>
    <row r="610" spans="1:36" ht="12.75" customHeight="1" x14ac:dyDescent="0.25">
      <c r="A610" s="11" t="s">
        <v>1814</v>
      </c>
      <c r="B610" s="11" t="s">
        <v>1815</v>
      </c>
      <c r="C610" s="11" t="s">
        <v>3171</v>
      </c>
      <c r="D610" s="11" t="s">
        <v>3172</v>
      </c>
      <c r="E610" s="11" t="s">
        <v>3203</v>
      </c>
      <c r="F610" s="12" t="s">
        <v>3204</v>
      </c>
      <c r="G610" s="3" t="s">
        <v>3205</v>
      </c>
      <c r="H610" s="12" t="s">
        <v>3206</v>
      </c>
      <c r="I610" s="11" t="s">
        <v>3207</v>
      </c>
      <c r="J610" s="11" t="s">
        <v>3208</v>
      </c>
      <c r="K610" s="12" t="s">
        <v>52</v>
      </c>
      <c r="L610" s="6" t="str">
        <f t="shared" si="64"/>
        <v>Programa: Prevenção à Violência e Combate à Criminalidade</v>
      </c>
      <c r="M610" s="6" t="str">
        <f t="shared" si="65"/>
        <v>Ação: 4570 - Fortalecimento da Imagem Institucional da Secretaria da Polícia Civil - SEPOL</v>
      </c>
      <c r="N610" s="6" t="str">
        <f t="shared" si="66"/>
        <v>Aumento do número de seguidores nas redes sociais (Percentual)</v>
      </c>
      <c r="O610" s="13" t="s">
        <v>53</v>
      </c>
      <c r="P610" s="7" t="s">
        <v>54</v>
      </c>
      <c r="Q610" s="43" t="s">
        <v>55</v>
      </c>
      <c r="R610" s="74">
        <v>0.01</v>
      </c>
      <c r="S610" s="2"/>
      <c r="T610" s="2"/>
      <c r="U610" s="2"/>
      <c r="V610" s="2"/>
      <c r="W610" s="2"/>
      <c r="X610" s="74">
        <v>0.01</v>
      </c>
      <c r="Y610" s="2"/>
      <c r="Z610" s="2"/>
      <c r="AA610" s="2"/>
      <c r="AB610" s="2"/>
      <c r="AC610" s="2"/>
      <c r="AD610" s="74">
        <v>0.01</v>
      </c>
      <c r="AE610" s="76">
        <v>0.01</v>
      </c>
      <c r="AF610" s="74">
        <v>0.01</v>
      </c>
      <c r="AG610" s="75">
        <v>0.01</v>
      </c>
      <c r="AH610" s="7" t="s">
        <v>53</v>
      </c>
      <c r="AI610" s="10">
        <f t="shared" si="68"/>
        <v>1</v>
      </c>
      <c r="AJ610" s="7" t="str">
        <f t="shared" si="63"/>
        <v>Dentro do Esperado</v>
      </c>
    </row>
    <row r="611" spans="1:36" ht="12.75" customHeight="1" x14ac:dyDescent="0.25">
      <c r="A611" s="11" t="s">
        <v>1814</v>
      </c>
      <c r="B611" s="11" t="s">
        <v>1815</v>
      </c>
      <c r="C611" s="11" t="s">
        <v>3171</v>
      </c>
      <c r="D611" s="11" t="s">
        <v>3172</v>
      </c>
      <c r="E611" s="11" t="s">
        <v>3209</v>
      </c>
      <c r="F611" s="12" t="s">
        <v>3210</v>
      </c>
      <c r="G611" s="3" t="s">
        <v>3211</v>
      </c>
      <c r="H611" s="12" t="s">
        <v>3212</v>
      </c>
      <c r="I611" s="11" t="s">
        <v>3213</v>
      </c>
      <c r="J611" s="11" t="s">
        <v>3214</v>
      </c>
      <c r="K611" s="12" t="s">
        <v>45</v>
      </c>
      <c r="L611" s="6" t="str">
        <f t="shared" si="64"/>
        <v>Programa: Prevenção à Violência e Combate à Criminalidade</v>
      </c>
      <c r="M611" s="6" t="str">
        <f t="shared" si="65"/>
        <v>Ação: 4571 - Combate à Corrupção e à Lavagem de Dinheiro - SEPOL</v>
      </c>
      <c r="N611" s="6" t="str">
        <f t="shared" si="66"/>
        <v>Número de CPF's e CNPJ's sob análise no DGCCOR (Unidade)</v>
      </c>
      <c r="O611" s="13" t="s">
        <v>53</v>
      </c>
      <c r="P611" s="7" t="s">
        <v>54</v>
      </c>
      <c r="Q611" s="43" t="s">
        <v>55</v>
      </c>
      <c r="R611" s="11">
        <v>5</v>
      </c>
      <c r="S611" s="2"/>
      <c r="T611" s="2"/>
      <c r="U611" s="2"/>
      <c r="V611" s="2"/>
      <c r="W611" s="2"/>
      <c r="X611" s="11">
        <v>20</v>
      </c>
      <c r="Y611" s="2"/>
      <c r="Z611" s="2"/>
      <c r="AA611" s="2"/>
      <c r="AB611" s="2"/>
      <c r="AC611" s="2"/>
      <c r="AD611" s="2">
        <v>15</v>
      </c>
      <c r="AE611" s="43">
        <v>5</v>
      </c>
      <c r="AF611" s="11">
        <v>5</v>
      </c>
      <c r="AG611" s="13">
        <v>5</v>
      </c>
      <c r="AH611" s="7" t="s">
        <v>53</v>
      </c>
      <c r="AI611" s="10">
        <f t="shared" si="68"/>
        <v>4</v>
      </c>
      <c r="AJ611" s="7" t="str">
        <f t="shared" si="63"/>
        <v>Acima do Esperado</v>
      </c>
    </row>
    <row r="612" spans="1:36" ht="12.75" customHeight="1" x14ac:dyDescent="0.25">
      <c r="A612" s="11" t="s">
        <v>1814</v>
      </c>
      <c r="B612" s="11" t="s">
        <v>1815</v>
      </c>
      <c r="C612" s="11" t="s">
        <v>3171</v>
      </c>
      <c r="D612" s="11" t="s">
        <v>3172</v>
      </c>
      <c r="E612" s="11" t="s">
        <v>3215</v>
      </c>
      <c r="F612" s="12" t="s">
        <v>3216</v>
      </c>
      <c r="G612" s="3" t="s">
        <v>3217</v>
      </c>
      <c r="H612" s="12" t="s">
        <v>3218</v>
      </c>
      <c r="I612" s="11" t="s">
        <v>3219</v>
      </c>
      <c r="J612" s="11" t="s">
        <v>3220</v>
      </c>
      <c r="K612" s="12" t="s">
        <v>52</v>
      </c>
      <c r="L612" s="6" t="str">
        <f t="shared" si="64"/>
        <v>Programa: Prevenção à Violência e Combate à Criminalidade</v>
      </c>
      <c r="M612" s="6" t="str">
        <f t="shared" si="65"/>
        <v>Ação: 4572 - Apoio à Realização de Grandes Eventos - SEPOL</v>
      </c>
      <c r="N612" s="6" t="str">
        <f t="shared" si="66"/>
        <v>Apoios realizados ao juizado do torcedor e a grandes eventos (Percentual)</v>
      </c>
      <c r="O612" s="13" t="s">
        <v>46</v>
      </c>
      <c r="P612" s="7" t="s">
        <v>54</v>
      </c>
      <c r="Q612" s="43" t="s">
        <v>55</v>
      </c>
      <c r="R612" s="74">
        <v>1</v>
      </c>
      <c r="S612" s="2"/>
      <c r="T612" s="2"/>
      <c r="U612" s="2"/>
      <c r="V612" s="2"/>
      <c r="W612" s="2"/>
      <c r="X612" s="2"/>
      <c r="Y612" s="2"/>
      <c r="Z612" s="2"/>
      <c r="AA612" s="2"/>
      <c r="AB612" s="2"/>
      <c r="AC612" s="2"/>
      <c r="AD612" s="227">
        <v>0.7</v>
      </c>
      <c r="AE612" s="76">
        <v>1</v>
      </c>
      <c r="AF612" s="74">
        <v>1</v>
      </c>
      <c r="AG612" s="75">
        <v>1</v>
      </c>
      <c r="AH612" s="7" t="s">
        <v>46</v>
      </c>
      <c r="AI612" s="10">
        <f t="shared" si="68"/>
        <v>0.7</v>
      </c>
      <c r="AJ612" s="7" t="str">
        <f t="shared" si="63"/>
        <v>Abaixo do Esperado</v>
      </c>
    </row>
    <row r="613" spans="1:36" ht="12.75" customHeight="1" x14ac:dyDescent="0.25">
      <c r="A613" s="11" t="s">
        <v>1814</v>
      </c>
      <c r="B613" s="11" t="s">
        <v>1815</v>
      </c>
      <c r="C613" s="11" t="s">
        <v>3171</v>
      </c>
      <c r="D613" s="11" t="s">
        <v>3172</v>
      </c>
      <c r="E613" s="11" t="s">
        <v>3221</v>
      </c>
      <c r="F613" s="12" t="s">
        <v>3222</v>
      </c>
      <c r="G613" s="3" t="s">
        <v>3223</v>
      </c>
      <c r="H613" s="12" t="s">
        <v>3224</v>
      </c>
      <c r="I613" s="11" t="s">
        <v>3225</v>
      </c>
      <c r="J613" s="11" t="s">
        <v>3226</v>
      </c>
      <c r="K613" s="12" t="s">
        <v>52</v>
      </c>
      <c r="L613" s="6" t="str">
        <f t="shared" si="64"/>
        <v>Programa: Prevenção à Violência e Combate à Criminalidade</v>
      </c>
      <c r="M613" s="6" t="str">
        <f t="shared" si="65"/>
        <v>Ação: 4579 - Reestruturação e Manutenção das Unidades da Polícia Civil - SEPOL</v>
      </c>
      <c r="N613" s="6" t="str">
        <f t="shared" si="66"/>
        <v>Acompanhamento das críticas à SEPOL (Percentual)</v>
      </c>
      <c r="O613" s="13" t="s">
        <v>46</v>
      </c>
      <c r="P613" s="7" t="s">
        <v>54</v>
      </c>
      <c r="Q613" s="43" t="s">
        <v>55</v>
      </c>
      <c r="R613" s="74">
        <v>-0.05</v>
      </c>
      <c r="S613" s="2"/>
      <c r="T613" s="2"/>
      <c r="U613" s="2"/>
      <c r="V613" s="2"/>
      <c r="W613" s="2"/>
      <c r="X613" s="2"/>
      <c r="Y613" s="2"/>
      <c r="Z613" s="2"/>
      <c r="AA613" s="2"/>
      <c r="AB613" s="2"/>
      <c r="AC613" s="2"/>
      <c r="AD613" s="227">
        <v>-0.05</v>
      </c>
      <c r="AE613" s="76">
        <v>-0.05</v>
      </c>
      <c r="AF613" s="74">
        <v>-0.05</v>
      </c>
      <c r="AG613" s="75">
        <v>-0.05</v>
      </c>
      <c r="AH613" s="7" t="s">
        <v>46</v>
      </c>
      <c r="AI613" s="10">
        <f t="shared" si="68"/>
        <v>1</v>
      </c>
      <c r="AJ613" s="7" t="str">
        <f t="shared" si="63"/>
        <v>Dentro do Esperado</v>
      </c>
    </row>
    <row r="614" spans="1:36" ht="12.75" customHeight="1" x14ac:dyDescent="0.25">
      <c r="A614" s="11" t="s">
        <v>1814</v>
      </c>
      <c r="B614" s="11" t="s">
        <v>1815</v>
      </c>
      <c r="C614" s="11" t="s">
        <v>3171</v>
      </c>
      <c r="D614" s="11" t="s">
        <v>3172</v>
      </c>
      <c r="E614" s="11" t="s">
        <v>3227</v>
      </c>
      <c r="F614" s="12" t="s">
        <v>3228</v>
      </c>
      <c r="G614" s="3" t="s">
        <v>3229</v>
      </c>
      <c r="H614" s="12" t="s">
        <v>3230</v>
      </c>
      <c r="I614" s="11" t="s">
        <v>3231</v>
      </c>
      <c r="J614" s="11" t="s">
        <v>3232</v>
      </c>
      <c r="K614" s="12" t="s">
        <v>52</v>
      </c>
      <c r="L614" s="6" t="str">
        <f t="shared" si="64"/>
        <v>Programa: Prevenção à Violência e Combate à Criminalidade</v>
      </c>
      <c r="M614" s="6" t="str">
        <f t="shared" si="65"/>
        <v>Ação: 4583 - Reaparelhamento da Polícia Civil - SEPOL</v>
      </c>
      <c r="N614" s="6" t="str">
        <f t="shared" si="66"/>
        <v>Produtividade policial investigativa (Percentual)</v>
      </c>
      <c r="O614" s="13" t="s">
        <v>46</v>
      </c>
      <c r="P614" s="7" t="s">
        <v>54</v>
      </c>
      <c r="Q614" s="43" t="s">
        <v>55</v>
      </c>
      <c r="R614" s="74">
        <v>0.01</v>
      </c>
      <c r="S614" s="2"/>
      <c r="T614" s="2"/>
      <c r="U614" s="2"/>
      <c r="V614" s="2"/>
      <c r="W614" s="2"/>
      <c r="X614" s="2"/>
      <c r="Y614" s="2"/>
      <c r="Z614" s="2"/>
      <c r="AA614" s="2"/>
      <c r="AB614" s="2"/>
      <c r="AC614" s="2"/>
      <c r="AD614" s="74">
        <v>0.01</v>
      </c>
      <c r="AE614" s="76">
        <v>0.01</v>
      </c>
      <c r="AF614" s="74">
        <v>0.01</v>
      </c>
      <c r="AG614" s="75">
        <v>0.01</v>
      </c>
      <c r="AH614" s="7" t="s">
        <v>46</v>
      </c>
      <c r="AI614" s="10">
        <f t="shared" si="68"/>
        <v>1</v>
      </c>
      <c r="AJ614" s="7" t="str">
        <f t="shared" si="63"/>
        <v>Dentro do Esperado</v>
      </c>
    </row>
    <row r="615" spans="1:36" ht="12.75" customHeight="1" x14ac:dyDescent="0.25">
      <c r="A615" s="2" t="s">
        <v>1814</v>
      </c>
      <c r="B615" s="25" t="s">
        <v>1815</v>
      </c>
      <c r="C615" s="3" t="s">
        <v>3171</v>
      </c>
      <c r="D615" s="3" t="s">
        <v>3172</v>
      </c>
      <c r="E615" s="3" t="s">
        <v>3233</v>
      </c>
      <c r="F615" s="4" t="s">
        <v>3234</v>
      </c>
      <c r="G615" s="3" t="s">
        <v>3235</v>
      </c>
      <c r="H615" s="4" t="s">
        <v>3236</v>
      </c>
      <c r="I615" s="3" t="s">
        <v>3237</v>
      </c>
      <c r="J615" s="3" t="s">
        <v>3238</v>
      </c>
      <c r="K615" s="4" t="s">
        <v>52</v>
      </c>
      <c r="L615" s="6" t="str">
        <f t="shared" si="64"/>
        <v>Programa: Prevenção à Violência e Combate à Criminalidade</v>
      </c>
      <c r="M615" s="6" t="str">
        <f t="shared" si="65"/>
        <v>Ação: 5696 - Gestão do Sistema Integrado de Metas/SEPOL - SEPOL</v>
      </c>
      <c r="N615" s="6" t="str">
        <f t="shared" si="66"/>
        <v>Alcance das metas dos índices do Sistema Integrado de Metas (SIM) (Percentual)</v>
      </c>
      <c r="O615" s="5" t="s">
        <v>53</v>
      </c>
      <c r="P615" s="7" t="s">
        <v>54</v>
      </c>
      <c r="Q615" s="203" t="s">
        <v>55</v>
      </c>
      <c r="R615" s="229">
        <v>1</v>
      </c>
      <c r="S615" s="2"/>
      <c r="T615" s="2"/>
      <c r="U615" s="2"/>
      <c r="V615" s="2"/>
      <c r="W615" s="2"/>
      <c r="X615" s="229">
        <v>0.01</v>
      </c>
      <c r="Y615" s="2"/>
      <c r="Z615" s="2"/>
      <c r="AA615" s="2"/>
      <c r="AB615" s="2"/>
      <c r="AC615" s="2"/>
      <c r="AD615" s="227">
        <v>0.8</v>
      </c>
      <c r="AE615" s="126">
        <v>1</v>
      </c>
      <c r="AF615" s="127">
        <v>1</v>
      </c>
      <c r="AG615" s="103">
        <v>1</v>
      </c>
      <c r="AH615" s="7" t="s">
        <v>53</v>
      </c>
      <c r="AI615" s="10">
        <f t="shared" si="68"/>
        <v>0.8</v>
      </c>
      <c r="AJ615" s="7" t="str">
        <f t="shared" si="63"/>
        <v>Abaixo do Esperado</v>
      </c>
    </row>
    <row r="616" spans="1:36" ht="12.75" customHeight="1" x14ac:dyDescent="0.25">
      <c r="A616" s="44" t="s">
        <v>1814</v>
      </c>
      <c r="B616" s="44" t="s">
        <v>1815</v>
      </c>
      <c r="C616" s="44" t="s">
        <v>3171</v>
      </c>
      <c r="D616" s="44" t="s">
        <v>3172</v>
      </c>
      <c r="E616" s="44" t="s">
        <v>3239</v>
      </c>
      <c r="F616" s="55" t="s">
        <v>3240</v>
      </c>
      <c r="G616" s="3" t="s">
        <v>3241</v>
      </c>
      <c r="H616" s="55" t="s">
        <v>3242</v>
      </c>
      <c r="I616" s="44" t="s">
        <v>3243</v>
      </c>
      <c r="J616" s="44" t="s">
        <v>3244</v>
      </c>
      <c r="K616" s="55" t="s">
        <v>52</v>
      </c>
      <c r="L616" s="6" t="str">
        <f t="shared" si="64"/>
        <v>Programa: Prevenção à Violência e Combate à Criminalidade</v>
      </c>
      <c r="M616" s="6" t="str">
        <f t="shared" si="65"/>
        <v>Ação: 5699 - Educação sobre Segurança Pública - SEPOL</v>
      </c>
      <c r="N616" s="6" t="str">
        <f t="shared" si="66"/>
        <v>Ampliação das ações educacionais em segurança para o público externo (Percentual)</v>
      </c>
      <c r="O616" s="56" t="s">
        <v>53</v>
      </c>
      <c r="P616" s="7" t="s">
        <v>54</v>
      </c>
      <c r="Q616" s="7" t="s">
        <v>55</v>
      </c>
      <c r="R616" s="15">
        <v>0.01</v>
      </c>
      <c r="S616" s="2"/>
      <c r="T616" s="2"/>
      <c r="U616" s="2"/>
      <c r="V616" s="2"/>
      <c r="W616" s="2"/>
      <c r="X616" s="15">
        <v>0.01</v>
      </c>
      <c r="Y616" s="2"/>
      <c r="Z616" s="2"/>
      <c r="AA616" s="2"/>
      <c r="AB616" s="2"/>
      <c r="AC616" s="2"/>
      <c r="AD616" s="227">
        <v>0.01</v>
      </c>
      <c r="AE616" s="231">
        <v>0.01</v>
      </c>
      <c r="AF616" s="229">
        <v>0.01</v>
      </c>
      <c r="AG616" s="230">
        <v>0.01</v>
      </c>
      <c r="AH616" s="7" t="s">
        <v>53</v>
      </c>
      <c r="AI616" s="10">
        <f t="shared" si="68"/>
        <v>1</v>
      </c>
      <c r="AJ616" s="7" t="str">
        <f t="shared" si="63"/>
        <v>Dentro do Esperado</v>
      </c>
    </row>
    <row r="617" spans="1:36" ht="15" customHeight="1" x14ac:dyDescent="0.25">
      <c r="A617" s="11" t="s">
        <v>194</v>
      </c>
      <c r="B617" s="11" t="s">
        <v>195</v>
      </c>
      <c r="C617" s="11" t="s">
        <v>3171</v>
      </c>
      <c r="D617" s="11" t="s">
        <v>3172</v>
      </c>
      <c r="E617" s="11" t="s">
        <v>3245</v>
      </c>
      <c r="F617" s="12" t="s">
        <v>3246</v>
      </c>
      <c r="G617" s="3" t="s">
        <v>3229</v>
      </c>
      <c r="H617" s="12" t="s">
        <v>3230</v>
      </c>
      <c r="I617" s="11" t="s">
        <v>3231</v>
      </c>
      <c r="J617" s="11" t="s">
        <v>3232</v>
      </c>
      <c r="K617" s="12" t="s">
        <v>52</v>
      </c>
      <c r="L617" s="6" t="str">
        <f t="shared" si="64"/>
        <v>Programa: Gestão de Pessoas no Setor Público</v>
      </c>
      <c r="M617" s="6" t="str">
        <f t="shared" si="65"/>
        <v>Ação: 5701 - Valorização do Policial Civil - SEPOL</v>
      </c>
      <c r="N617" s="6" t="str">
        <f t="shared" si="66"/>
        <v>Produtividade policial investigativa (Percentual)</v>
      </c>
      <c r="O617" s="13" t="s">
        <v>46</v>
      </c>
      <c r="P617" s="7" t="s">
        <v>54</v>
      </c>
      <c r="Q617" s="43" t="s">
        <v>55</v>
      </c>
      <c r="R617" s="75">
        <v>0.01</v>
      </c>
      <c r="S617" s="2"/>
      <c r="T617" s="2"/>
      <c r="U617" s="2"/>
      <c r="V617" s="2"/>
      <c r="W617" s="2"/>
      <c r="X617" s="2"/>
      <c r="Y617" s="2"/>
      <c r="Z617" s="2"/>
      <c r="AA617" s="2"/>
      <c r="AB617" s="2"/>
      <c r="AC617" s="2"/>
      <c r="AD617" s="74">
        <v>0.01</v>
      </c>
      <c r="AE617" s="76">
        <v>0.01</v>
      </c>
      <c r="AF617" s="74">
        <v>0.01</v>
      </c>
      <c r="AG617" s="75">
        <v>0.01</v>
      </c>
      <c r="AH617" s="7" t="s">
        <v>46</v>
      </c>
      <c r="AI617" s="10">
        <f t="shared" si="68"/>
        <v>1</v>
      </c>
      <c r="AJ617" s="7" t="str">
        <f t="shared" si="63"/>
        <v>Dentro do Esperado</v>
      </c>
    </row>
    <row r="618" spans="1:36" ht="12.75" customHeight="1" x14ac:dyDescent="0.25">
      <c r="A618" s="11" t="s">
        <v>1814</v>
      </c>
      <c r="B618" s="11" t="s">
        <v>1815</v>
      </c>
      <c r="C618" s="11" t="s">
        <v>3171</v>
      </c>
      <c r="D618" s="11" t="s">
        <v>3172</v>
      </c>
      <c r="E618" s="11" t="s">
        <v>3247</v>
      </c>
      <c r="F618" s="12" t="s">
        <v>3248</v>
      </c>
      <c r="G618" s="3" t="s">
        <v>3249</v>
      </c>
      <c r="H618" s="12" t="s">
        <v>3250</v>
      </c>
      <c r="I618" s="11" t="s">
        <v>3251</v>
      </c>
      <c r="J618" s="11" t="s">
        <v>3252</v>
      </c>
      <c r="K618" s="12" t="s">
        <v>52</v>
      </c>
      <c r="L618" s="6" t="str">
        <f t="shared" si="64"/>
        <v>Programa: Prevenção à Violência e Combate à Criminalidade</v>
      </c>
      <c r="M618" s="6" t="str">
        <f t="shared" si="65"/>
        <v>Ação: 8060 - Gestão da Frota da Polícia Civil - SEPOL</v>
      </c>
      <c r="N618" s="6" t="str">
        <f t="shared" si="66"/>
        <v>Número de operações realizadas (Percentual)</v>
      </c>
      <c r="O618" s="13" t="s">
        <v>46</v>
      </c>
      <c r="P618" s="7" t="s">
        <v>54</v>
      </c>
      <c r="Q618" s="43" t="s">
        <v>55</v>
      </c>
      <c r="R618" s="75">
        <v>0.01</v>
      </c>
      <c r="S618" s="2"/>
      <c r="T618" s="2"/>
      <c r="U618" s="2"/>
      <c r="V618" s="2"/>
      <c r="W618" s="2"/>
      <c r="X618" s="2"/>
      <c r="Y618" s="2"/>
      <c r="Z618" s="2"/>
      <c r="AA618" s="2"/>
      <c r="AB618" s="2"/>
      <c r="AC618" s="2"/>
      <c r="AD618" s="74">
        <v>0.01</v>
      </c>
      <c r="AE618" s="76">
        <v>0.01</v>
      </c>
      <c r="AF618" s="74">
        <v>0.01</v>
      </c>
      <c r="AG618" s="75">
        <v>0.01</v>
      </c>
      <c r="AH618" s="7" t="s">
        <v>46</v>
      </c>
      <c r="AI618" s="10">
        <f t="shared" si="68"/>
        <v>1</v>
      </c>
      <c r="AJ618" s="7" t="str">
        <f t="shared" si="63"/>
        <v>Dentro do Esperado</v>
      </c>
    </row>
    <row r="619" spans="1:36" ht="12.75" customHeight="1" x14ac:dyDescent="0.25">
      <c r="A619" s="11" t="s">
        <v>1814</v>
      </c>
      <c r="B619" s="11" t="s">
        <v>1815</v>
      </c>
      <c r="C619" s="11" t="s">
        <v>3171</v>
      </c>
      <c r="D619" s="11" t="s">
        <v>3172</v>
      </c>
      <c r="E619" s="11" t="s">
        <v>3253</v>
      </c>
      <c r="F619" s="12" t="s">
        <v>3254</v>
      </c>
      <c r="G619" s="3" t="s">
        <v>3255</v>
      </c>
      <c r="H619" s="12" t="s">
        <v>3256</v>
      </c>
      <c r="I619" s="11" t="s">
        <v>3257</v>
      </c>
      <c r="J619" s="11" t="s">
        <v>3258</v>
      </c>
      <c r="K619" s="12" t="s">
        <v>52</v>
      </c>
      <c r="L619" s="6" t="str">
        <f t="shared" si="64"/>
        <v>Programa: Prevenção à Violência e Combate à Criminalidade</v>
      </c>
      <c r="M619" s="6" t="str">
        <f t="shared" si="65"/>
        <v>Ação: 8250 - Operacionalização da Polícia Técnico-Científica - SEPOL</v>
      </c>
      <c r="N619" s="6" t="str">
        <f t="shared" si="66"/>
        <v>Percentual de laudos periciais da polícia técnico-científica realizados (Percentual)</v>
      </c>
      <c r="O619" s="13" t="s">
        <v>46</v>
      </c>
      <c r="P619" s="7" t="s">
        <v>54</v>
      </c>
      <c r="Q619" s="43" t="s">
        <v>55</v>
      </c>
      <c r="R619" s="75">
        <v>1</v>
      </c>
      <c r="S619" s="2"/>
      <c r="T619" s="2"/>
      <c r="U619" s="2"/>
      <c r="V619" s="2"/>
      <c r="W619" s="2"/>
      <c r="X619" s="2"/>
      <c r="Y619" s="2"/>
      <c r="Z619" s="2"/>
      <c r="AA619" s="2"/>
      <c r="AB619" s="2"/>
      <c r="AC619" s="2"/>
      <c r="AD619" s="227">
        <v>0.8</v>
      </c>
      <c r="AE619" s="76">
        <v>1</v>
      </c>
      <c r="AF619" s="74">
        <v>1</v>
      </c>
      <c r="AG619" s="75">
        <v>1</v>
      </c>
      <c r="AH619" s="7" t="s">
        <v>46</v>
      </c>
      <c r="AI619" s="10">
        <f t="shared" si="68"/>
        <v>0.8</v>
      </c>
      <c r="AJ619" s="7" t="str">
        <f t="shared" si="63"/>
        <v>Abaixo do Esperado</v>
      </c>
    </row>
    <row r="620" spans="1:36" ht="12.75" customHeight="1" x14ac:dyDescent="0.25">
      <c r="A620" s="11" t="s">
        <v>1814</v>
      </c>
      <c r="B620" s="11" t="s">
        <v>1815</v>
      </c>
      <c r="C620" s="11" t="s">
        <v>3171</v>
      </c>
      <c r="D620" s="11" t="s">
        <v>3172</v>
      </c>
      <c r="E620" s="11" t="s">
        <v>3259</v>
      </c>
      <c r="F620" s="12" t="s">
        <v>3260</v>
      </c>
      <c r="G620" s="3" t="s">
        <v>3261</v>
      </c>
      <c r="H620" s="12" t="s">
        <v>3262</v>
      </c>
      <c r="I620" s="11" t="s">
        <v>3263</v>
      </c>
      <c r="J620" s="11" t="s">
        <v>3264</v>
      </c>
      <c r="K620" s="12" t="s">
        <v>52</v>
      </c>
      <c r="L620" s="6" t="str">
        <f t="shared" si="64"/>
        <v>Programa: Prevenção à Violência e Combate à Criminalidade</v>
      </c>
      <c r="M620" s="6" t="str">
        <f t="shared" si="65"/>
        <v>Ação: A514 - Transparência e Controle das Informações - SEPOL</v>
      </c>
      <c r="N620" s="6" t="str">
        <f t="shared" si="66"/>
        <v>Respostas a demandas recebidas (Percentual)</v>
      </c>
      <c r="O620" s="13" t="s">
        <v>46</v>
      </c>
      <c r="P620" s="7" t="s">
        <v>54</v>
      </c>
      <c r="Q620" s="43" t="s">
        <v>55</v>
      </c>
      <c r="R620" s="75">
        <v>1</v>
      </c>
      <c r="S620" s="2"/>
      <c r="T620" s="2"/>
      <c r="U620" s="2"/>
      <c r="V620" s="2"/>
      <c r="W620" s="2"/>
      <c r="X620" s="2"/>
      <c r="Y620" s="2"/>
      <c r="Z620" s="2"/>
      <c r="AA620" s="2"/>
      <c r="AB620" s="2"/>
      <c r="AC620" s="2"/>
      <c r="AD620" s="227">
        <v>0.95</v>
      </c>
      <c r="AE620" s="76">
        <v>1</v>
      </c>
      <c r="AF620" s="74">
        <v>1</v>
      </c>
      <c r="AG620" s="75">
        <v>1</v>
      </c>
      <c r="AH620" s="7" t="s">
        <v>46</v>
      </c>
      <c r="AI620" s="10">
        <f t="shared" si="68"/>
        <v>0.95</v>
      </c>
      <c r="AJ620" s="7" t="str">
        <f t="shared" si="63"/>
        <v>Abaixo do Esperado</v>
      </c>
    </row>
    <row r="621" spans="1:36" ht="12.75" customHeight="1" x14ac:dyDescent="0.25">
      <c r="A621" s="11" t="s">
        <v>489</v>
      </c>
      <c r="B621" s="11" t="s">
        <v>490</v>
      </c>
      <c r="C621" s="11" t="s">
        <v>3265</v>
      </c>
      <c r="D621" s="11" t="s">
        <v>3266</v>
      </c>
      <c r="E621" s="11" t="s">
        <v>3267</v>
      </c>
      <c r="F621" s="12" t="s">
        <v>3268</v>
      </c>
      <c r="G621" s="3" t="s">
        <v>3269</v>
      </c>
      <c r="H621" s="12" t="s">
        <v>3270</v>
      </c>
      <c r="I621" s="11" t="s">
        <v>3271</v>
      </c>
      <c r="J621" s="11" t="s">
        <v>3272</v>
      </c>
      <c r="K621" s="12" t="s">
        <v>52</v>
      </c>
      <c r="L621" s="6" t="str">
        <f t="shared" si="64"/>
        <v>Programa: Coordenação Federativa e Desenvolvimento Territorial</v>
      </c>
      <c r="M621" s="6" t="str">
        <f t="shared" si="65"/>
        <v>Ação: 4584 - Estímulo à Captação de Recursos para o Estado do Rio de Janeiro - SERGB</v>
      </c>
      <c r="N621" s="6" t="str">
        <f t="shared" si="66"/>
        <v>Demandas para captação de recursos federais atendidas (Percentual)</v>
      </c>
      <c r="O621" s="13" t="s">
        <v>3273</v>
      </c>
      <c r="P621" s="7" t="s">
        <v>54</v>
      </c>
      <c r="Q621" s="76" t="s">
        <v>55</v>
      </c>
      <c r="R621" s="74">
        <v>0.9</v>
      </c>
      <c r="S621" s="2"/>
      <c r="T621" s="2"/>
      <c r="U621" s="2"/>
      <c r="V621" s="2"/>
      <c r="W621" s="2"/>
      <c r="X621" s="127" t="s">
        <v>55</v>
      </c>
      <c r="Y621" s="2"/>
      <c r="Z621" s="2"/>
      <c r="AA621" s="2"/>
      <c r="AB621" s="2"/>
      <c r="AC621" s="2"/>
      <c r="AD621" s="67">
        <v>1</v>
      </c>
      <c r="AE621" s="74">
        <v>0.9</v>
      </c>
      <c r="AF621" s="74">
        <v>0.9</v>
      </c>
      <c r="AG621" s="75">
        <v>0.9</v>
      </c>
      <c r="AH621" s="7" t="s">
        <v>3273</v>
      </c>
      <c r="AI621" s="10">
        <f t="shared" si="68"/>
        <v>1.1111111111111112</v>
      </c>
      <c r="AJ621" s="7" t="str">
        <f t="shared" si="63"/>
        <v>Acima do Esperado</v>
      </c>
    </row>
    <row r="622" spans="1:36" ht="12.75" customHeight="1" x14ac:dyDescent="0.25">
      <c r="A622" s="11" t="s">
        <v>489</v>
      </c>
      <c r="B622" s="11" t="s">
        <v>490</v>
      </c>
      <c r="C622" s="11" t="s">
        <v>3265</v>
      </c>
      <c r="D622" s="11" t="s">
        <v>3266</v>
      </c>
      <c r="E622" s="11" t="s">
        <v>3267</v>
      </c>
      <c r="F622" s="12" t="s">
        <v>3268</v>
      </c>
      <c r="G622" s="3" t="s">
        <v>3274</v>
      </c>
      <c r="H622" s="12" t="s">
        <v>3275</v>
      </c>
      <c r="I622" s="11" t="s">
        <v>3276</v>
      </c>
      <c r="J622" s="11" t="s">
        <v>3277</v>
      </c>
      <c r="K622" s="12" t="s">
        <v>3278</v>
      </c>
      <c r="L622" s="6" t="str">
        <f t="shared" si="64"/>
        <v>Programa: Coordenação Federativa e Desenvolvimento Territorial</v>
      </c>
      <c r="M622" s="6" t="str">
        <f t="shared" si="65"/>
        <v>Ação: 4584 - Estímulo à Captação de Recursos para o Estado do Rio de Janeiro - SERGB</v>
      </c>
      <c r="N622" s="6" t="str">
        <f t="shared" si="66"/>
        <v>Recursos federais captados para o estado do Rio de Janeiro (R$)</v>
      </c>
      <c r="O622" s="13" t="s">
        <v>3273</v>
      </c>
      <c r="P622" s="7" t="s">
        <v>54</v>
      </c>
      <c r="Q622" s="43" t="s">
        <v>55</v>
      </c>
      <c r="R622" s="11" t="s">
        <v>55</v>
      </c>
      <c r="S622" s="2"/>
      <c r="T622" s="2"/>
      <c r="U622" s="2"/>
      <c r="V622" s="2"/>
      <c r="W622" s="2"/>
      <c r="X622" s="11" t="s">
        <v>55</v>
      </c>
      <c r="Y622" s="2"/>
      <c r="Z622" s="2"/>
      <c r="AA622" s="2"/>
      <c r="AB622" s="2"/>
      <c r="AC622" s="2"/>
      <c r="AD622" s="2">
        <v>53279924.979999997</v>
      </c>
      <c r="AE622" s="11" t="s">
        <v>55</v>
      </c>
      <c r="AF622" s="11" t="s">
        <v>55</v>
      </c>
      <c r="AG622" s="13" t="s">
        <v>55</v>
      </c>
      <c r="AH622" s="7" t="s">
        <v>3273</v>
      </c>
      <c r="AI622" s="7" t="s">
        <v>161</v>
      </c>
      <c r="AJ622" s="7" t="s">
        <v>161</v>
      </c>
    </row>
    <row r="623" spans="1:36" ht="12.75" customHeight="1" x14ac:dyDescent="0.25">
      <c r="A623" s="11" t="s">
        <v>3279</v>
      </c>
      <c r="B623" s="11" t="s">
        <v>3280</v>
      </c>
      <c r="C623" s="11" t="s">
        <v>3281</v>
      </c>
      <c r="D623" s="11" t="s">
        <v>3282</v>
      </c>
      <c r="E623" s="11" t="s">
        <v>3283</v>
      </c>
      <c r="F623" s="12" t="s">
        <v>3284</v>
      </c>
      <c r="G623" s="3" t="s">
        <v>3285</v>
      </c>
      <c r="H623" s="12" t="s">
        <v>3286</v>
      </c>
      <c r="I623" s="11" t="s">
        <v>3287</v>
      </c>
      <c r="J623" s="11" t="s">
        <v>3288</v>
      </c>
      <c r="K623" s="12" t="s">
        <v>52</v>
      </c>
      <c r="L623" s="6" t="str">
        <f t="shared" si="64"/>
        <v>Programa: Assistência Farmacêutica</v>
      </c>
      <c r="M623" s="6" t="str">
        <f t="shared" si="65"/>
        <v>Ação: 2714 - Assistência Farmacêutica Básica - SES</v>
      </c>
      <c r="N623" s="6" t="str">
        <f t="shared" si="66"/>
        <v>Número de municípios que receberam o cofinanciamento da Assistência Farmacêutica na Atenção Básica (Percentual)</v>
      </c>
      <c r="O623" s="13" t="s">
        <v>126</v>
      </c>
      <c r="P623" s="7" t="s">
        <v>54</v>
      </c>
      <c r="Q623" s="43" t="s">
        <v>55</v>
      </c>
      <c r="R623" s="11" t="s">
        <v>55</v>
      </c>
      <c r="S623" s="2"/>
      <c r="T623" s="2"/>
      <c r="U623" s="2"/>
      <c r="V623" s="70">
        <v>0.75</v>
      </c>
      <c r="W623" s="2"/>
      <c r="X623" s="2"/>
      <c r="Y623" s="2"/>
      <c r="Z623" s="80">
        <v>1</v>
      </c>
      <c r="AA623" s="2"/>
      <c r="AB623" s="2"/>
      <c r="AC623" s="2"/>
      <c r="AD623" s="80">
        <v>1</v>
      </c>
      <c r="AE623" s="11" t="s">
        <v>55</v>
      </c>
      <c r="AF623" s="11" t="s">
        <v>55</v>
      </c>
      <c r="AG623" s="13" t="s">
        <v>55</v>
      </c>
      <c r="AH623" s="7" t="s">
        <v>126</v>
      </c>
      <c r="AI623" s="7" t="s">
        <v>161</v>
      </c>
      <c r="AJ623" s="7" t="s">
        <v>161</v>
      </c>
    </row>
    <row r="624" spans="1:36" ht="12.75" customHeight="1" x14ac:dyDescent="0.25">
      <c r="A624" s="11" t="s">
        <v>1274</v>
      </c>
      <c r="B624" s="11" t="s">
        <v>1275</v>
      </c>
      <c r="C624" s="11" t="s">
        <v>3281</v>
      </c>
      <c r="D624" s="11" t="s">
        <v>3282</v>
      </c>
      <c r="E624" s="11" t="s">
        <v>3289</v>
      </c>
      <c r="F624" s="12" t="s">
        <v>3290</v>
      </c>
      <c r="G624" s="3" t="s">
        <v>3291</v>
      </c>
      <c r="H624" s="12" t="s">
        <v>3292</v>
      </c>
      <c r="I624" s="11" t="s">
        <v>3293</v>
      </c>
      <c r="J624" s="11" t="s">
        <v>3294</v>
      </c>
      <c r="K624" s="12" t="s">
        <v>52</v>
      </c>
      <c r="L624" s="6" t="str">
        <f t="shared" si="64"/>
        <v>Programa: Atenção à Saúde</v>
      </c>
      <c r="M624" s="6" t="str">
        <f t="shared" si="65"/>
        <v>Ação: 2721 - Realização de Tratamento Fora de Domicílio - TFD - SES</v>
      </c>
      <c r="N624" s="6" t="str">
        <f t="shared" si="66"/>
        <v>Proporção de pedidos de Tratamento Fora de Domicílio - TFD atendidos (Percentual)</v>
      </c>
      <c r="O624" s="13" t="s">
        <v>126</v>
      </c>
      <c r="P624" s="7" t="s">
        <v>54</v>
      </c>
      <c r="Q624" s="76">
        <v>1</v>
      </c>
      <c r="R624" s="74">
        <v>1</v>
      </c>
      <c r="S624" s="2"/>
      <c r="T624" s="2"/>
      <c r="U624" s="2"/>
      <c r="V624" s="73">
        <v>0.93</v>
      </c>
      <c r="W624" s="2"/>
      <c r="X624" s="2"/>
      <c r="Y624" s="2"/>
      <c r="Z624" s="80">
        <v>1</v>
      </c>
      <c r="AA624" s="2"/>
      <c r="AB624" s="2"/>
      <c r="AC624" s="2"/>
      <c r="AD624" s="116">
        <v>0.94</v>
      </c>
      <c r="AE624" s="76">
        <v>1</v>
      </c>
      <c r="AF624" s="74">
        <v>1</v>
      </c>
      <c r="AG624" s="75">
        <v>1</v>
      </c>
      <c r="AH624" s="7" t="s">
        <v>126</v>
      </c>
      <c r="AI624" s="10">
        <f>IF(P624="Crescimento",MAX(S624:AD624)/R624, 2-(MIN(S624:AD624)/R624))</f>
        <v>1</v>
      </c>
      <c r="AJ624" s="7" t="str">
        <f t="shared" si="63"/>
        <v>Dentro do Esperado</v>
      </c>
    </row>
    <row r="625" spans="1:36" ht="13.5" customHeight="1" x14ac:dyDescent="0.25">
      <c r="A625" s="11" t="s">
        <v>3295</v>
      </c>
      <c r="B625" s="11" t="s">
        <v>3296</v>
      </c>
      <c r="C625" s="11" t="s">
        <v>3281</v>
      </c>
      <c r="D625" s="11" t="s">
        <v>3282</v>
      </c>
      <c r="E625" s="11" t="s">
        <v>3297</v>
      </c>
      <c r="F625" s="12" t="s">
        <v>3298</v>
      </c>
      <c r="G625" s="3" t="s">
        <v>3299</v>
      </c>
      <c r="H625" s="12" t="s">
        <v>3300</v>
      </c>
      <c r="I625" s="11" t="s">
        <v>3301</v>
      </c>
      <c r="J625" s="11" t="s">
        <v>3302</v>
      </c>
      <c r="K625" s="12" t="s">
        <v>52</v>
      </c>
      <c r="L625" s="6" t="str">
        <f t="shared" si="64"/>
        <v>Programa: Vigilância em Saúde</v>
      </c>
      <c r="M625" s="6" t="str">
        <f t="shared" si="65"/>
        <v>Ação: 2729 - Fortalecimento do Sistema Estadual de Vigilância Sanitária - SES</v>
      </c>
      <c r="N625" s="6" t="str">
        <f t="shared" si="66"/>
        <v>Proporção da realização das ações externas de vigilância sanitária (Percentual)</v>
      </c>
      <c r="O625" s="13" t="s">
        <v>126</v>
      </c>
      <c r="P625" s="7" t="s">
        <v>54</v>
      </c>
      <c r="Q625" s="76">
        <v>0.77610000000000001</v>
      </c>
      <c r="R625" s="11" t="s">
        <v>1291</v>
      </c>
      <c r="S625" s="2"/>
      <c r="T625" s="2"/>
      <c r="U625" s="2"/>
      <c r="V625" s="73">
        <v>0.26</v>
      </c>
      <c r="W625" s="2"/>
      <c r="X625" s="2"/>
      <c r="Y625" s="2"/>
      <c r="Z625" s="111">
        <v>0.42</v>
      </c>
      <c r="AA625" s="2"/>
      <c r="AB625" s="2"/>
      <c r="AC625" s="2"/>
      <c r="AD625" s="116">
        <v>0.54</v>
      </c>
      <c r="AE625" s="43" t="s">
        <v>1291</v>
      </c>
      <c r="AF625" s="11" t="s">
        <v>1291</v>
      </c>
      <c r="AG625" s="13" t="s">
        <v>1291</v>
      </c>
      <c r="AH625" s="7" t="s">
        <v>126</v>
      </c>
      <c r="AI625" s="7">
        <f>IF(P625="Crescimento",MAX(S625:AD625)/0.7, 2-(MIN(S625:AD625)/0.7))</f>
        <v>0.77142857142857157</v>
      </c>
      <c r="AJ625" s="7" t="str">
        <f t="shared" si="63"/>
        <v>Abaixo do Esperado</v>
      </c>
    </row>
    <row r="626" spans="1:36" ht="12.75" customHeight="1" x14ac:dyDescent="0.25">
      <c r="A626" s="11" t="s">
        <v>3295</v>
      </c>
      <c r="B626" s="11" t="s">
        <v>3296</v>
      </c>
      <c r="C626" s="11" t="s">
        <v>3281</v>
      </c>
      <c r="D626" s="11" t="s">
        <v>3282</v>
      </c>
      <c r="E626" s="11" t="s">
        <v>3303</v>
      </c>
      <c r="F626" s="12" t="s">
        <v>3304</v>
      </c>
      <c r="G626" s="3" t="s">
        <v>3305</v>
      </c>
      <c r="H626" s="12" t="s">
        <v>3306</v>
      </c>
      <c r="I626" s="11" t="s">
        <v>3307</v>
      </c>
      <c r="J626" s="11" t="s">
        <v>3308</v>
      </c>
      <c r="K626" s="12" t="s">
        <v>52</v>
      </c>
      <c r="L626" s="6" t="str">
        <f t="shared" si="64"/>
        <v>Programa: Vigilância em Saúde</v>
      </c>
      <c r="M626" s="6" t="str">
        <f t="shared" si="65"/>
        <v>Ação: 2731 - Vigilância Laboratorial de Interesse da Saúde Pública - SES</v>
      </c>
      <c r="N626" s="6" t="str">
        <f t="shared" si="66"/>
        <v>Percentual de amostras processadas pelo Laboratório Central de Saúde Pública (LACEN)  (Percentual)</v>
      </c>
      <c r="O626" s="13" t="s">
        <v>46</v>
      </c>
      <c r="P626" s="7" t="s">
        <v>54</v>
      </c>
      <c r="Q626" s="76">
        <v>0.85</v>
      </c>
      <c r="R626" s="11" t="s">
        <v>562</v>
      </c>
      <c r="S626" s="2"/>
      <c r="T626" s="2"/>
      <c r="U626" s="2"/>
      <c r="V626" s="2"/>
      <c r="W626" s="2"/>
      <c r="X626" s="2"/>
      <c r="Y626" s="2"/>
      <c r="Z626" s="2"/>
      <c r="AA626" s="2"/>
      <c r="AB626" s="2"/>
      <c r="AC626" s="2"/>
      <c r="AD626" s="80">
        <v>1</v>
      </c>
      <c r="AE626" s="43" t="s">
        <v>562</v>
      </c>
      <c r="AF626" s="11" t="s">
        <v>562</v>
      </c>
      <c r="AG626" s="13" t="s">
        <v>562</v>
      </c>
      <c r="AH626" s="7" t="s">
        <v>46</v>
      </c>
      <c r="AI626" s="7">
        <f>IF(P626="Crescimento",MAX(S626:AD626)/0.8, 2-(MIN(S626:AD626)/0.8))</f>
        <v>1.25</v>
      </c>
      <c r="AJ626" s="7" t="str">
        <f t="shared" si="63"/>
        <v>Acima do Esperado</v>
      </c>
    </row>
    <row r="627" spans="1:36" ht="12.75" customHeight="1" x14ac:dyDescent="0.25">
      <c r="A627" s="11" t="s">
        <v>3295</v>
      </c>
      <c r="B627" s="11" t="s">
        <v>3296</v>
      </c>
      <c r="C627" s="11" t="s">
        <v>3281</v>
      </c>
      <c r="D627" s="11" t="s">
        <v>3282</v>
      </c>
      <c r="E627" s="11" t="s">
        <v>3309</v>
      </c>
      <c r="F627" s="12" t="s">
        <v>3310</v>
      </c>
      <c r="G627" s="3" t="s">
        <v>3311</v>
      </c>
      <c r="H627" s="12" t="s">
        <v>3312</v>
      </c>
      <c r="I627" s="11" t="s">
        <v>3313</v>
      </c>
      <c r="J627" s="11" t="s">
        <v>3314</v>
      </c>
      <c r="K627" s="12" t="s">
        <v>45</v>
      </c>
      <c r="L627" s="6" t="str">
        <f t="shared" si="64"/>
        <v>Programa: Vigilância em Saúde</v>
      </c>
      <c r="M627" s="6" t="str">
        <f t="shared" si="65"/>
        <v>Ação: 2732 - Realização de Ações de Vigilância Epidemiológica - SES</v>
      </c>
      <c r="N627" s="6" t="str">
        <f t="shared" si="66"/>
        <v>Número de ações de apoio aos municípios em vigilância epidemiológica, ambiental e promoção da saúde (Unidade)</v>
      </c>
      <c r="O627" s="13" t="s">
        <v>46</v>
      </c>
      <c r="P627" s="7" t="s">
        <v>54</v>
      </c>
      <c r="Q627" s="43">
        <v>430</v>
      </c>
      <c r="R627" s="11">
        <v>435</v>
      </c>
      <c r="S627" s="2"/>
      <c r="T627" s="2"/>
      <c r="U627" s="2"/>
      <c r="V627" s="2"/>
      <c r="W627" s="2"/>
      <c r="X627" s="2"/>
      <c r="Y627" s="2"/>
      <c r="Z627" s="2"/>
      <c r="AA627" s="2"/>
      <c r="AB627" s="2"/>
      <c r="AC627" s="2"/>
      <c r="AD627" s="2">
        <v>822</v>
      </c>
      <c r="AE627" s="43">
        <v>435</v>
      </c>
      <c r="AF627" s="11">
        <v>435</v>
      </c>
      <c r="AG627" s="13">
        <v>435</v>
      </c>
      <c r="AH627" s="7" t="s">
        <v>46</v>
      </c>
      <c r="AI627" s="10">
        <f t="shared" ref="AI627:AI632" si="69">IF(P627="Crescimento",MAX(S627:AD627)/R627, 2-(MIN(S627:AD627)/R627))</f>
        <v>1.8896551724137931</v>
      </c>
      <c r="AJ627" s="7" t="str">
        <f t="shared" si="63"/>
        <v>Acima do Esperado</v>
      </c>
    </row>
    <row r="628" spans="1:36" ht="12.75" customHeight="1" x14ac:dyDescent="0.25">
      <c r="A628" s="11" t="s">
        <v>3295</v>
      </c>
      <c r="B628" s="11" t="s">
        <v>3296</v>
      </c>
      <c r="C628" s="11" t="s">
        <v>3281</v>
      </c>
      <c r="D628" s="11" t="s">
        <v>3282</v>
      </c>
      <c r="E628" s="11" t="s">
        <v>3315</v>
      </c>
      <c r="F628" s="12" t="s">
        <v>3316</v>
      </c>
      <c r="G628" s="3" t="s">
        <v>3311</v>
      </c>
      <c r="H628" s="12" t="s">
        <v>3312</v>
      </c>
      <c r="I628" s="11" t="s">
        <v>3313</v>
      </c>
      <c r="J628" s="11" t="s">
        <v>3314</v>
      </c>
      <c r="K628" s="12" t="s">
        <v>45</v>
      </c>
      <c r="L628" s="6" t="str">
        <f t="shared" si="64"/>
        <v>Programa: Vigilância em Saúde</v>
      </c>
      <c r="M628" s="6" t="str">
        <f t="shared" si="65"/>
        <v>Ação: 2733 - Realização de Ações de Promoção da Saúde e Prevenção de Doenças e Agravos - SES</v>
      </c>
      <c r="N628" s="6" t="str">
        <f t="shared" si="66"/>
        <v>Número de ações de apoio aos municípios em vigilância epidemiológica, ambiental e promoção da saúde (Unidade)</v>
      </c>
      <c r="O628" s="13" t="s">
        <v>46</v>
      </c>
      <c r="P628" s="7" t="s">
        <v>54</v>
      </c>
      <c r="Q628" s="43">
        <v>430</v>
      </c>
      <c r="R628" s="11">
        <v>435</v>
      </c>
      <c r="S628" s="2"/>
      <c r="T628" s="2"/>
      <c r="U628" s="2"/>
      <c r="V628" s="2"/>
      <c r="W628" s="2"/>
      <c r="X628" s="2"/>
      <c r="Y628" s="2"/>
      <c r="Z628" s="2"/>
      <c r="AA628" s="2"/>
      <c r="AB628" s="2"/>
      <c r="AC628" s="2"/>
      <c r="AD628" s="2">
        <v>822</v>
      </c>
      <c r="AE628" s="43">
        <v>435</v>
      </c>
      <c r="AF628" s="11">
        <v>435</v>
      </c>
      <c r="AG628" s="13">
        <v>435</v>
      </c>
      <c r="AH628" s="7" t="s">
        <v>46</v>
      </c>
      <c r="AI628" s="10">
        <f t="shared" si="69"/>
        <v>1.8896551724137931</v>
      </c>
      <c r="AJ628" s="7" t="str">
        <f t="shared" si="63"/>
        <v>Acima do Esperado</v>
      </c>
    </row>
    <row r="629" spans="1:36" ht="12.75" customHeight="1" x14ac:dyDescent="0.25">
      <c r="A629" s="11" t="s">
        <v>3295</v>
      </c>
      <c r="B629" s="11" t="s">
        <v>3296</v>
      </c>
      <c r="C629" s="11" t="s">
        <v>3281</v>
      </c>
      <c r="D629" s="11" t="s">
        <v>3282</v>
      </c>
      <c r="E629" s="11" t="s">
        <v>3317</v>
      </c>
      <c r="F629" s="12" t="s">
        <v>3318</v>
      </c>
      <c r="G629" s="3" t="s">
        <v>3311</v>
      </c>
      <c r="H629" s="12" t="s">
        <v>3312</v>
      </c>
      <c r="I629" s="11" t="s">
        <v>3313</v>
      </c>
      <c r="J629" s="11" t="s">
        <v>3314</v>
      </c>
      <c r="K629" s="12" t="s">
        <v>45</v>
      </c>
      <c r="L629" s="6" t="str">
        <f t="shared" si="64"/>
        <v>Programa: Vigilância em Saúde</v>
      </c>
      <c r="M629" s="6" t="str">
        <f t="shared" si="65"/>
        <v>Ação: 2736 - Realização de Ações de Vigilância Ambiental - SES</v>
      </c>
      <c r="N629" s="6" t="str">
        <f t="shared" si="66"/>
        <v>Número de ações de apoio aos municípios em vigilância epidemiológica, ambiental e promoção da saúde (Unidade)</v>
      </c>
      <c r="O629" s="13" t="s">
        <v>46</v>
      </c>
      <c r="P629" s="7" t="s">
        <v>54</v>
      </c>
      <c r="Q629" s="43">
        <v>430</v>
      </c>
      <c r="R629" s="11">
        <v>435</v>
      </c>
      <c r="S629" s="2"/>
      <c r="T629" s="2"/>
      <c r="U629" s="2"/>
      <c r="V629" s="2"/>
      <c r="W629" s="2"/>
      <c r="X629" s="2"/>
      <c r="Y629" s="2"/>
      <c r="Z629" s="2"/>
      <c r="AA629" s="2"/>
      <c r="AB629" s="2"/>
      <c r="AC629" s="2"/>
      <c r="AD629" s="2">
        <v>822</v>
      </c>
      <c r="AE629" s="43">
        <v>435</v>
      </c>
      <c r="AF629" s="11">
        <v>435</v>
      </c>
      <c r="AG629" s="13">
        <v>435</v>
      </c>
      <c r="AH629" s="7" t="s">
        <v>46</v>
      </c>
      <c r="AI629" s="10">
        <f t="shared" si="69"/>
        <v>1.8896551724137931</v>
      </c>
      <c r="AJ629" s="7" t="str">
        <f t="shared" si="63"/>
        <v>Acima do Esperado</v>
      </c>
    </row>
    <row r="630" spans="1:36" ht="12.75" customHeight="1" x14ac:dyDescent="0.25">
      <c r="A630" s="11" t="s">
        <v>489</v>
      </c>
      <c r="B630" s="11" t="s">
        <v>490</v>
      </c>
      <c r="C630" s="11" t="s">
        <v>3281</v>
      </c>
      <c r="D630" s="11" t="s">
        <v>3282</v>
      </c>
      <c r="E630" s="11" t="s">
        <v>3319</v>
      </c>
      <c r="F630" s="12" t="s">
        <v>3320</v>
      </c>
      <c r="G630" s="3" t="s">
        <v>3321</v>
      </c>
      <c r="H630" s="12" t="s">
        <v>3322</v>
      </c>
      <c r="I630" s="11" t="s">
        <v>3323</v>
      </c>
      <c r="J630" s="11" t="s">
        <v>3324</v>
      </c>
      <c r="K630" s="12" t="s">
        <v>45</v>
      </c>
      <c r="L630" s="6" t="str">
        <f t="shared" si="64"/>
        <v>Programa: Coordenação Federativa e Desenvolvimento Territorial</v>
      </c>
      <c r="M630" s="6" t="str">
        <f t="shared" si="65"/>
        <v>Ação: 2742 - Apoio às UPAS 24 Horas Municipalizadas - SES</v>
      </c>
      <c r="N630" s="6" t="str">
        <f t="shared" si="66"/>
        <v>Média de atendimentos médicos realizados nas UPAs 24h municipalizadas apoiadas (Unidade)</v>
      </c>
      <c r="O630" s="13" t="s">
        <v>46</v>
      </c>
      <c r="P630" s="7" t="s">
        <v>54</v>
      </c>
      <c r="Q630" s="20">
        <v>2800000</v>
      </c>
      <c r="R630" s="21">
        <v>2800000</v>
      </c>
      <c r="S630" s="2"/>
      <c r="T630" s="2"/>
      <c r="U630" s="2"/>
      <c r="V630" s="2"/>
      <c r="W630" s="2"/>
      <c r="X630" s="2"/>
      <c r="Y630" s="2"/>
      <c r="Z630" s="2"/>
      <c r="AA630" s="2"/>
      <c r="AB630" s="2"/>
      <c r="AC630" s="2"/>
      <c r="AD630" s="2">
        <v>28994</v>
      </c>
      <c r="AE630" s="21">
        <v>2800000</v>
      </c>
      <c r="AF630" s="21">
        <v>2800000</v>
      </c>
      <c r="AG630" s="22">
        <v>2800000</v>
      </c>
      <c r="AH630" s="7" t="s">
        <v>46</v>
      </c>
      <c r="AI630" s="10">
        <f t="shared" si="69"/>
        <v>1.0355E-2</v>
      </c>
      <c r="AJ630" s="7" t="str">
        <f t="shared" si="63"/>
        <v>Abaixo do Esperado</v>
      </c>
    </row>
    <row r="631" spans="1:36" ht="12.75" customHeight="1" x14ac:dyDescent="0.25">
      <c r="A631" s="11" t="s">
        <v>1274</v>
      </c>
      <c r="B631" s="11" t="s">
        <v>1275</v>
      </c>
      <c r="C631" s="11" t="s">
        <v>3281</v>
      </c>
      <c r="D631" s="11" t="s">
        <v>3282</v>
      </c>
      <c r="E631" s="11" t="s">
        <v>3325</v>
      </c>
      <c r="F631" s="12" t="s">
        <v>3326</v>
      </c>
      <c r="G631" s="3" t="s">
        <v>3327</v>
      </c>
      <c r="H631" s="12" t="s">
        <v>3328</v>
      </c>
      <c r="I631" s="11" t="s">
        <v>3329</v>
      </c>
      <c r="J631" s="11" t="s">
        <v>3330</v>
      </c>
      <c r="K631" s="12" t="s">
        <v>52</v>
      </c>
      <c r="L631" s="6" t="str">
        <f t="shared" si="64"/>
        <v>Programa: Atenção à Saúde</v>
      </c>
      <c r="M631" s="6" t="str">
        <f t="shared" si="65"/>
        <v>Ação: 2744 - Assistência Pré-hospitalar Móvel de Urgência e Emergência - SAMU 192 - SES</v>
      </c>
      <c r="N631" s="6" t="str">
        <f t="shared" si="66"/>
        <v>Proporção de cobertura do Serviço Atendimento Móvel de Urgências - SAMU 192 (Percentual)</v>
      </c>
      <c r="O631" s="13" t="s">
        <v>46</v>
      </c>
      <c r="P631" s="7" t="s">
        <v>54</v>
      </c>
      <c r="Q631" s="76">
        <v>0.51</v>
      </c>
      <c r="R631" s="101">
        <v>0.60869565217391308</v>
      </c>
      <c r="S631" s="2"/>
      <c r="T631" s="2"/>
      <c r="U631" s="2"/>
      <c r="V631" s="2"/>
      <c r="W631" s="2"/>
      <c r="X631" s="2"/>
      <c r="Y631" s="2"/>
      <c r="Z631" s="2"/>
      <c r="AA631" s="2"/>
      <c r="AB631" s="2"/>
      <c r="AC631" s="2"/>
      <c r="AD631" s="116">
        <v>0.51090000000000002</v>
      </c>
      <c r="AE631" s="101">
        <v>0.70652173913043481</v>
      </c>
      <c r="AF631" s="101">
        <v>0.80434782608695654</v>
      </c>
      <c r="AG631" s="114">
        <v>0.90217391304347827</v>
      </c>
      <c r="AH631" s="7" t="s">
        <v>46</v>
      </c>
      <c r="AI631" s="10">
        <f t="shared" si="69"/>
        <v>0.8393357142857143</v>
      </c>
      <c r="AJ631" s="7" t="str">
        <f t="shared" si="63"/>
        <v>Abaixo do Esperado</v>
      </c>
    </row>
    <row r="632" spans="1:36" ht="12.75" customHeight="1" x14ac:dyDescent="0.25">
      <c r="A632" s="11" t="s">
        <v>489</v>
      </c>
      <c r="B632" s="11" t="s">
        <v>490</v>
      </c>
      <c r="C632" s="11" t="s">
        <v>3281</v>
      </c>
      <c r="D632" s="11" t="s">
        <v>3282</v>
      </c>
      <c r="E632" s="11" t="s">
        <v>3331</v>
      </c>
      <c r="F632" s="12" t="s">
        <v>3332</v>
      </c>
      <c r="G632" s="3" t="s">
        <v>3333</v>
      </c>
      <c r="H632" s="12" t="s">
        <v>3334</v>
      </c>
      <c r="I632" s="11" t="s">
        <v>3335</v>
      </c>
      <c r="J632" s="11" t="s">
        <v>3336</v>
      </c>
      <c r="K632" s="12" t="s">
        <v>52</v>
      </c>
      <c r="L632" s="6" t="str">
        <f t="shared" si="64"/>
        <v>Programa: Coordenação Federativa e Desenvolvimento Territorial</v>
      </c>
      <c r="M632" s="6" t="str">
        <f t="shared" si="65"/>
        <v>Ação: 2751 - Qualificação do Planejamento do SUS  - SES</v>
      </c>
      <c r="N632" s="6" t="str">
        <f t="shared" si="66"/>
        <v>Proporção de municípios capacitados nos eventos de planejamento em saúde (Percentual)</v>
      </c>
      <c r="O632" s="13" t="s">
        <v>126</v>
      </c>
      <c r="P632" s="7" t="s">
        <v>54</v>
      </c>
      <c r="Q632" s="76">
        <v>0.7</v>
      </c>
      <c r="R632" s="74">
        <v>0.25</v>
      </c>
      <c r="S632" s="2"/>
      <c r="T632" s="2"/>
      <c r="U632" s="2"/>
      <c r="V632" s="73">
        <v>5.3999999999999999E-2</v>
      </c>
      <c r="W632" s="2"/>
      <c r="X632" s="2"/>
      <c r="Y632" s="2"/>
      <c r="Z632" s="111">
        <v>0.16</v>
      </c>
      <c r="AA632" s="2"/>
      <c r="AB632" s="2"/>
      <c r="AC632" s="2"/>
      <c r="AD632" s="67">
        <v>1</v>
      </c>
      <c r="AE632" s="74">
        <v>0.25</v>
      </c>
      <c r="AF632" s="74">
        <v>0.25</v>
      </c>
      <c r="AG632" s="75">
        <v>0.25</v>
      </c>
      <c r="AH632" s="7" t="s">
        <v>126</v>
      </c>
      <c r="AI632" s="10">
        <f t="shared" si="69"/>
        <v>4</v>
      </c>
      <c r="AJ632" s="7" t="str">
        <f t="shared" si="63"/>
        <v>Acima do Esperado</v>
      </c>
    </row>
    <row r="633" spans="1:36" ht="12.75" customHeight="1" x14ac:dyDescent="0.25">
      <c r="A633" s="11" t="s">
        <v>1274</v>
      </c>
      <c r="B633" s="11" t="s">
        <v>1275</v>
      </c>
      <c r="C633" s="11" t="s">
        <v>3281</v>
      </c>
      <c r="D633" s="11" t="s">
        <v>3282</v>
      </c>
      <c r="E633" s="11" t="s">
        <v>3337</v>
      </c>
      <c r="F633" s="12" t="s">
        <v>3338</v>
      </c>
      <c r="G633" s="3" t="s">
        <v>3339</v>
      </c>
      <c r="H633" s="12" t="s">
        <v>3340</v>
      </c>
      <c r="I633" s="11" t="s">
        <v>3341</v>
      </c>
      <c r="J633" s="11" t="s">
        <v>3342</v>
      </c>
      <c r="K633" s="12" t="s">
        <v>45</v>
      </c>
      <c r="L633" s="6" t="str">
        <f t="shared" si="64"/>
        <v>Programa: Atenção à Saúde</v>
      </c>
      <c r="M633" s="6" t="str">
        <f t="shared" si="65"/>
        <v>Ação: 2894 - Realização de Resgate Aéreo para Urgência/Emergência em Saúde - SES</v>
      </c>
      <c r="N633" s="6" t="str">
        <f t="shared" si="66"/>
        <v>Uso de transporte aéreo em ações de saúde (Unidade)</v>
      </c>
      <c r="O633" s="13" t="s">
        <v>46</v>
      </c>
      <c r="P633" s="7" t="s">
        <v>54</v>
      </c>
      <c r="Q633" s="43">
        <v>1000</v>
      </c>
      <c r="R633" s="11">
        <v>1000</v>
      </c>
      <c r="S633" s="2"/>
      <c r="T633" s="2"/>
      <c r="U633" s="2"/>
      <c r="V633" s="2"/>
      <c r="W633" s="2"/>
      <c r="X633" s="2"/>
      <c r="Y633" s="2"/>
      <c r="Z633" s="2"/>
      <c r="AA633" s="2"/>
      <c r="AB633" s="2"/>
      <c r="AC633" s="2"/>
      <c r="AD633" s="2" t="s">
        <v>55</v>
      </c>
      <c r="AE633" s="43">
        <v>1000</v>
      </c>
      <c r="AF633" s="11">
        <v>1000</v>
      </c>
      <c r="AG633" s="13">
        <v>1000</v>
      </c>
      <c r="AH633" s="7" t="s">
        <v>46</v>
      </c>
      <c r="AI633" s="10" t="s">
        <v>55</v>
      </c>
      <c r="AJ633" s="7" t="s">
        <v>55</v>
      </c>
    </row>
    <row r="634" spans="1:36" ht="13.5" customHeight="1" x14ac:dyDescent="0.25">
      <c r="A634" s="11" t="s">
        <v>3343</v>
      </c>
      <c r="B634" s="11" t="s">
        <v>3344</v>
      </c>
      <c r="C634" s="11" t="s">
        <v>3281</v>
      </c>
      <c r="D634" s="11" t="s">
        <v>3282</v>
      </c>
      <c r="E634" s="11" t="s">
        <v>3345</v>
      </c>
      <c r="F634" s="12" t="s">
        <v>3346</v>
      </c>
      <c r="G634" s="3" t="s">
        <v>3347</v>
      </c>
      <c r="H634" s="12" t="s">
        <v>3348</v>
      </c>
      <c r="I634" s="11" t="s">
        <v>3349</v>
      </c>
      <c r="J634" s="11" t="s">
        <v>3350</v>
      </c>
      <c r="K634" s="12" t="s">
        <v>45</v>
      </c>
      <c r="L634" s="6" t="str">
        <f t="shared" si="64"/>
        <v>Programa: Prevenção ao Uso de Drogas</v>
      </c>
      <c r="M634" s="6" t="str">
        <f t="shared" si="65"/>
        <v>Ação: 2920 - Prevenção ao Uso de Drogas nas Escolas - SES</v>
      </c>
      <c r="N634" s="6" t="str">
        <f t="shared" si="66"/>
        <v>Número de municípios contemplados pelas ações de prevenção ao uso de drogas (Unidade)</v>
      </c>
      <c r="O634" s="13" t="s">
        <v>126</v>
      </c>
      <c r="P634" s="7" t="s">
        <v>54</v>
      </c>
      <c r="Q634" s="43">
        <v>17</v>
      </c>
      <c r="R634" s="11">
        <v>20</v>
      </c>
      <c r="S634" s="2"/>
      <c r="T634" s="2"/>
      <c r="U634" s="2"/>
      <c r="V634" s="11">
        <v>0</v>
      </c>
      <c r="W634" s="2"/>
      <c r="X634" s="2"/>
      <c r="Y634" s="2"/>
      <c r="Z634" s="13" t="s">
        <v>55</v>
      </c>
      <c r="AA634" s="2"/>
      <c r="AB634" s="2"/>
      <c r="AC634" s="2"/>
      <c r="AD634" s="2" t="s">
        <v>55</v>
      </c>
      <c r="AE634" s="43">
        <v>20</v>
      </c>
      <c r="AF634" s="11">
        <v>20</v>
      </c>
      <c r="AG634" s="13">
        <v>20</v>
      </c>
      <c r="AH634" s="77" t="s">
        <v>46</v>
      </c>
      <c r="AI634" s="10" t="s">
        <v>55</v>
      </c>
      <c r="AJ634" s="7" t="s">
        <v>55</v>
      </c>
    </row>
    <row r="635" spans="1:36" ht="13.5" customHeight="1" x14ac:dyDescent="0.25">
      <c r="A635" s="11" t="s">
        <v>3343</v>
      </c>
      <c r="B635" s="11" t="s">
        <v>3344</v>
      </c>
      <c r="C635" s="11" t="s">
        <v>3281</v>
      </c>
      <c r="D635" s="11" t="s">
        <v>3282</v>
      </c>
      <c r="E635" s="11" t="s">
        <v>3351</v>
      </c>
      <c r="F635" s="12" t="s">
        <v>3352</v>
      </c>
      <c r="G635" s="3" t="s">
        <v>3353</v>
      </c>
      <c r="H635" s="12" t="s">
        <v>3354</v>
      </c>
      <c r="I635" s="11" t="s">
        <v>3355</v>
      </c>
      <c r="J635" s="11" t="s">
        <v>3356</v>
      </c>
      <c r="K635" s="12" t="s">
        <v>52</v>
      </c>
      <c r="L635" s="6" t="str">
        <f t="shared" si="64"/>
        <v>Programa: Prevenção ao Uso de Drogas</v>
      </c>
      <c r="M635" s="6" t="str">
        <f t="shared" si="65"/>
        <v>Ação: 2921 - Fomento à Prevenção, ao Acolhimento e à Reinserção Social do Usuário de Drogas - SES</v>
      </c>
      <c r="N635" s="6" t="str">
        <f t="shared" si="66"/>
        <v>Percentual de municípios apoiados tecnicamente para ações voltadas ao usuário de drogas e seus familiares (Percentual)</v>
      </c>
      <c r="O635" s="13" t="s">
        <v>126</v>
      </c>
      <c r="P635" s="7" t="s">
        <v>54</v>
      </c>
      <c r="Q635" s="76">
        <v>0.18</v>
      </c>
      <c r="R635" s="74">
        <v>0.2</v>
      </c>
      <c r="S635" s="2"/>
      <c r="T635" s="2"/>
      <c r="U635" s="2"/>
      <c r="V635" s="73">
        <v>0.12</v>
      </c>
      <c r="W635" s="2"/>
      <c r="X635" s="2"/>
      <c r="Y635" s="2"/>
      <c r="Z635" s="13" t="s">
        <v>55</v>
      </c>
      <c r="AA635" s="2"/>
      <c r="AB635" s="2"/>
      <c r="AC635" s="2"/>
      <c r="AD635" s="2" t="s">
        <v>55</v>
      </c>
      <c r="AE635" s="76">
        <v>0.2</v>
      </c>
      <c r="AF635" s="74">
        <v>0.2</v>
      </c>
      <c r="AG635" s="75">
        <v>0.2</v>
      </c>
      <c r="AH635" s="7" t="s">
        <v>126</v>
      </c>
      <c r="AI635" s="10" t="s">
        <v>55</v>
      </c>
      <c r="AJ635" s="7" t="s">
        <v>55</v>
      </c>
    </row>
    <row r="636" spans="1:36" ht="13.5" customHeight="1" x14ac:dyDescent="0.25">
      <c r="A636" s="11" t="s">
        <v>1274</v>
      </c>
      <c r="B636" s="11" t="s">
        <v>1275</v>
      </c>
      <c r="C636" s="11" t="s">
        <v>3281</v>
      </c>
      <c r="D636" s="11" t="s">
        <v>3282</v>
      </c>
      <c r="E636" s="11" t="s">
        <v>3357</v>
      </c>
      <c r="F636" s="12" t="s">
        <v>3358</v>
      </c>
      <c r="G636" s="3" t="s">
        <v>3359</v>
      </c>
      <c r="H636" s="12" t="s">
        <v>3360</v>
      </c>
      <c r="I636" s="11" t="s">
        <v>3361</v>
      </c>
      <c r="J636" s="11" t="s">
        <v>3362</v>
      </c>
      <c r="K636" s="12" t="s">
        <v>52</v>
      </c>
      <c r="L636" s="6" t="str">
        <f t="shared" si="64"/>
        <v>Programa: Atenção à Saúde</v>
      </c>
      <c r="M636" s="6" t="str">
        <f t="shared" si="65"/>
        <v>Ação: 2956 - Realização de Teste de Triagem Neonatal - SES</v>
      </c>
      <c r="N636" s="6" t="str">
        <f t="shared" si="66"/>
        <v>Cobertura Programa Estadual de Triagem Neonatal (PTN) (Percentual)</v>
      </c>
      <c r="O636" s="13" t="s">
        <v>46</v>
      </c>
      <c r="P636" s="7" t="s">
        <v>54</v>
      </c>
      <c r="Q636" s="76">
        <v>0.75</v>
      </c>
      <c r="R636" s="74">
        <v>0.85</v>
      </c>
      <c r="S636" s="2"/>
      <c r="T636" s="2"/>
      <c r="U636" s="2"/>
      <c r="V636" s="2"/>
      <c r="W636" s="2"/>
      <c r="X636" s="2"/>
      <c r="Y636" s="2"/>
      <c r="Z636" s="2"/>
      <c r="AA636" s="2"/>
      <c r="AB636" s="2"/>
      <c r="AC636" s="2"/>
      <c r="AD636" s="116">
        <v>0.74</v>
      </c>
      <c r="AE636" s="74">
        <v>0.85</v>
      </c>
      <c r="AF636" s="74">
        <v>0.85</v>
      </c>
      <c r="AG636" s="75">
        <v>0.85</v>
      </c>
      <c r="AH636" s="7" t="s">
        <v>46</v>
      </c>
      <c r="AI636" s="10">
        <f>IF(P636="Crescimento",MAX(S636:AD636)/R636, 2-(MIN(S636:AD636)/R636))</f>
        <v>0.87058823529411766</v>
      </c>
      <c r="AJ636" s="7" t="str">
        <f t="shared" ref="AJ636:AJ698" si="70">IF(AI636="ASI","ASI",IF(AI636&lt;100%,"Abaixo do Esperado",IF(AI636=100%,"Dentro do Esperado",IF(AI636&gt;100%,"Acima do Esperado"))))</f>
        <v>Abaixo do Esperado</v>
      </c>
    </row>
    <row r="637" spans="1:36" ht="13.5" customHeight="1" x14ac:dyDescent="0.25">
      <c r="A637" s="11" t="s">
        <v>186</v>
      </c>
      <c r="B637" s="11" t="s">
        <v>187</v>
      </c>
      <c r="C637" s="11" t="s">
        <v>3281</v>
      </c>
      <c r="D637" s="11" t="s">
        <v>3282</v>
      </c>
      <c r="E637" s="11" t="s">
        <v>3363</v>
      </c>
      <c r="F637" s="12" t="s">
        <v>3364</v>
      </c>
      <c r="G637" s="3" t="s">
        <v>3365</v>
      </c>
      <c r="H637" s="12" t="s">
        <v>3366</v>
      </c>
      <c r="I637" s="11" t="s">
        <v>3367</v>
      </c>
      <c r="J637" s="11" t="s">
        <v>3368</v>
      </c>
      <c r="K637" s="12" t="s">
        <v>45</v>
      </c>
      <c r="L637" s="6" t="str">
        <f t="shared" si="64"/>
        <v>Programa: Desenvolvimento Científico, Tecnológico e Inovativo</v>
      </c>
      <c r="M637" s="6" t="str">
        <f t="shared" si="65"/>
        <v>Ação: 4525 - Apoio à Pesquisa e Inovação em Saúde - SES</v>
      </c>
      <c r="N637" s="6" t="str">
        <f t="shared" si="66"/>
        <v>Número de produções acadêmicas e/ou técnicas realizadas relacionadas às pesquisas fomentadas (Unidade)</v>
      </c>
      <c r="O637" s="13" t="s">
        <v>46</v>
      </c>
      <c r="P637" s="7" t="s">
        <v>54</v>
      </c>
      <c r="Q637" s="43">
        <v>0</v>
      </c>
      <c r="R637" s="11">
        <v>4</v>
      </c>
      <c r="S637" s="2"/>
      <c r="T637" s="2"/>
      <c r="U637" s="2"/>
      <c r="V637" s="2"/>
      <c r="W637" s="2"/>
      <c r="X637" s="2"/>
      <c r="Y637" s="2"/>
      <c r="Z637" s="2"/>
      <c r="AA637" s="2"/>
      <c r="AB637" s="2"/>
      <c r="AC637" s="2"/>
      <c r="AD637" s="2">
        <v>0</v>
      </c>
      <c r="AE637" s="43">
        <v>4</v>
      </c>
      <c r="AF637" s="11">
        <v>4</v>
      </c>
      <c r="AG637" s="13">
        <v>4</v>
      </c>
      <c r="AH637" s="7" t="s">
        <v>46</v>
      </c>
      <c r="AI637" s="10">
        <f>IF(P637="Crescimento",MAX(S637:AD637)/R637, 2-(MIN(S637:AD637)/R637))</f>
        <v>0</v>
      </c>
      <c r="AJ637" s="7" t="str">
        <f t="shared" si="70"/>
        <v>Abaixo do Esperado</v>
      </c>
    </row>
    <row r="638" spans="1:36" ht="13.5" customHeight="1" x14ac:dyDescent="0.25">
      <c r="A638" s="11" t="s">
        <v>896</v>
      </c>
      <c r="B638" s="11" t="s">
        <v>897</v>
      </c>
      <c r="C638" s="11" t="s">
        <v>3281</v>
      </c>
      <c r="D638" s="11" t="s">
        <v>3282</v>
      </c>
      <c r="E638" s="11" t="s">
        <v>3369</v>
      </c>
      <c r="F638" s="12" t="s">
        <v>3370</v>
      </c>
      <c r="G638" s="3" t="s">
        <v>3371</v>
      </c>
      <c r="H638" s="12" t="s">
        <v>3372</v>
      </c>
      <c r="I638" s="11" t="s">
        <v>3373</v>
      </c>
      <c r="J638" s="11" t="s">
        <v>3374</v>
      </c>
      <c r="K638" s="12" t="s">
        <v>52</v>
      </c>
      <c r="L638" s="6" t="str">
        <f t="shared" si="64"/>
        <v>Programa: Geração de Emprego e Renda e Formação para o Mercado de Trabalho</v>
      </c>
      <c r="M638" s="6" t="str">
        <f t="shared" si="65"/>
        <v>Ação: 4526 - Apoio à Formação Profissional em Saúde  - SES</v>
      </c>
      <c r="N638" s="6" t="str">
        <f t="shared" si="66"/>
        <v>Percentual de residentes que concluiram a residência  (Percentual)</v>
      </c>
      <c r="O638" s="13" t="s">
        <v>46</v>
      </c>
      <c r="P638" s="7" t="s">
        <v>54</v>
      </c>
      <c r="Q638" s="76">
        <v>0.89</v>
      </c>
      <c r="R638" s="74">
        <v>0.9</v>
      </c>
      <c r="S638" s="2"/>
      <c r="T638" s="2"/>
      <c r="U638" s="2"/>
      <c r="V638" s="2"/>
      <c r="W638" s="2"/>
      <c r="X638" s="2"/>
      <c r="Y638" s="2"/>
      <c r="Z638" s="2"/>
      <c r="AA638" s="2"/>
      <c r="AB638" s="2"/>
      <c r="AC638" s="2"/>
      <c r="AD638" s="2" t="s">
        <v>55</v>
      </c>
      <c r="AE638" s="76">
        <v>0.9</v>
      </c>
      <c r="AF638" s="74">
        <v>0.9</v>
      </c>
      <c r="AG638" s="75">
        <v>0.9</v>
      </c>
      <c r="AH638" s="7" t="s">
        <v>46</v>
      </c>
      <c r="AI638" s="10" t="s">
        <v>55</v>
      </c>
      <c r="AJ638" s="7" t="s">
        <v>55</v>
      </c>
    </row>
    <row r="639" spans="1:36" ht="13.5" customHeight="1" x14ac:dyDescent="0.25">
      <c r="A639" s="11" t="s">
        <v>1274</v>
      </c>
      <c r="B639" s="11" t="s">
        <v>1275</v>
      </c>
      <c r="C639" s="11" t="s">
        <v>3281</v>
      </c>
      <c r="D639" s="11" t="s">
        <v>3282</v>
      </c>
      <c r="E639" s="11" t="s">
        <v>3375</v>
      </c>
      <c r="F639" s="12" t="s">
        <v>3376</v>
      </c>
      <c r="G639" s="3" t="s">
        <v>3377</v>
      </c>
      <c r="H639" s="12" t="s">
        <v>5213</v>
      </c>
      <c r="I639" s="11" t="s">
        <v>3378</v>
      </c>
      <c r="J639" s="11" t="s">
        <v>3379</v>
      </c>
      <c r="K639" s="12" t="s">
        <v>45</v>
      </c>
      <c r="L639" s="6" t="str">
        <f t="shared" si="64"/>
        <v>Programa: Atenção à Saúde</v>
      </c>
      <c r="M639" s="6" t="str">
        <f t="shared" si="65"/>
        <v>Ação: 4528 - Assistência em Unidade de Tratamento Intensivo - SES</v>
      </c>
      <c r="N639" s="6" t="str">
        <f t="shared" si="66"/>
        <v>Número de leitos de UTI disponíveis no SUS (Unidade)</v>
      </c>
      <c r="O639" s="13" t="s">
        <v>46</v>
      </c>
      <c r="P639" s="7" t="s">
        <v>54</v>
      </c>
      <c r="Q639" s="43">
        <v>250</v>
      </c>
      <c r="R639" s="11">
        <v>384</v>
      </c>
      <c r="S639" s="2"/>
      <c r="T639" s="2"/>
      <c r="U639" s="2"/>
      <c r="V639" s="2"/>
      <c r="W639" s="2"/>
      <c r="X639" s="2"/>
      <c r="Y639" s="2"/>
      <c r="Z639" s="2"/>
      <c r="AA639" s="2"/>
      <c r="AB639" s="2"/>
      <c r="AC639" s="2"/>
      <c r="AD639" s="2">
        <v>312</v>
      </c>
      <c r="AE639" s="43">
        <v>518</v>
      </c>
      <c r="AF639" s="11">
        <v>652</v>
      </c>
      <c r="AG639" s="13">
        <v>785</v>
      </c>
      <c r="AH639" s="7" t="s">
        <v>46</v>
      </c>
      <c r="AI639" s="10">
        <f>IF(P639="Crescimento",MAX(S639:AD639)/R639, 2-(MIN(S639:AD639)/R639))</f>
        <v>0.8125</v>
      </c>
      <c r="AJ639" s="7" t="str">
        <f t="shared" si="70"/>
        <v>Abaixo do Esperado</v>
      </c>
    </row>
    <row r="640" spans="1:36" ht="13.5" customHeight="1" x14ac:dyDescent="0.25">
      <c r="A640" s="11" t="s">
        <v>489</v>
      </c>
      <c r="B640" s="11" t="s">
        <v>490</v>
      </c>
      <c r="C640" s="11" t="s">
        <v>3281</v>
      </c>
      <c r="D640" s="11" t="s">
        <v>3282</v>
      </c>
      <c r="E640" s="11" t="s">
        <v>3380</v>
      </c>
      <c r="F640" s="12" t="s">
        <v>3381</v>
      </c>
      <c r="G640" s="3" t="s">
        <v>3382</v>
      </c>
      <c r="H640" s="12" t="s">
        <v>3383</v>
      </c>
      <c r="I640" s="11" t="s">
        <v>3384</v>
      </c>
      <c r="J640" s="11" t="s">
        <v>3385</v>
      </c>
      <c r="K640" s="12" t="s">
        <v>52</v>
      </c>
      <c r="L640" s="6" t="str">
        <f t="shared" si="64"/>
        <v>Programa: Coordenação Federativa e Desenvolvimento Territorial</v>
      </c>
      <c r="M640" s="6" t="str">
        <f t="shared" si="65"/>
        <v>Ação: 4529 - Apoio à Assistência Oftalmológica de Alta Complexidade - SES</v>
      </c>
      <c r="N640" s="6" t="str">
        <f t="shared" si="66"/>
        <v>Proporção de cirurgias de catarata realizadas (Percentual)</v>
      </c>
      <c r="O640" s="13" t="s">
        <v>46</v>
      </c>
      <c r="P640" s="7" t="s">
        <v>47</v>
      </c>
      <c r="Q640" s="43">
        <v>0</v>
      </c>
      <c r="R640" s="74">
        <v>0.85</v>
      </c>
      <c r="S640" s="2"/>
      <c r="T640" s="2"/>
      <c r="U640" s="2"/>
      <c r="V640" s="2"/>
      <c r="W640" s="2"/>
      <c r="X640" s="2"/>
      <c r="Y640" s="2"/>
      <c r="Z640" s="2"/>
      <c r="AA640" s="2"/>
      <c r="AB640" s="2"/>
      <c r="AC640" s="2"/>
      <c r="AD640" s="2" t="s">
        <v>55</v>
      </c>
      <c r="AE640" s="76">
        <v>0.85</v>
      </c>
      <c r="AF640" s="74">
        <v>0.85</v>
      </c>
      <c r="AG640" s="75">
        <v>0.85</v>
      </c>
      <c r="AH640" s="7" t="s">
        <v>46</v>
      </c>
      <c r="AI640" s="10" t="s">
        <v>55</v>
      </c>
      <c r="AJ640" s="7" t="s">
        <v>55</v>
      </c>
    </row>
    <row r="641" spans="1:36" ht="13.5" customHeight="1" x14ac:dyDescent="0.25">
      <c r="A641" s="11" t="s">
        <v>489</v>
      </c>
      <c r="B641" s="11" t="s">
        <v>490</v>
      </c>
      <c r="C641" s="11" t="s">
        <v>3281</v>
      </c>
      <c r="D641" s="11" t="s">
        <v>3282</v>
      </c>
      <c r="E641" s="11" t="s">
        <v>3386</v>
      </c>
      <c r="F641" s="12" t="s">
        <v>3387</v>
      </c>
      <c r="G641" s="3" t="s">
        <v>3388</v>
      </c>
      <c r="H641" s="12" t="s">
        <v>3389</v>
      </c>
      <c r="I641" s="11" t="s">
        <v>3390</v>
      </c>
      <c r="J641" s="11" t="s">
        <v>3391</v>
      </c>
      <c r="K641" s="12" t="s">
        <v>52</v>
      </c>
      <c r="L641" s="6" t="str">
        <f t="shared" si="64"/>
        <v>Programa: Coordenação Federativa e Desenvolvimento Territorial</v>
      </c>
      <c r="M641" s="6" t="str">
        <f t="shared" si="65"/>
        <v>Ação: 4530 -  Apoio à Qualificação da Rede de Terapia Renal Substitutiva - RTRS - SES</v>
      </c>
      <c r="N641" s="6" t="str">
        <f t="shared" si="66"/>
        <v>Ampliação de vagas para terapia renal substitutiva (Percentual)</v>
      </c>
      <c r="O641" s="13" t="s">
        <v>46</v>
      </c>
      <c r="P641" s="7" t="s">
        <v>54</v>
      </c>
      <c r="Q641" s="43" t="s">
        <v>55</v>
      </c>
      <c r="R641" s="11" t="s">
        <v>55</v>
      </c>
      <c r="S641" s="2"/>
      <c r="T641" s="2"/>
      <c r="U641" s="2"/>
      <c r="V641" s="2"/>
      <c r="W641" s="2"/>
      <c r="X641" s="2"/>
      <c r="Y641" s="2"/>
      <c r="Z641" s="2"/>
      <c r="AA641" s="2"/>
      <c r="AB641" s="2"/>
      <c r="AC641" s="2"/>
      <c r="AD641" s="2" t="s">
        <v>55</v>
      </c>
      <c r="AE641" s="43" t="s">
        <v>55</v>
      </c>
      <c r="AF641" s="11" t="s">
        <v>55</v>
      </c>
      <c r="AG641" s="13" t="s">
        <v>55</v>
      </c>
      <c r="AH641" s="7" t="s">
        <v>46</v>
      </c>
      <c r="AI641" s="7" t="s">
        <v>161</v>
      </c>
      <c r="AJ641" s="7" t="s">
        <v>161</v>
      </c>
    </row>
    <row r="642" spans="1:36" ht="13.5" customHeight="1" x14ac:dyDescent="0.25">
      <c r="A642" s="11" t="s">
        <v>116</v>
      </c>
      <c r="B642" s="11" t="s">
        <v>117</v>
      </c>
      <c r="C642" s="11" t="s">
        <v>3281</v>
      </c>
      <c r="D642" s="11" t="s">
        <v>3282</v>
      </c>
      <c r="E642" s="11" t="s">
        <v>3392</v>
      </c>
      <c r="F642" s="12" t="s">
        <v>3393</v>
      </c>
      <c r="G642" s="3" t="s">
        <v>3394</v>
      </c>
      <c r="H642" s="12" t="s">
        <v>3395</v>
      </c>
      <c r="I642" s="11" t="s">
        <v>3396</v>
      </c>
      <c r="J642" s="11" t="s">
        <v>3397</v>
      </c>
      <c r="K642" s="12" t="s">
        <v>52</v>
      </c>
      <c r="L642" s="6" t="str">
        <f t="shared" ref="L642:L705" si="71">"Programa: "&amp;B642</f>
        <v>Programa: Segurança Alimentar e Nutricional</v>
      </c>
      <c r="M642" s="6" t="str">
        <f t="shared" ref="M642:M705" si="72">"Ação: "&amp;E642&amp;" - "&amp;F642&amp;" - "&amp;D642</f>
        <v>Ação: 4539 - Alimentação, Vigilância, Promoção e Organização da Atenção Nutricional - SES</v>
      </c>
      <c r="N642" s="6" t="str">
        <f t="shared" ref="N642:N705" si="73">H642&amp;" ("&amp;K642&amp;")"</f>
        <v>Percentual de cobertura do SISVAN  (Percentual)</v>
      </c>
      <c r="O642" s="13" t="s">
        <v>46</v>
      </c>
      <c r="P642" s="7" t="s">
        <v>54</v>
      </c>
      <c r="Q642" s="110">
        <v>8.6099999999999996E-2</v>
      </c>
      <c r="R642" s="101">
        <v>9.01E-2</v>
      </c>
      <c r="S642" s="2"/>
      <c r="T642" s="2"/>
      <c r="U642" s="2"/>
      <c r="V642" s="2"/>
      <c r="W642" s="2"/>
      <c r="X642" s="2"/>
      <c r="Y642" s="2"/>
      <c r="Z642" s="2"/>
      <c r="AA642" s="2"/>
      <c r="AB642" s="2"/>
      <c r="AC642" s="2"/>
      <c r="AD642" s="116">
        <v>5.0900000000000001E-2</v>
      </c>
      <c r="AE642" s="110">
        <v>9.4299999999999995E-2</v>
      </c>
      <c r="AF642" s="101">
        <v>9.8699999999999996E-2</v>
      </c>
      <c r="AG642" s="114">
        <v>0.1033</v>
      </c>
      <c r="AH642" s="7" t="s">
        <v>46</v>
      </c>
      <c r="AI642" s="10">
        <f>IF(P642="Crescimento",MAX(S642:AD642)/R642, 2-(MIN(S642:AD642)/R642))</f>
        <v>0.56492785793562705</v>
      </c>
      <c r="AJ642" s="7" t="str">
        <f t="shared" si="70"/>
        <v>Abaixo do Esperado</v>
      </c>
    </row>
    <row r="643" spans="1:36" ht="13.5" customHeight="1" x14ac:dyDescent="0.25">
      <c r="A643" s="11" t="s">
        <v>489</v>
      </c>
      <c r="B643" s="11" t="s">
        <v>490</v>
      </c>
      <c r="C643" s="11" t="s">
        <v>3281</v>
      </c>
      <c r="D643" s="11" t="s">
        <v>3282</v>
      </c>
      <c r="E643" s="11" t="s">
        <v>3398</v>
      </c>
      <c r="F643" s="12" t="s">
        <v>3399</v>
      </c>
      <c r="G643" s="3" t="s">
        <v>3400</v>
      </c>
      <c r="H643" s="12" t="s">
        <v>3401</v>
      </c>
      <c r="I643" s="11" t="s">
        <v>3402</v>
      </c>
      <c r="J643" s="11" t="s">
        <v>3403</v>
      </c>
      <c r="K643" s="12" t="s">
        <v>52</v>
      </c>
      <c r="L643" s="6" t="str">
        <f t="shared" si="71"/>
        <v>Programa: Coordenação Federativa e Desenvolvimento Territorial</v>
      </c>
      <c r="M643" s="6" t="str">
        <f t="shared" si="72"/>
        <v>Ação: 4587 - Fortalecimento das Ações de Controle e Avaliação - SES</v>
      </c>
      <c r="N643" s="6" t="str">
        <f t="shared" si="73"/>
        <v>Proporção de regiões de saúde com evento para fortalecimento das ações de controle e avaliação realizado (Percentual)</v>
      </c>
      <c r="O643" s="13" t="s">
        <v>46</v>
      </c>
      <c r="P643" s="7" t="s">
        <v>54</v>
      </c>
      <c r="Q643" s="76" t="s">
        <v>55</v>
      </c>
      <c r="R643" s="74">
        <v>0.25</v>
      </c>
      <c r="S643" s="2"/>
      <c r="T643" s="2"/>
      <c r="U643" s="2"/>
      <c r="V643" s="2"/>
      <c r="W643" s="2"/>
      <c r="X643" s="2"/>
      <c r="Y643" s="2"/>
      <c r="Z643" s="2"/>
      <c r="AA643" s="2"/>
      <c r="AB643" s="2"/>
      <c r="AC643" s="2"/>
      <c r="AD643" s="116">
        <v>0.55000000000000004</v>
      </c>
      <c r="AE643" s="76">
        <v>0.25</v>
      </c>
      <c r="AF643" s="74">
        <v>0.25</v>
      </c>
      <c r="AG643" s="75">
        <v>0.25</v>
      </c>
      <c r="AH643" s="7" t="s">
        <v>46</v>
      </c>
      <c r="AI643" s="10">
        <f>IF(P643="Crescimento",MAX(S643:AD643)/R643, 2-(MIN(S643:AD643)/R643))</f>
        <v>2.2000000000000002</v>
      </c>
      <c r="AJ643" s="7" t="str">
        <f t="shared" si="70"/>
        <v>Acima do Esperado</v>
      </c>
    </row>
    <row r="644" spans="1:36" ht="13.5" customHeight="1" x14ac:dyDescent="0.25">
      <c r="A644" s="11" t="s">
        <v>3343</v>
      </c>
      <c r="B644" s="11" t="s">
        <v>3344</v>
      </c>
      <c r="C644" s="11" t="s">
        <v>3281</v>
      </c>
      <c r="D644" s="11" t="s">
        <v>3282</v>
      </c>
      <c r="E644" s="11" t="s">
        <v>3404</v>
      </c>
      <c r="F644" s="12" t="s">
        <v>3405</v>
      </c>
      <c r="G644" s="3" t="s">
        <v>3406</v>
      </c>
      <c r="H644" s="12" t="s">
        <v>3407</v>
      </c>
      <c r="I644" s="11" t="s">
        <v>3408</v>
      </c>
      <c r="J644" s="11" t="s">
        <v>3409</v>
      </c>
      <c r="K644" s="12" t="s">
        <v>45</v>
      </c>
      <c r="L644" s="6" t="str">
        <f t="shared" si="71"/>
        <v>Programa: Prevenção ao Uso de Drogas</v>
      </c>
      <c r="M644" s="6" t="str">
        <f t="shared" si="72"/>
        <v>Ação: 8063 - Proteção Especial a Usuários de Drogas - SES</v>
      </c>
      <c r="N644" s="6" t="str">
        <f t="shared" si="73"/>
        <v>Número de pessoas atendidas pelas ações de acolhimento, de capacitações e oficinas da Subsecretaria de Prevenção à Dependência Química (Unidade)</v>
      </c>
      <c r="O644" s="13" t="s">
        <v>126</v>
      </c>
      <c r="P644" s="7" t="s">
        <v>54</v>
      </c>
      <c r="Q644" s="20">
        <v>1900</v>
      </c>
      <c r="R644" s="21">
        <v>4145</v>
      </c>
      <c r="S644" s="2"/>
      <c r="T644" s="2"/>
      <c r="U644" s="2"/>
      <c r="V644" s="11">
        <v>40</v>
      </c>
      <c r="W644" s="2"/>
      <c r="X644" s="2"/>
      <c r="Y644" s="2"/>
      <c r="Z644" s="13" t="s">
        <v>55</v>
      </c>
      <c r="AA644" s="2"/>
      <c r="AB644" s="2"/>
      <c r="AC644" s="2"/>
      <c r="AD644" s="2" t="s">
        <v>55</v>
      </c>
      <c r="AE644" s="20">
        <v>4145</v>
      </c>
      <c r="AF644" s="21">
        <v>4145</v>
      </c>
      <c r="AG644" s="22">
        <v>4145</v>
      </c>
      <c r="AH644" s="77" t="s">
        <v>46</v>
      </c>
      <c r="AI644" s="10" t="s">
        <v>55</v>
      </c>
      <c r="AJ644" s="7" t="s">
        <v>55</v>
      </c>
    </row>
    <row r="645" spans="1:36" ht="13.5" customHeight="1" x14ac:dyDescent="0.25">
      <c r="A645" s="11" t="s">
        <v>489</v>
      </c>
      <c r="B645" s="11" t="s">
        <v>490</v>
      </c>
      <c r="C645" s="11" t="s">
        <v>3281</v>
      </c>
      <c r="D645" s="11" t="s">
        <v>3282</v>
      </c>
      <c r="E645" s="11" t="s">
        <v>3410</v>
      </c>
      <c r="F645" s="12" t="s">
        <v>3411</v>
      </c>
      <c r="G645" s="3" t="s">
        <v>3412</v>
      </c>
      <c r="H645" s="12" t="s">
        <v>3413</v>
      </c>
      <c r="I645" s="11" t="s">
        <v>3414</v>
      </c>
      <c r="J645" s="11" t="s">
        <v>3415</v>
      </c>
      <c r="K645" s="12" t="s">
        <v>45</v>
      </c>
      <c r="L645" s="6" t="str">
        <f t="shared" si="71"/>
        <v>Programa: Coordenação Federativa e Desenvolvimento Territorial</v>
      </c>
      <c r="M645" s="6" t="str">
        <f t="shared" si="72"/>
        <v>Ação: 8106 - Apoio à Rede de Atenção Psicossocial do Estado do Rio de Janeiro - RAPS    - SES</v>
      </c>
      <c r="N645" s="6" t="str">
        <f t="shared" si="73"/>
        <v>Cofinanciamento da Rede de Atenção Psicossocial (RAPS) junto aos municípios (Unidade)</v>
      </c>
      <c r="O645" s="13" t="s">
        <v>46</v>
      </c>
      <c r="P645" s="7" t="s">
        <v>54</v>
      </c>
      <c r="Q645" s="43" t="s">
        <v>55</v>
      </c>
      <c r="R645" s="11">
        <v>88</v>
      </c>
      <c r="S645" s="2"/>
      <c r="T645" s="2"/>
      <c r="U645" s="2"/>
      <c r="V645" s="2"/>
      <c r="W645" s="2"/>
      <c r="X645" s="2"/>
      <c r="Y645" s="2"/>
      <c r="Z645" s="2"/>
      <c r="AA645" s="2"/>
      <c r="AB645" s="2"/>
      <c r="AC645" s="2"/>
      <c r="AD645" s="2">
        <v>87</v>
      </c>
      <c r="AE645" s="11">
        <v>88</v>
      </c>
      <c r="AF645" s="11">
        <v>88</v>
      </c>
      <c r="AG645" s="13">
        <v>88</v>
      </c>
      <c r="AH645" s="7" t="s">
        <v>46</v>
      </c>
      <c r="AI645" s="10">
        <f>IF(P645="Crescimento",MAX(S645:AD645)/R645, 2-(MIN(S645:AD645)/R645))</f>
        <v>0.98863636363636365</v>
      </c>
      <c r="AJ645" s="7" t="str">
        <f t="shared" si="70"/>
        <v>Abaixo do Esperado</v>
      </c>
    </row>
    <row r="646" spans="1:36" ht="13.5" customHeight="1" x14ac:dyDescent="0.25">
      <c r="A646" s="11" t="s">
        <v>3343</v>
      </c>
      <c r="B646" s="11" t="s">
        <v>3344</v>
      </c>
      <c r="C646" s="11" t="s">
        <v>3281</v>
      </c>
      <c r="D646" s="11" t="s">
        <v>3282</v>
      </c>
      <c r="E646" s="11" t="s">
        <v>3416</v>
      </c>
      <c r="F646" s="12" t="s">
        <v>3417</v>
      </c>
      <c r="G646" s="3" t="s">
        <v>3418</v>
      </c>
      <c r="H646" s="12" t="s">
        <v>3419</v>
      </c>
      <c r="I646" s="11" t="s">
        <v>3420</v>
      </c>
      <c r="J646" s="11" t="s">
        <v>3421</v>
      </c>
      <c r="K646" s="12" t="s">
        <v>45</v>
      </c>
      <c r="L646" s="6" t="str">
        <f t="shared" si="71"/>
        <v>Programa: Prevenção ao Uso de Drogas</v>
      </c>
      <c r="M646" s="6" t="str">
        <f t="shared" si="72"/>
        <v>Ação: 8281 - Promoção da Cidadania - SES</v>
      </c>
      <c r="N646" s="6" t="str">
        <f t="shared" si="73"/>
        <v>Usuários e familiares encaminhados para ações de cidadania (Unidade)</v>
      </c>
      <c r="O646" s="13" t="s">
        <v>126</v>
      </c>
      <c r="P646" s="7" t="s">
        <v>47</v>
      </c>
      <c r="Q646" s="43" t="s">
        <v>55</v>
      </c>
      <c r="R646" s="11">
        <v>411</v>
      </c>
      <c r="S646" s="2"/>
      <c r="T646" s="2"/>
      <c r="U646" s="2"/>
      <c r="V646" s="11">
        <v>0</v>
      </c>
      <c r="W646" s="2"/>
      <c r="X646" s="2"/>
      <c r="Y646" s="2"/>
      <c r="Z646" s="13" t="s">
        <v>55</v>
      </c>
      <c r="AA646" s="2"/>
      <c r="AB646" s="2"/>
      <c r="AC646" s="2"/>
      <c r="AD646" s="2" t="s">
        <v>55</v>
      </c>
      <c r="AE646" s="43">
        <v>411</v>
      </c>
      <c r="AF646" s="11">
        <v>411</v>
      </c>
      <c r="AG646" s="13">
        <v>411</v>
      </c>
      <c r="AH646" s="77" t="s">
        <v>46</v>
      </c>
      <c r="AI646" s="10" t="s">
        <v>55</v>
      </c>
      <c r="AJ646" s="232" t="s">
        <v>55</v>
      </c>
    </row>
    <row r="647" spans="1:36" ht="13.5" customHeight="1" x14ac:dyDescent="0.25">
      <c r="A647" s="11" t="s">
        <v>194</v>
      </c>
      <c r="B647" s="11" t="s">
        <v>195</v>
      </c>
      <c r="C647" s="11" t="s">
        <v>3281</v>
      </c>
      <c r="D647" s="11" t="s">
        <v>3282</v>
      </c>
      <c r="E647" s="11" t="s">
        <v>3422</v>
      </c>
      <c r="F647" s="12" t="s">
        <v>3423</v>
      </c>
      <c r="G647" s="3" t="s">
        <v>3424</v>
      </c>
      <c r="H647" s="12" t="s">
        <v>3425</v>
      </c>
      <c r="I647" s="11" t="s">
        <v>3426</v>
      </c>
      <c r="J647" s="11" t="s">
        <v>3427</v>
      </c>
      <c r="K647" s="12" t="s">
        <v>52</v>
      </c>
      <c r="L647" s="6" t="str">
        <f t="shared" si="71"/>
        <v>Programa: Gestão de Pessoas no Setor Público</v>
      </c>
      <c r="M647" s="6" t="str">
        <f t="shared" si="72"/>
        <v>Ação: 8321 - Promoção da Educação em Saúde  - SES</v>
      </c>
      <c r="N647" s="6" t="str">
        <f t="shared" si="73"/>
        <v>Percentual de ações educativas avaliadas positivamente quanto a contribuição do seu conteúdo aos processos de trabalho dos profissionais envolvidos. (Percentual)</v>
      </c>
      <c r="O647" s="13" t="s">
        <v>46</v>
      </c>
      <c r="P647" s="7" t="s">
        <v>54</v>
      </c>
      <c r="Q647" s="76">
        <v>0</v>
      </c>
      <c r="R647" s="74">
        <v>1</v>
      </c>
      <c r="S647" s="2"/>
      <c r="T647" s="2"/>
      <c r="U647" s="2"/>
      <c r="V647" s="2"/>
      <c r="W647" s="2"/>
      <c r="X647" s="2"/>
      <c r="Y647" s="2"/>
      <c r="Z647" s="2"/>
      <c r="AA647" s="2"/>
      <c r="AB647" s="2"/>
      <c r="AC647" s="2"/>
      <c r="AD647" s="2" t="s">
        <v>55</v>
      </c>
      <c r="AE647" s="76">
        <v>1</v>
      </c>
      <c r="AF647" s="74">
        <v>1</v>
      </c>
      <c r="AG647" s="75">
        <v>1</v>
      </c>
      <c r="AH647" s="7" t="s">
        <v>46</v>
      </c>
      <c r="AI647" s="10" t="s">
        <v>55</v>
      </c>
      <c r="AJ647" s="7" t="s">
        <v>55</v>
      </c>
    </row>
    <row r="648" spans="1:36" ht="13.5" customHeight="1" x14ac:dyDescent="0.25">
      <c r="A648" s="11" t="s">
        <v>1805</v>
      </c>
      <c r="B648" s="11" t="s">
        <v>1806</v>
      </c>
      <c r="C648" s="11" t="s">
        <v>3281</v>
      </c>
      <c r="D648" s="11" t="s">
        <v>3282</v>
      </c>
      <c r="E648" s="11" t="s">
        <v>3428</v>
      </c>
      <c r="F648" s="12" t="s">
        <v>3429</v>
      </c>
      <c r="G648" s="3" t="s">
        <v>3430</v>
      </c>
      <c r="H648" s="12" t="s">
        <v>3431</v>
      </c>
      <c r="I648" s="11" t="s">
        <v>3432</v>
      </c>
      <c r="J648" s="11" t="s">
        <v>3433</v>
      </c>
      <c r="K648" s="12" t="s">
        <v>52</v>
      </c>
      <c r="L648" s="6" t="str">
        <f t="shared" si="71"/>
        <v>Programa: Fortalecimento da Participação Popular e do Controle Social</v>
      </c>
      <c r="M648" s="6" t="str">
        <f t="shared" si="72"/>
        <v>Ação: 8322 - Fortalecimento da Política de Gestão Estratégica e Participativa  - SES</v>
      </c>
      <c r="N648" s="6" t="str">
        <f t="shared" si="73"/>
        <v>Percentual de auditorias realizadas em unidades próprias da SES (Percentual)</v>
      </c>
      <c r="O648" s="13" t="s">
        <v>126</v>
      </c>
      <c r="P648" s="7" t="s">
        <v>54</v>
      </c>
      <c r="Q648" s="76">
        <v>0.25</v>
      </c>
      <c r="R648" s="74">
        <v>0.25</v>
      </c>
      <c r="S648" s="2"/>
      <c r="T648" s="2"/>
      <c r="U648" s="2"/>
      <c r="V648" s="73">
        <v>9.5000000000000001E-2</v>
      </c>
      <c r="W648" s="2"/>
      <c r="X648" s="2"/>
      <c r="Y648" s="2"/>
      <c r="Z648" s="111">
        <v>1.1999999999999999E-3</v>
      </c>
      <c r="AA648" s="2"/>
      <c r="AB648" s="2"/>
      <c r="AC648" s="2"/>
      <c r="AD648" s="116">
        <v>8.0000000000000004E-4</v>
      </c>
      <c r="AE648" s="76">
        <v>0.25</v>
      </c>
      <c r="AF648" s="74">
        <v>0.25</v>
      </c>
      <c r="AG648" s="75">
        <v>0.25</v>
      </c>
      <c r="AH648" s="7" t="s">
        <v>126</v>
      </c>
      <c r="AI648" s="10">
        <f>IF(P648="Crescimento",MAX(S648:AD648)/R648, 2-(MIN(S648:AD648)/R648))</f>
        <v>0.38</v>
      </c>
      <c r="AJ648" s="7" t="str">
        <f t="shared" si="70"/>
        <v>Abaixo do Esperado</v>
      </c>
    </row>
    <row r="649" spans="1:36" ht="13.5" customHeight="1" x14ac:dyDescent="0.25">
      <c r="A649" s="11" t="s">
        <v>1805</v>
      </c>
      <c r="B649" s="11" t="s">
        <v>1806</v>
      </c>
      <c r="C649" s="11" t="s">
        <v>3281</v>
      </c>
      <c r="D649" s="11" t="s">
        <v>3282</v>
      </c>
      <c r="E649" s="11" t="s">
        <v>3428</v>
      </c>
      <c r="F649" s="12" t="s">
        <v>3429</v>
      </c>
      <c r="G649" s="3" t="s">
        <v>3434</v>
      </c>
      <c r="H649" s="12" t="s">
        <v>3435</v>
      </c>
      <c r="I649" s="11" t="s">
        <v>3436</v>
      </c>
      <c r="J649" s="11" t="s">
        <v>3437</v>
      </c>
      <c r="K649" s="12" t="s">
        <v>52</v>
      </c>
      <c r="L649" s="6" t="str">
        <f t="shared" si="71"/>
        <v>Programa: Fortalecimento da Participação Popular e do Controle Social</v>
      </c>
      <c r="M649" s="6" t="str">
        <f t="shared" si="72"/>
        <v>Ação: 8322 - Fortalecimento da Política de Gestão Estratégica e Participativa  - SES</v>
      </c>
      <c r="N649" s="6" t="str">
        <f t="shared" si="73"/>
        <v>Percentual de municípios articulados com as políticas de participação e equidade (Percentual)</v>
      </c>
      <c r="O649" s="13" t="s">
        <v>46</v>
      </c>
      <c r="P649" s="7" t="s">
        <v>54</v>
      </c>
      <c r="Q649" s="79">
        <v>0.125</v>
      </c>
      <c r="R649" s="101">
        <v>0.6522</v>
      </c>
      <c r="S649" s="2"/>
      <c r="T649" s="2"/>
      <c r="U649" s="2"/>
      <c r="V649" s="2"/>
      <c r="W649" s="2"/>
      <c r="X649" s="2"/>
      <c r="Y649" s="2"/>
      <c r="Z649" s="2"/>
      <c r="AA649" s="2"/>
      <c r="AB649" s="2"/>
      <c r="AC649" s="2"/>
      <c r="AD649" s="116">
        <v>0.65</v>
      </c>
      <c r="AE649" s="110">
        <v>0.6522</v>
      </c>
      <c r="AF649" s="101">
        <v>0.6522</v>
      </c>
      <c r="AG649" s="114">
        <v>0.6522</v>
      </c>
      <c r="AH649" s="7" t="s">
        <v>46</v>
      </c>
      <c r="AI649" s="10">
        <f>IF(P649="Crescimento",MAX(S649:AD649)/R649, 2-(MIN(S649:AD649)/R649))</f>
        <v>0.99662680159460293</v>
      </c>
      <c r="AJ649" s="7" t="str">
        <f t="shared" si="70"/>
        <v>Abaixo do Esperado</v>
      </c>
    </row>
    <row r="650" spans="1:36" ht="13.5" customHeight="1" x14ac:dyDescent="0.25">
      <c r="A650" s="11" t="s">
        <v>385</v>
      </c>
      <c r="B650" s="11" t="s">
        <v>386</v>
      </c>
      <c r="C650" s="11" t="s">
        <v>3281</v>
      </c>
      <c r="D650" s="11" t="s">
        <v>3282</v>
      </c>
      <c r="E650" s="11" t="s">
        <v>3438</v>
      </c>
      <c r="F650" s="12" t="s">
        <v>3439</v>
      </c>
      <c r="G650" s="3" t="s">
        <v>3440</v>
      </c>
      <c r="H650" s="12" t="s">
        <v>3441</v>
      </c>
      <c r="I650" s="11" t="s">
        <v>3442</v>
      </c>
      <c r="J650" s="11" t="s">
        <v>3443</v>
      </c>
      <c r="K650" s="12" t="s">
        <v>52</v>
      </c>
      <c r="L650" s="6" t="str">
        <f t="shared" si="71"/>
        <v>Programa: Fortalecimento da Gestão Pública</v>
      </c>
      <c r="M650" s="6" t="str">
        <f t="shared" si="72"/>
        <v>Ação: 8325 - Melhoria da Gestão do Serviço de Saúde - SES</v>
      </c>
      <c r="N650" s="6" t="str">
        <f t="shared" si="73"/>
        <v>Percentual de unidades de saúde da Secretaria de Estado de Saúde com certificação em boas práticas de gestão (Percentual)</v>
      </c>
      <c r="O650" s="13" t="s">
        <v>46</v>
      </c>
      <c r="P650" s="7" t="s">
        <v>54</v>
      </c>
      <c r="Q650" s="76">
        <v>0.18</v>
      </c>
      <c r="R650" s="74">
        <v>0.18</v>
      </c>
      <c r="S650" s="2"/>
      <c r="T650" s="2"/>
      <c r="U650" s="2"/>
      <c r="V650" s="2"/>
      <c r="W650" s="2"/>
      <c r="X650" s="2"/>
      <c r="Y650" s="2"/>
      <c r="Z650" s="2"/>
      <c r="AA650" s="2"/>
      <c r="AB650" s="2"/>
      <c r="AC650" s="2"/>
      <c r="AD650" s="116">
        <v>0.90739999999999998</v>
      </c>
      <c r="AE650" s="74">
        <v>0.36</v>
      </c>
      <c r="AF650" s="74">
        <v>0.54</v>
      </c>
      <c r="AG650" s="75">
        <v>0.7</v>
      </c>
      <c r="AH650" s="7" t="s">
        <v>46</v>
      </c>
      <c r="AI650" s="10">
        <f>IF(P650="Crescimento",MAX(S650:AD650)/R650, 2-(MIN(S650:AD650)/R650))</f>
        <v>5.0411111111111113</v>
      </c>
      <c r="AJ650" s="7" t="str">
        <f t="shared" si="70"/>
        <v>Acima do Esperado</v>
      </c>
    </row>
    <row r="651" spans="1:36" ht="13.5" customHeight="1" x14ac:dyDescent="0.25">
      <c r="A651" s="11" t="s">
        <v>489</v>
      </c>
      <c r="B651" s="11" t="s">
        <v>490</v>
      </c>
      <c r="C651" s="11" t="s">
        <v>3281</v>
      </c>
      <c r="D651" s="11" t="s">
        <v>3282</v>
      </c>
      <c r="E651" s="11" t="s">
        <v>3444</v>
      </c>
      <c r="F651" s="12" t="s">
        <v>3445</v>
      </c>
      <c r="G651" s="3" t="s">
        <v>3446</v>
      </c>
      <c r="H651" s="12" t="s">
        <v>3447</v>
      </c>
      <c r="I651" s="11" t="s">
        <v>3448</v>
      </c>
      <c r="J651" s="11" t="s">
        <v>3449</v>
      </c>
      <c r="K651" s="12" t="s">
        <v>52</v>
      </c>
      <c r="L651" s="6" t="str">
        <f t="shared" si="71"/>
        <v>Programa: Coordenação Federativa e Desenvolvimento Territorial</v>
      </c>
      <c r="M651" s="6" t="str">
        <f t="shared" si="72"/>
        <v>Ação: 8327 - Fomento à Expansão e à Qualificação da Atenção Primária nos Municípios - SES</v>
      </c>
      <c r="N651" s="6" t="str">
        <f t="shared" si="73"/>
        <v>Cobertura populacional estimada pelas equipes de atenção primária à saúde (Percentual)</v>
      </c>
      <c r="O651" s="13" t="s">
        <v>126</v>
      </c>
      <c r="P651" s="7" t="s">
        <v>54</v>
      </c>
      <c r="Q651" s="110">
        <v>0.63580000000000003</v>
      </c>
      <c r="R651" s="11" t="s">
        <v>3450</v>
      </c>
      <c r="S651" s="2"/>
      <c r="T651" s="2"/>
      <c r="U651" s="2"/>
      <c r="V651" s="73">
        <v>0.60599999999999998</v>
      </c>
      <c r="W651" s="2"/>
      <c r="X651" s="2"/>
      <c r="Y651" s="2"/>
      <c r="Z651" s="111">
        <v>0.59530000000000005</v>
      </c>
      <c r="AA651" s="2"/>
      <c r="AB651" s="2"/>
      <c r="AC651" s="2"/>
      <c r="AD651" s="116">
        <v>0.60209999999999997</v>
      </c>
      <c r="AE651" s="11" t="s">
        <v>3450</v>
      </c>
      <c r="AF651" s="11" t="s">
        <v>3450</v>
      </c>
      <c r="AG651" s="13" t="s">
        <v>3450</v>
      </c>
      <c r="AH651" s="7" t="s">
        <v>126</v>
      </c>
      <c r="AI651" s="7">
        <f>IF(P651="Crescimento",MAX(S651:AD651)/0.65, 2-(MIN(S651:AD651)/0.65))</f>
        <v>0.93230769230769228</v>
      </c>
      <c r="AJ651" s="7" t="str">
        <f t="shared" si="70"/>
        <v>Abaixo do Esperado</v>
      </c>
    </row>
    <row r="652" spans="1:36" ht="13.5" customHeight="1" x14ac:dyDescent="0.25">
      <c r="A652" s="11" t="s">
        <v>489</v>
      </c>
      <c r="B652" s="11" t="s">
        <v>490</v>
      </c>
      <c r="C652" s="11" t="s">
        <v>3281</v>
      </c>
      <c r="D652" s="11" t="s">
        <v>3282</v>
      </c>
      <c r="E652" s="11" t="s">
        <v>3444</v>
      </c>
      <c r="F652" s="12" t="s">
        <v>3445</v>
      </c>
      <c r="G652" s="3" t="s">
        <v>3451</v>
      </c>
      <c r="H652" s="12" t="s">
        <v>3452</v>
      </c>
      <c r="I652" s="11" t="s">
        <v>3453</v>
      </c>
      <c r="J652" s="11" t="s">
        <v>3454</v>
      </c>
      <c r="K652" s="12" t="s">
        <v>3455</v>
      </c>
      <c r="L652" s="6" t="str">
        <f t="shared" si="71"/>
        <v>Programa: Coordenação Federativa e Desenvolvimento Territorial</v>
      </c>
      <c r="M652" s="6" t="str">
        <f t="shared" si="72"/>
        <v>Ação: 8327 - Fomento à Expansão e à Qualificação da Atenção Primária nos Municípios - SES</v>
      </c>
      <c r="N652" s="6" t="str">
        <f t="shared" si="73"/>
        <v>Razão entre consultas médicas na atenção primária e estimativa de população coberta pela Estratégia Saúde da Família (Razão)</v>
      </c>
      <c r="O652" s="13" t="s">
        <v>126</v>
      </c>
      <c r="P652" s="7" t="s">
        <v>54</v>
      </c>
      <c r="Q652" s="43">
        <v>0.78</v>
      </c>
      <c r="R652" s="11" t="s">
        <v>55</v>
      </c>
      <c r="S652" s="2"/>
      <c r="T652" s="2"/>
      <c r="U652" s="2"/>
      <c r="V652" s="183">
        <v>0.34</v>
      </c>
      <c r="W652" s="2"/>
      <c r="X652" s="2"/>
      <c r="Y652" s="2"/>
      <c r="Z652" s="233">
        <v>0.34</v>
      </c>
      <c r="AA652" s="2"/>
      <c r="AB652" s="2"/>
      <c r="AC652" s="2"/>
      <c r="AD652" s="2">
        <v>0.4</v>
      </c>
      <c r="AE652" s="11" t="s">
        <v>55</v>
      </c>
      <c r="AF652" s="11" t="s">
        <v>55</v>
      </c>
      <c r="AG652" s="13" t="s">
        <v>55</v>
      </c>
      <c r="AH652" s="7" t="s">
        <v>126</v>
      </c>
      <c r="AI652" s="7" t="s">
        <v>161</v>
      </c>
      <c r="AJ652" s="7" t="s">
        <v>161</v>
      </c>
    </row>
    <row r="653" spans="1:36" ht="13.5" customHeight="1" x14ac:dyDescent="0.25">
      <c r="A653" s="7" t="s">
        <v>489</v>
      </c>
      <c r="B653" s="7" t="s">
        <v>490</v>
      </c>
      <c r="C653" s="7" t="s">
        <v>3281</v>
      </c>
      <c r="D653" s="7" t="s">
        <v>3282</v>
      </c>
      <c r="E653" s="7" t="s">
        <v>3456</v>
      </c>
      <c r="F653" s="6" t="s">
        <v>3457</v>
      </c>
      <c r="G653" s="7" t="s">
        <v>3458</v>
      </c>
      <c r="H653" s="6" t="s">
        <v>3459</v>
      </c>
      <c r="I653" s="7" t="s">
        <v>3460</v>
      </c>
      <c r="J653" s="7" t="s">
        <v>3461</v>
      </c>
      <c r="K653" s="6" t="s">
        <v>52</v>
      </c>
      <c r="L653" s="6" t="str">
        <f t="shared" si="71"/>
        <v>Programa: Coordenação Federativa e Desenvolvimento Territorial</v>
      </c>
      <c r="M653" s="6" t="str">
        <f t="shared" si="72"/>
        <v>Ação: 8330 - Apoio à Saúde da Mulher, Materna e Infantil - SES</v>
      </c>
      <c r="N653" s="6" t="str">
        <f t="shared" si="73"/>
        <v>Percentual de partos normais (Percentual)</v>
      </c>
      <c r="O653" s="17" t="s">
        <v>408</v>
      </c>
      <c r="P653" s="7" t="s">
        <v>54</v>
      </c>
      <c r="Q653" s="208">
        <v>0.42799999999999999</v>
      </c>
      <c r="R653" s="7" t="s">
        <v>3462</v>
      </c>
      <c r="S653" s="2"/>
      <c r="T653" s="2"/>
      <c r="U653" s="112">
        <v>0.42599999999999999</v>
      </c>
      <c r="V653" s="2"/>
      <c r="W653" s="2"/>
      <c r="X653" s="143">
        <v>0.41199999999999998</v>
      </c>
      <c r="Y653" s="2"/>
      <c r="Z653" s="2"/>
      <c r="AA653" s="7" t="s">
        <v>55</v>
      </c>
      <c r="AB653" s="2"/>
      <c r="AC653" s="2"/>
      <c r="AD653" s="116">
        <v>0.40300000000000002</v>
      </c>
      <c r="AE653" s="163" t="s">
        <v>3462</v>
      </c>
      <c r="AF653" s="18" t="s">
        <v>3462</v>
      </c>
      <c r="AG653" s="23" t="s">
        <v>3462</v>
      </c>
      <c r="AH653" s="7" t="s">
        <v>408</v>
      </c>
      <c r="AI653" s="7">
        <f>IF(P653="Crescimento",MAX(S653:AD653)/0.46, 2-(MIN(S653:AD653)/0.46))</f>
        <v>0.92608695652173911</v>
      </c>
      <c r="AJ653" s="7" t="str">
        <f t="shared" si="70"/>
        <v>Abaixo do Esperado</v>
      </c>
    </row>
    <row r="654" spans="1:36" ht="13.5" customHeight="1" x14ac:dyDescent="0.25">
      <c r="A654" s="104" t="s">
        <v>1274</v>
      </c>
      <c r="B654" s="2" t="s">
        <v>1275</v>
      </c>
      <c r="C654" s="2" t="s">
        <v>3281</v>
      </c>
      <c r="D654" s="2" t="s">
        <v>3282</v>
      </c>
      <c r="E654" s="2" t="s">
        <v>3463</v>
      </c>
      <c r="F654" s="54" t="s">
        <v>3464</v>
      </c>
      <c r="G654" s="3" t="s">
        <v>3465</v>
      </c>
      <c r="H654" s="54" t="s">
        <v>3466</v>
      </c>
      <c r="I654" s="2" t="s">
        <v>3467</v>
      </c>
      <c r="J654" s="2" t="s">
        <v>3468</v>
      </c>
      <c r="K654" s="54" t="s">
        <v>645</v>
      </c>
      <c r="L654" s="6" t="str">
        <f t="shared" si="71"/>
        <v>Programa: Atenção à Saúde</v>
      </c>
      <c r="M654" s="6" t="str">
        <f t="shared" si="72"/>
        <v>Ação: 8331 - Operacionalização das UPAs 24h Estaduais  - SES</v>
      </c>
      <c r="N654" s="6" t="str">
        <f t="shared" si="73"/>
        <v>Média de atendimentos realizados nas UPAS 24h estaduais  (Média)</v>
      </c>
      <c r="O654" s="9" t="s">
        <v>126</v>
      </c>
      <c r="P654" s="7" t="s">
        <v>54</v>
      </c>
      <c r="Q654" s="234" t="s">
        <v>55</v>
      </c>
      <c r="R654" s="59">
        <v>86666</v>
      </c>
      <c r="S654" s="2"/>
      <c r="T654" s="2"/>
      <c r="U654" s="2"/>
      <c r="V654" s="3">
        <v>27454</v>
      </c>
      <c r="W654" s="2"/>
      <c r="X654" s="2"/>
      <c r="Y654" s="2"/>
      <c r="Z654" s="5">
        <v>16847</v>
      </c>
      <c r="AA654" s="2"/>
      <c r="AB654" s="2"/>
      <c r="AC654" s="2"/>
      <c r="AD654" s="2">
        <v>24791</v>
      </c>
      <c r="AE654" s="34">
        <v>86666</v>
      </c>
      <c r="AF654" s="34">
        <v>86666</v>
      </c>
      <c r="AG654" s="62">
        <v>86666</v>
      </c>
      <c r="AH654" s="77" t="s">
        <v>46</v>
      </c>
      <c r="AI654" s="10">
        <f>IF(P654="Crescimento",SUM(S654:AD654)/R654, 2-(SUM(S654:AD654)/R654))</f>
        <v>0.79722151708859301</v>
      </c>
      <c r="AJ654" s="7" t="str">
        <f t="shared" si="70"/>
        <v>Abaixo do Esperado</v>
      </c>
    </row>
    <row r="655" spans="1:36" ht="13.5" customHeight="1" x14ac:dyDescent="0.25">
      <c r="A655" s="104" t="s">
        <v>489</v>
      </c>
      <c r="B655" s="7" t="s">
        <v>490</v>
      </c>
      <c r="C655" s="7" t="s">
        <v>3281</v>
      </c>
      <c r="D655" s="7" t="s">
        <v>3282</v>
      </c>
      <c r="E655" s="7" t="s">
        <v>3469</v>
      </c>
      <c r="F655" s="6" t="s">
        <v>3470</v>
      </c>
      <c r="G655" s="3" t="s">
        <v>3471</v>
      </c>
      <c r="H655" s="6" t="s">
        <v>3472</v>
      </c>
      <c r="I655" s="7" t="s">
        <v>3473</v>
      </c>
      <c r="J655" s="7" t="s">
        <v>3474</v>
      </c>
      <c r="K655" s="6" t="s">
        <v>45</v>
      </c>
      <c r="L655" s="6" t="str">
        <f t="shared" si="71"/>
        <v>Programa: Coordenação Federativa e Desenvolvimento Territorial</v>
      </c>
      <c r="M655" s="6" t="str">
        <f t="shared" si="72"/>
        <v>Ação: 8332 - Apoio à Assistência de Alta Complexidade em Cardiologia - SES</v>
      </c>
      <c r="N655" s="6" t="str">
        <f t="shared" si="73"/>
        <v>Abrangência do cofinanciamento do extra teto para cirurgia cardiovascular de alta complexidade (Unidade)</v>
      </c>
      <c r="O655" s="17" t="s">
        <v>46</v>
      </c>
      <c r="P655" s="7" t="s">
        <v>54</v>
      </c>
      <c r="Q655" s="14">
        <v>250</v>
      </c>
      <c r="R655" s="7">
        <v>250</v>
      </c>
      <c r="S655" s="2"/>
      <c r="T655" s="2"/>
      <c r="U655" s="2"/>
      <c r="V655" s="2"/>
      <c r="W655" s="2"/>
      <c r="X655" s="2"/>
      <c r="Y655" s="2"/>
      <c r="Z655" s="2"/>
      <c r="AA655" s="2"/>
      <c r="AB655" s="2"/>
      <c r="AC655" s="2"/>
      <c r="AD655" s="2" t="s">
        <v>55</v>
      </c>
      <c r="AE655" s="14">
        <v>250</v>
      </c>
      <c r="AF655" s="7">
        <v>250</v>
      </c>
      <c r="AG655" s="17">
        <v>250</v>
      </c>
      <c r="AH655" s="7" t="s">
        <v>46</v>
      </c>
      <c r="AI655" s="10" t="s">
        <v>55</v>
      </c>
      <c r="AJ655" s="7" t="s">
        <v>55</v>
      </c>
    </row>
    <row r="656" spans="1:36" ht="13.5" customHeight="1" x14ac:dyDescent="0.25">
      <c r="A656" s="104" t="s">
        <v>1274</v>
      </c>
      <c r="B656" s="7" t="s">
        <v>1275</v>
      </c>
      <c r="C656" s="7" t="s">
        <v>3281</v>
      </c>
      <c r="D656" s="7" t="s">
        <v>3282</v>
      </c>
      <c r="E656" s="7" t="s">
        <v>3475</v>
      </c>
      <c r="F656" s="6" t="s">
        <v>3476</v>
      </c>
      <c r="G656" s="3" t="s">
        <v>3477</v>
      </c>
      <c r="H656" s="6" t="s">
        <v>3478</v>
      </c>
      <c r="I656" s="7" t="s">
        <v>3479</v>
      </c>
      <c r="J656" s="7" t="s">
        <v>3480</v>
      </c>
      <c r="K656" s="6" t="s">
        <v>52</v>
      </c>
      <c r="L656" s="6" t="str">
        <f t="shared" si="71"/>
        <v>Programa: Atenção à Saúde</v>
      </c>
      <c r="M656" s="6" t="str">
        <f t="shared" si="72"/>
        <v>Ação: 8333 - Assistência à Obesidade Mórbida por Cirurgia Bariátrica e Cirurgia Reparadora - SES</v>
      </c>
      <c r="N656" s="6" t="str">
        <f t="shared" si="73"/>
        <v>Proporção de acompanhamentos completos de cirurgia bariátrica (Percentual)</v>
      </c>
      <c r="O656" s="17" t="s">
        <v>126</v>
      </c>
      <c r="P656" s="7" t="s">
        <v>54</v>
      </c>
      <c r="Q656" s="14" t="s">
        <v>55</v>
      </c>
      <c r="R656" s="15">
        <v>1</v>
      </c>
      <c r="S656" s="2"/>
      <c r="T656" s="2"/>
      <c r="U656" s="2"/>
      <c r="V656" s="73">
        <v>0.98750000000000004</v>
      </c>
      <c r="W656" s="2"/>
      <c r="X656" s="2"/>
      <c r="Y656" s="2"/>
      <c r="Z656" s="80">
        <v>0</v>
      </c>
      <c r="AA656" s="2"/>
      <c r="AB656" s="2"/>
      <c r="AC656" s="2"/>
      <c r="AD656" s="2" t="s">
        <v>55</v>
      </c>
      <c r="AE656" s="94">
        <v>1</v>
      </c>
      <c r="AF656" s="15">
        <v>1</v>
      </c>
      <c r="AG656" s="16">
        <v>1</v>
      </c>
      <c r="AH656" s="7" t="s">
        <v>126</v>
      </c>
      <c r="AI656" s="10" t="s">
        <v>55</v>
      </c>
      <c r="AJ656" s="7" t="s">
        <v>55</v>
      </c>
    </row>
    <row r="657" spans="1:36" ht="13.5" customHeight="1" x14ac:dyDescent="0.25">
      <c r="A657" s="104" t="s">
        <v>489</v>
      </c>
      <c r="B657" s="7" t="s">
        <v>490</v>
      </c>
      <c r="C657" s="7" t="s">
        <v>3281</v>
      </c>
      <c r="D657" s="7" t="s">
        <v>3282</v>
      </c>
      <c r="E657" s="7" t="s">
        <v>3481</v>
      </c>
      <c r="F657" s="6" t="s">
        <v>3482</v>
      </c>
      <c r="G657" s="3" t="s">
        <v>3483</v>
      </c>
      <c r="H657" s="6" t="s">
        <v>3484</v>
      </c>
      <c r="I657" s="7" t="s">
        <v>3485</v>
      </c>
      <c r="J657" s="7" t="s">
        <v>3486</v>
      </c>
      <c r="K657" s="6" t="s">
        <v>52</v>
      </c>
      <c r="L657" s="6" t="str">
        <f t="shared" si="71"/>
        <v>Programa: Coordenação Federativa e Desenvolvimento Territorial</v>
      </c>
      <c r="M657" s="6" t="str">
        <f t="shared" si="72"/>
        <v>Ação: 8334 - Apoio à Assistência Oncológica  - SES</v>
      </c>
      <c r="N657" s="6" t="str">
        <f t="shared" si="73"/>
        <v>Proporção de acesso à radioterapia (Percentual)</v>
      </c>
      <c r="O657" s="17" t="s">
        <v>46</v>
      </c>
      <c r="P657" s="7" t="s">
        <v>54</v>
      </c>
      <c r="Q657" s="14">
        <v>0</v>
      </c>
      <c r="R657" s="15">
        <v>1</v>
      </c>
      <c r="S657" s="2"/>
      <c r="T657" s="2"/>
      <c r="U657" s="2"/>
      <c r="V657" s="2"/>
      <c r="W657" s="2"/>
      <c r="X657" s="2"/>
      <c r="Y657" s="2"/>
      <c r="Z657" s="2"/>
      <c r="AA657" s="2"/>
      <c r="AB657" s="2"/>
      <c r="AC657" s="2"/>
      <c r="AD657" s="80">
        <v>1</v>
      </c>
      <c r="AE657" s="94">
        <v>1</v>
      </c>
      <c r="AF657" s="15">
        <v>1</v>
      </c>
      <c r="AG657" s="16">
        <v>1</v>
      </c>
      <c r="AH657" s="7" t="s">
        <v>46</v>
      </c>
      <c r="AI657" s="10">
        <f>IF(P657="Crescimento",MAX(S657:AD657)/R657, 2-(MIN(S657:AD657)/R657))</f>
        <v>1</v>
      </c>
      <c r="AJ657" s="7" t="str">
        <f t="shared" si="70"/>
        <v>Dentro do Esperado</v>
      </c>
    </row>
    <row r="658" spans="1:36" ht="13.5" customHeight="1" x14ac:dyDescent="0.25">
      <c r="A658" s="104" t="s">
        <v>1274</v>
      </c>
      <c r="B658" s="7" t="s">
        <v>1275</v>
      </c>
      <c r="C658" s="7" t="s">
        <v>3281</v>
      </c>
      <c r="D658" s="7" t="s">
        <v>3282</v>
      </c>
      <c r="E658" s="7" t="s">
        <v>3487</v>
      </c>
      <c r="F658" s="6" t="s">
        <v>3488</v>
      </c>
      <c r="G658" s="3" t="s">
        <v>3489</v>
      </c>
      <c r="H658" s="6" t="s">
        <v>3490</v>
      </c>
      <c r="I658" s="7" t="s">
        <v>3491</v>
      </c>
      <c r="J658" s="7" t="s">
        <v>3492</v>
      </c>
      <c r="K658" s="6" t="s">
        <v>52</v>
      </c>
      <c r="L658" s="6" t="str">
        <f t="shared" si="71"/>
        <v>Programa: Atenção à Saúde</v>
      </c>
      <c r="M658" s="6" t="str">
        <f t="shared" si="72"/>
        <v>Ação: 8340 - Atendimento a Litígios em Saúde - SES</v>
      </c>
      <c r="N658" s="6" t="str">
        <f t="shared" si="73"/>
        <v>Percentual de demandas judiciais em saúde atendidas no ano (Percentual)</v>
      </c>
      <c r="O658" s="17" t="s">
        <v>126</v>
      </c>
      <c r="P658" s="7" t="s">
        <v>54</v>
      </c>
      <c r="Q658" s="208">
        <v>0.76600000000000001</v>
      </c>
      <c r="R658" s="15">
        <v>1</v>
      </c>
      <c r="S658" s="2"/>
      <c r="T658" s="2"/>
      <c r="U658" s="2"/>
      <c r="V658" s="73">
        <v>7.5700000000000003E-2</v>
      </c>
      <c r="W658" s="2"/>
      <c r="X658" s="2"/>
      <c r="Y658" s="2"/>
      <c r="Z658" s="111">
        <v>6.5600000000000006E-2</v>
      </c>
      <c r="AA658" s="2"/>
      <c r="AB658" s="2"/>
      <c r="AC658" s="2"/>
      <c r="AD658" s="116">
        <v>7.0699999999999999E-2</v>
      </c>
      <c r="AE658" s="15">
        <v>1</v>
      </c>
      <c r="AF658" s="15">
        <v>1</v>
      </c>
      <c r="AG658" s="16">
        <v>1</v>
      </c>
      <c r="AH658" s="7" t="s">
        <v>126</v>
      </c>
      <c r="AI658" s="10">
        <f>IF(P658="Crescimento",MAX(S658:AD658)/R658, 2-(MIN(S658:AD658)/R658))</f>
        <v>7.5700000000000003E-2</v>
      </c>
      <c r="AJ658" s="7" t="str">
        <f t="shared" si="70"/>
        <v>Abaixo do Esperado</v>
      </c>
    </row>
    <row r="659" spans="1:36" ht="13.5" customHeight="1" x14ac:dyDescent="0.25">
      <c r="A659" s="104" t="s">
        <v>1274</v>
      </c>
      <c r="B659" s="7" t="s">
        <v>1275</v>
      </c>
      <c r="C659" s="7" t="s">
        <v>3281</v>
      </c>
      <c r="D659" s="7" t="s">
        <v>3282</v>
      </c>
      <c r="E659" s="7" t="s">
        <v>3493</v>
      </c>
      <c r="F659" s="6" t="s">
        <v>3494</v>
      </c>
      <c r="G659" s="3" t="s">
        <v>3495</v>
      </c>
      <c r="H659" s="6" t="s">
        <v>3496</v>
      </c>
      <c r="I659" s="7" t="s">
        <v>3497</v>
      </c>
      <c r="J659" s="7" t="s">
        <v>3498</v>
      </c>
      <c r="K659" s="6" t="s">
        <v>45</v>
      </c>
      <c r="L659" s="6" t="str">
        <f t="shared" si="71"/>
        <v>Programa: Atenção à Saúde</v>
      </c>
      <c r="M659" s="6" t="str">
        <f t="shared" si="72"/>
        <v>Ação: 8341 - Assistência Ambulatorial e Hospitalar  - SES</v>
      </c>
      <c r="N659" s="6" t="str">
        <f t="shared" si="73"/>
        <v>Número de internações hospitalares em unidades geridas pela Secretaria de Estado de Saúde de forma direta ou por meio de contratualização com Organização Social de Saúde (Unidade)</v>
      </c>
      <c r="O659" s="17" t="s">
        <v>126</v>
      </c>
      <c r="P659" s="7" t="s">
        <v>47</v>
      </c>
      <c r="Q659" s="160">
        <v>96800</v>
      </c>
      <c r="R659" s="50">
        <v>97000</v>
      </c>
      <c r="S659" s="2"/>
      <c r="T659" s="2"/>
      <c r="U659" s="2"/>
      <c r="V659" s="11" t="s">
        <v>55</v>
      </c>
      <c r="W659" s="2"/>
      <c r="X659" s="2"/>
      <c r="Y659" s="2"/>
      <c r="Z659" s="13" t="s">
        <v>55</v>
      </c>
      <c r="AA659" s="2"/>
      <c r="AB659" s="2"/>
      <c r="AC659" s="2"/>
      <c r="AD659" s="2" t="s">
        <v>55</v>
      </c>
      <c r="AE659" s="53">
        <v>97000</v>
      </c>
      <c r="AF659" s="50">
        <v>97000</v>
      </c>
      <c r="AG659" s="134">
        <v>97000</v>
      </c>
      <c r="AH659" s="77" t="s">
        <v>46</v>
      </c>
      <c r="AI659" s="10" t="s">
        <v>55</v>
      </c>
      <c r="AJ659" s="7" t="s">
        <v>55</v>
      </c>
    </row>
    <row r="660" spans="1:36" ht="13.5" customHeight="1" x14ac:dyDescent="0.25">
      <c r="A660" s="104" t="s">
        <v>1274</v>
      </c>
      <c r="B660" s="7" t="s">
        <v>1275</v>
      </c>
      <c r="C660" s="7" t="s">
        <v>3281</v>
      </c>
      <c r="D660" s="7" t="s">
        <v>3282</v>
      </c>
      <c r="E660" s="7" t="s">
        <v>3499</v>
      </c>
      <c r="F660" s="6" t="s">
        <v>3500</v>
      </c>
      <c r="G660" s="3" t="s">
        <v>3501</v>
      </c>
      <c r="H660" s="6" t="s">
        <v>3502</v>
      </c>
      <c r="I660" s="7" t="s">
        <v>3503</v>
      </c>
      <c r="J660" s="7" t="s">
        <v>3504</v>
      </c>
      <c r="K660" s="6" t="s">
        <v>52</v>
      </c>
      <c r="L660" s="6" t="str">
        <f t="shared" si="71"/>
        <v>Programa: Atenção à Saúde</v>
      </c>
      <c r="M660" s="6" t="str">
        <f t="shared" si="72"/>
        <v>Ação: 8343 - Realização de Exames de Imagem para Apoio Diagnóstico e Qualificação do Cuidado - SES</v>
      </c>
      <c r="N660" s="6" t="str">
        <f t="shared" si="73"/>
        <v>Proporção de exames realizados no centro de diagnóstico por imagem (Percentual)</v>
      </c>
      <c r="O660" s="17" t="s">
        <v>46</v>
      </c>
      <c r="P660" s="7" t="s">
        <v>54</v>
      </c>
      <c r="Q660" s="94">
        <v>0.97699999999999998</v>
      </c>
      <c r="R660" s="15">
        <v>1</v>
      </c>
      <c r="S660" s="2"/>
      <c r="T660" s="2"/>
      <c r="U660" s="2"/>
      <c r="V660" s="2"/>
      <c r="W660" s="2"/>
      <c r="X660" s="2"/>
      <c r="Y660" s="2"/>
      <c r="Z660" s="2"/>
      <c r="AA660" s="2"/>
      <c r="AB660" s="2"/>
      <c r="AC660" s="2"/>
      <c r="AD660" s="80">
        <v>1</v>
      </c>
      <c r="AE660" s="15">
        <v>1</v>
      </c>
      <c r="AF660" s="15">
        <v>1</v>
      </c>
      <c r="AG660" s="16">
        <v>1</v>
      </c>
      <c r="AH660" s="7" t="s">
        <v>46</v>
      </c>
      <c r="AI660" s="10">
        <f>IF(P660="Crescimento",MAX(S660:AD660)/R660, 2-(MIN(S660:AD660)/R660))</f>
        <v>1</v>
      </c>
      <c r="AJ660" s="7" t="str">
        <f t="shared" si="70"/>
        <v>Dentro do Esperado</v>
      </c>
    </row>
    <row r="661" spans="1:36" ht="13.5" customHeight="1" x14ac:dyDescent="0.25">
      <c r="A661" s="104" t="s">
        <v>1274</v>
      </c>
      <c r="B661" s="7" t="s">
        <v>1275</v>
      </c>
      <c r="C661" s="7" t="s">
        <v>3281</v>
      </c>
      <c r="D661" s="7" t="s">
        <v>3282</v>
      </c>
      <c r="E661" s="7" t="s">
        <v>3499</v>
      </c>
      <c r="F661" s="6" t="s">
        <v>3500</v>
      </c>
      <c r="G661" s="3" t="s">
        <v>3505</v>
      </c>
      <c r="H661" s="6" t="s">
        <v>3506</v>
      </c>
      <c r="I661" s="7" t="s">
        <v>3507</v>
      </c>
      <c r="J661" s="7" t="s">
        <v>3508</v>
      </c>
      <c r="K661" s="6" t="s">
        <v>52</v>
      </c>
      <c r="L661" s="6" t="str">
        <f t="shared" si="71"/>
        <v>Programa: Atenção à Saúde</v>
      </c>
      <c r="M661" s="6" t="str">
        <f t="shared" si="72"/>
        <v>Ação: 8343 - Realização de Exames de Imagem para Apoio Diagnóstico e Qualificação do Cuidado - SES</v>
      </c>
      <c r="N661" s="6" t="str">
        <f t="shared" si="73"/>
        <v>Proporção de regiões de saúde atendidas pelas unidades móveis de exames de imagem (Percentual)</v>
      </c>
      <c r="O661" s="17" t="s">
        <v>46</v>
      </c>
      <c r="P661" s="7" t="s">
        <v>54</v>
      </c>
      <c r="Q661" s="94">
        <v>1</v>
      </c>
      <c r="R661" s="15">
        <v>1</v>
      </c>
      <c r="S661" s="2"/>
      <c r="T661" s="2"/>
      <c r="U661" s="2"/>
      <c r="V661" s="2"/>
      <c r="W661" s="2"/>
      <c r="X661" s="2"/>
      <c r="Y661" s="2"/>
      <c r="Z661" s="2"/>
      <c r="AA661" s="2"/>
      <c r="AB661" s="2"/>
      <c r="AC661" s="2"/>
      <c r="AD661" s="80">
        <v>1</v>
      </c>
      <c r="AE661" s="15">
        <v>1</v>
      </c>
      <c r="AF661" s="15">
        <v>1</v>
      </c>
      <c r="AG661" s="16">
        <v>1</v>
      </c>
      <c r="AH661" s="7" t="s">
        <v>46</v>
      </c>
      <c r="AI661" s="10">
        <f>IF(P661="Crescimento",MAX(S661:AD661)/R661, 2-(MIN(S661:AD661)/R661))</f>
        <v>1</v>
      </c>
      <c r="AJ661" s="7" t="str">
        <f t="shared" si="70"/>
        <v>Dentro do Esperado</v>
      </c>
    </row>
    <row r="662" spans="1:36" ht="13.5" customHeight="1" x14ac:dyDescent="0.25">
      <c r="A662" s="7" t="s">
        <v>489</v>
      </c>
      <c r="B662" s="7" t="s">
        <v>490</v>
      </c>
      <c r="C662" s="7" t="s">
        <v>3281</v>
      </c>
      <c r="D662" s="7" t="s">
        <v>3282</v>
      </c>
      <c r="E662" s="7" t="s">
        <v>3509</v>
      </c>
      <c r="F662" s="6" t="s">
        <v>3510</v>
      </c>
      <c r="G662" s="3" t="s">
        <v>3511</v>
      </c>
      <c r="H662" s="6" t="s">
        <v>3512</v>
      </c>
      <c r="I662" s="7" t="s">
        <v>3513</v>
      </c>
      <c r="J662" s="7" t="s">
        <v>3514</v>
      </c>
      <c r="K662" s="6" t="s">
        <v>45</v>
      </c>
      <c r="L662" s="6" t="str">
        <f t="shared" si="71"/>
        <v>Programa: Coordenação Federativa e Desenvolvimento Territorial</v>
      </c>
      <c r="M662" s="6" t="str">
        <f t="shared" si="72"/>
        <v>Ação: A527 - Apoio à Rede de Atenção às Urgências e Emergências em Saúde - RUE - SES</v>
      </c>
      <c r="N662" s="6" t="str">
        <f t="shared" si="73"/>
        <v>Regiões de saúde com Plano de Ação Regional (PAR) da Rede de Atenção às Urgências e Emergências (RUE) implantado (Unidade)</v>
      </c>
      <c r="O662" s="17" t="s">
        <v>46</v>
      </c>
      <c r="P662" s="7" t="s">
        <v>54</v>
      </c>
      <c r="Q662" s="14">
        <v>6</v>
      </c>
      <c r="R662" s="7">
        <v>6</v>
      </c>
      <c r="S662" s="2"/>
      <c r="T662" s="2"/>
      <c r="U662" s="2"/>
      <c r="V662" s="2"/>
      <c r="W662" s="2"/>
      <c r="X662" s="2"/>
      <c r="Y662" s="2"/>
      <c r="Z662" s="2"/>
      <c r="AA662" s="2"/>
      <c r="AB662" s="2"/>
      <c r="AC662" s="2"/>
      <c r="AD662" s="2" t="s">
        <v>55</v>
      </c>
      <c r="AE662" s="14">
        <v>7</v>
      </c>
      <c r="AF662" s="7">
        <v>8</v>
      </c>
      <c r="AG662" s="17">
        <v>9</v>
      </c>
      <c r="AH662" s="7" t="s">
        <v>46</v>
      </c>
      <c r="AI662" s="10" t="s">
        <v>55</v>
      </c>
      <c r="AJ662" s="7" t="s">
        <v>55</v>
      </c>
    </row>
    <row r="663" spans="1:36" ht="13.5" customHeight="1" x14ac:dyDescent="0.25">
      <c r="A663" s="7" t="s">
        <v>737</v>
      </c>
      <c r="B663" s="14" t="s">
        <v>738</v>
      </c>
      <c r="C663" s="7">
        <v>30010</v>
      </c>
      <c r="D663" s="7" t="s">
        <v>3515</v>
      </c>
      <c r="E663" s="7" t="s">
        <v>3516</v>
      </c>
      <c r="F663" s="6" t="s">
        <v>3517</v>
      </c>
      <c r="G663" s="3" t="s">
        <v>3518</v>
      </c>
      <c r="H663" s="6" t="s">
        <v>3519</v>
      </c>
      <c r="I663" s="7" t="s">
        <v>3520</v>
      </c>
      <c r="J663" s="7" t="s">
        <v>3521</v>
      </c>
      <c r="K663" s="6" t="s">
        <v>45</v>
      </c>
      <c r="L663" s="6" t="str">
        <f t="shared" si="71"/>
        <v>Programa: Gestão das Unidades de Atendimento ao Cidadão</v>
      </c>
      <c r="M663" s="6" t="str">
        <f t="shared" si="72"/>
        <v>Ação: 5509 - Gestão de Unidade de Atendimento da Casa do Trabalhador - SETRAB</v>
      </c>
      <c r="N663" s="6" t="str">
        <f t="shared" si="73"/>
        <v>Trabalhador Assistido (Unidade)</v>
      </c>
      <c r="O663" s="17" t="s">
        <v>79</v>
      </c>
      <c r="P663" s="7" t="s">
        <v>54</v>
      </c>
      <c r="Q663" s="14">
        <v>2210</v>
      </c>
      <c r="R663" s="34">
        <v>680</v>
      </c>
      <c r="S663" s="7">
        <v>190</v>
      </c>
      <c r="T663" s="7">
        <v>140</v>
      </c>
      <c r="U663" s="7">
        <v>170</v>
      </c>
      <c r="V663" s="7">
        <v>0</v>
      </c>
      <c r="W663" s="7">
        <v>0</v>
      </c>
      <c r="X663" s="7">
        <v>0</v>
      </c>
      <c r="Y663" s="7">
        <v>48</v>
      </c>
      <c r="Z663" s="7">
        <v>232</v>
      </c>
      <c r="AA663" s="2">
        <v>562</v>
      </c>
      <c r="AB663" s="2">
        <v>795</v>
      </c>
      <c r="AC663" s="2">
        <v>656</v>
      </c>
      <c r="AD663" s="2">
        <v>562</v>
      </c>
      <c r="AE663" s="34">
        <v>5280</v>
      </c>
      <c r="AF663" s="34">
        <v>5280</v>
      </c>
      <c r="AG663" s="62">
        <v>5280</v>
      </c>
      <c r="AH663" s="77" t="s">
        <v>46</v>
      </c>
      <c r="AI663" s="10">
        <f>IF(P663="Crescimento",SUM(S663:AD663)/R663, 2-(SUM(S663:AD663)/R663))</f>
        <v>4.9338235294117645</v>
      </c>
      <c r="AJ663" s="7" t="str">
        <f t="shared" si="70"/>
        <v>Acima do Esperado</v>
      </c>
    </row>
    <row r="664" spans="1:36" ht="13.5" customHeight="1" x14ac:dyDescent="0.25">
      <c r="A664" s="11" t="s">
        <v>737</v>
      </c>
      <c r="B664" s="43" t="s">
        <v>738</v>
      </c>
      <c r="C664" s="11">
        <v>30010</v>
      </c>
      <c r="D664" s="11" t="s">
        <v>3515</v>
      </c>
      <c r="E664" s="11" t="s">
        <v>3516</v>
      </c>
      <c r="F664" s="12" t="s">
        <v>3517</v>
      </c>
      <c r="G664" s="104" t="s">
        <v>55</v>
      </c>
      <c r="H664" s="12" t="s">
        <v>3522</v>
      </c>
      <c r="I664" s="11" t="s">
        <v>3523</v>
      </c>
      <c r="J664" s="11" t="s">
        <v>3524</v>
      </c>
      <c r="K664" s="12" t="s">
        <v>52</v>
      </c>
      <c r="L664" s="6" t="str">
        <f t="shared" si="71"/>
        <v>Programa: Gestão das Unidades de Atendimento ao Cidadão</v>
      </c>
      <c r="M664" s="6" t="str">
        <f t="shared" si="72"/>
        <v>Ação: 5509 - Gestão de Unidade de Atendimento da Casa do Trabalhador - SETRAB</v>
      </c>
      <c r="N664" s="6" t="str">
        <f t="shared" si="73"/>
        <v>Taxa de eficiência da Qualificação (Percentual)</v>
      </c>
      <c r="O664" s="13" t="s">
        <v>79</v>
      </c>
      <c r="P664" s="7" t="s">
        <v>54</v>
      </c>
      <c r="Q664" s="43" t="s">
        <v>55</v>
      </c>
      <c r="R664" s="21" t="s">
        <v>55</v>
      </c>
      <c r="S664" s="2"/>
      <c r="T664" s="2"/>
      <c r="U664" s="81">
        <v>0</v>
      </c>
      <c r="V664" s="2"/>
      <c r="W664" s="2"/>
      <c r="X664" s="2"/>
      <c r="Y664" s="2"/>
      <c r="Z664" s="2"/>
      <c r="AA664" s="2"/>
      <c r="AB664" s="67">
        <v>0</v>
      </c>
      <c r="AC664" s="67">
        <v>0</v>
      </c>
      <c r="AD664" s="182">
        <v>0.13</v>
      </c>
      <c r="AE664" s="81">
        <v>0.5</v>
      </c>
      <c r="AF664" s="81">
        <v>0.5</v>
      </c>
      <c r="AG664" s="81">
        <v>0.5</v>
      </c>
      <c r="AH664" s="7" t="s">
        <v>79</v>
      </c>
      <c r="AI664" s="7" t="s">
        <v>161</v>
      </c>
      <c r="AJ664" s="7" t="s">
        <v>161</v>
      </c>
    </row>
    <row r="665" spans="1:36" ht="13.5" customHeight="1" x14ac:dyDescent="0.25">
      <c r="A665" s="7" t="s">
        <v>737</v>
      </c>
      <c r="B665" s="14" t="s">
        <v>738</v>
      </c>
      <c r="C665" s="7">
        <v>30010</v>
      </c>
      <c r="D665" s="7" t="s">
        <v>3515</v>
      </c>
      <c r="E665" s="7" t="s">
        <v>3525</v>
      </c>
      <c r="F665" s="6" t="s">
        <v>3526</v>
      </c>
      <c r="G665" s="3" t="s">
        <v>3527</v>
      </c>
      <c r="H665" s="6" t="s">
        <v>3528</v>
      </c>
      <c r="I665" s="7" t="s">
        <v>3529</v>
      </c>
      <c r="J665" s="7" t="s">
        <v>3530</v>
      </c>
      <c r="K665" s="6" t="s">
        <v>52</v>
      </c>
      <c r="L665" s="6" t="str">
        <f t="shared" si="71"/>
        <v>Programa: Gestão das Unidades de Atendimento ao Cidadão</v>
      </c>
      <c r="M665" s="6" t="str">
        <f t="shared" si="72"/>
        <v>Ação: 5649 - Gestão das Unidades de Atendimento da Casa da Inclusão - SETRAB</v>
      </c>
      <c r="N665" s="6" t="str">
        <f t="shared" si="73"/>
        <v>Taxa de aproveitamento de vagas ofertadas por trabalhadores PCD ou reabilitados (Percentual)</v>
      </c>
      <c r="O665" s="17" t="s">
        <v>79</v>
      </c>
      <c r="P665" s="7" t="s">
        <v>54</v>
      </c>
      <c r="Q665" s="94">
        <v>0.01</v>
      </c>
      <c r="R665" s="7" t="s">
        <v>55</v>
      </c>
      <c r="S665" s="112">
        <v>5.0000000000000001E-3</v>
      </c>
      <c r="T665" s="112">
        <v>0.03</v>
      </c>
      <c r="U665" s="112">
        <v>0.15</v>
      </c>
      <c r="V665" s="112">
        <v>0</v>
      </c>
      <c r="W665" s="112">
        <v>0</v>
      </c>
      <c r="X665" s="112">
        <v>0</v>
      </c>
      <c r="Y665" s="112">
        <v>0</v>
      </c>
      <c r="Z665" s="112">
        <v>0</v>
      </c>
      <c r="AA665" s="112">
        <v>0</v>
      </c>
      <c r="AB665" s="112">
        <v>0</v>
      </c>
      <c r="AC665" s="112">
        <v>0</v>
      </c>
      <c r="AD665" s="67">
        <v>0</v>
      </c>
      <c r="AE665" s="15">
        <v>0.1</v>
      </c>
      <c r="AF665" s="15">
        <v>0.1</v>
      </c>
      <c r="AG665" s="16">
        <v>0.1</v>
      </c>
      <c r="AH665" s="7" t="s">
        <v>79</v>
      </c>
      <c r="AI665" s="7" t="s">
        <v>161</v>
      </c>
      <c r="AJ665" s="7" t="s">
        <v>161</v>
      </c>
    </row>
    <row r="666" spans="1:36" ht="13.5" customHeight="1" x14ac:dyDescent="0.25">
      <c r="A666" s="7" t="s">
        <v>737</v>
      </c>
      <c r="B666" s="14" t="s">
        <v>738</v>
      </c>
      <c r="C666" s="7">
        <v>30010</v>
      </c>
      <c r="D666" s="7" t="s">
        <v>3515</v>
      </c>
      <c r="E666" s="7" t="s">
        <v>3531</v>
      </c>
      <c r="F666" s="87" t="s">
        <v>3532</v>
      </c>
      <c r="G666" s="3" t="s">
        <v>3533</v>
      </c>
      <c r="H666" s="6" t="s">
        <v>3534</v>
      </c>
      <c r="I666" s="7" t="s">
        <v>3535</v>
      </c>
      <c r="J666" s="7" t="s">
        <v>3536</v>
      </c>
      <c r="K666" s="6" t="s">
        <v>45</v>
      </c>
      <c r="L666" s="6" t="str">
        <f t="shared" si="71"/>
        <v>Programa: Gestão das Unidades de Atendimento ao Cidadão</v>
      </c>
      <c r="M666" s="6" t="str">
        <f t="shared" si="72"/>
        <v>Ação: 5670 - Implantação e Gestão do Posto Avançado de Trabalho e Inovação - SETRAB</v>
      </c>
      <c r="N666" s="6" t="str">
        <f t="shared" si="73"/>
        <v>Número de atendimento no Posto Avançado de Trabalho e Inovação - PATI (Unidade)</v>
      </c>
      <c r="O666" s="17" t="s">
        <v>79</v>
      </c>
      <c r="P666" s="7" t="s">
        <v>54</v>
      </c>
      <c r="Q666" s="14" t="s">
        <v>55</v>
      </c>
      <c r="R666" s="34">
        <v>8000</v>
      </c>
      <c r="S666" s="7">
        <v>0</v>
      </c>
      <c r="T666" s="7">
        <v>0</v>
      </c>
      <c r="U666" s="7">
        <v>0</v>
      </c>
      <c r="V666" s="7">
        <v>0</v>
      </c>
      <c r="W666" s="7">
        <v>0</v>
      </c>
      <c r="X666" s="7">
        <v>0</v>
      </c>
      <c r="Y666" s="7">
        <v>0</v>
      </c>
      <c r="Z666" s="7">
        <v>26</v>
      </c>
      <c r="AA666" s="7">
        <v>214</v>
      </c>
      <c r="AB666" s="7">
        <v>123</v>
      </c>
      <c r="AC666" s="7">
        <v>203</v>
      </c>
      <c r="AD666" s="2">
        <v>214</v>
      </c>
      <c r="AE666" s="34">
        <v>16000</v>
      </c>
      <c r="AF666" s="34">
        <v>24000</v>
      </c>
      <c r="AG666" s="62">
        <v>48000</v>
      </c>
      <c r="AH666" s="77" t="s">
        <v>46</v>
      </c>
      <c r="AI666" s="10">
        <f>IF(P666="Crescimento",SUM(S666:AD666)/R666, 2-(SUM(S666:AD666)/R666))</f>
        <v>9.7500000000000003E-2</v>
      </c>
      <c r="AJ666" s="7" t="str">
        <f t="shared" si="70"/>
        <v>Abaixo do Esperado</v>
      </c>
    </row>
    <row r="667" spans="1:36" ht="13.5" customHeight="1" x14ac:dyDescent="0.25">
      <c r="A667" s="7" t="s">
        <v>896</v>
      </c>
      <c r="B667" s="14" t="s">
        <v>897</v>
      </c>
      <c r="C667" s="7">
        <v>30010</v>
      </c>
      <c r="D667" s="7" t="s">
        <v>3515</v>
      </c>
      <c r="E667" s="7" t="s">
        <v>3537</v>
      </c>
      <c r="F667" s="6" t="s">
        <v>3538</v>
      </c>
      <c r="G667" s="3" t="s">
        <v>3539</v>
      </c>
      <c r="H667" s="6" t="s">
        <v>3540</v>
      </c>
      <c r="I667" s="7" t="s">
        <v>3529</v>
      </c>
      <c r="J667" s="7" t="s">
        <v>3541</v>
      </c>
      <c r="K667" s="6" t="s">
        <v>52</v>
      </c>
      <c r="L667" s="6" t="str">
        <f t="shared" si="71"/>
        <v>Programa: Geração de Emprego e Renda e Formação para o Mercado de Trabalho</v>
      </c>
      <c r="M667" s="6" t="str">
        <f t="shared" si="72"/>
        <v>Ação: 5671 - Geração de Emprego e Renda para a Juventude - Geração Futuro - SETRAB</v>
      </c>
      <c r="N667" s="6" t="str">
        <f t="shared" si="73"/>
        <v>Taxa de aproveitamento de vagas ofertadas (Percentual)</v>
      </c>
      <c r="O667" s="17" t="s">
        <v>79</v>
      </c>
      <c r="P667" s="7" t="s">
        <v>54</v>
      </c>
      <c r="Q667" s="94">
        <v>0.59</v>
      </c>
      <c r="R667" s="7" t="s">
        <v>55</v>
      </c>
      <c r="S667" s="112">
        <v>0.25</v>
      </c>
      <c r="T667" s="112">
        <v>0.08</v>
      </c>
      <c r="U667" s="112">
        <v>0</v>
      </c>
      <c r="V667" s="112">
        <v>0</v>
      </c>
      <c r="W667" s="112">
        <v>0</v>
      </c>
      <c r="X667" s="112">
        <v>0</v>
      </c>
      <c r="Y667" s="112">
        <v>0</v>
      </c>
      <c r="Z667" s="112">
        <v>0.14000000000000001</v>
      </c>
      <c r="AA667" s="112">
        <v>0.5</v>
      </c>
      <c r="AB667" s="112">
        <v>0.55000000000000004</v>
      </c>
      <c r="AC667" s="112">
        <v>0</v>
      </c>
      <c r="AD667" s="112">
        <v>0.5</v>
      </c>
      <c r="AE667" s="15">
        <v>0.6</v>
      </c>
      <c r="AF667" s="15">
        <v>0.6</v>
      </c>
      <c r="AG667" s="16">
        <v>0.6</v>
      </c>
      <c r="AH667" s="7" t="s">
        <v>79</v>
      </c>
      <c r="AI667" s="7" t="s">
        <v>161</v>
      </c>
      <c r="AJ667" s="7" t="s">
        <v>161</v>
      </c>
    </row>
    <row r="668" spans="1:36" ht="13.5" customHeight="1" x14ac:dyDescent="0.25">
      <c r="A668" s="7" t="s">
        <v>896</v>
      </c>
      <c r="B668" s="14" t="s">
        <v>897</v>
      </c>
      <c r="C668" s="7">
        <v>30010</v>
      </c>
      <c r="D668" s="24" t="s">
        <v>3515</v>
      </c>
      <c r="E668" s="24" t="s">
        <v>3537</v>
      </c>
      <c r="F668" s="235" t="s">
        <v>3538</v>
      </c>
      <c r="G668" s="44" t="s">
        <v>3542</v>
      </c>
      <c r="H668" s="235" t="s">
        <v>3543</v>
      </c>
      <c r="I668" s="24" t="s">
        <v>3544</v>
      </c>
      <c r="J668" s="24" t="s">
        <v>3545</v>
      </c>
      <c r="K668" s="235" t="s">
        <v>52</v>
      </c>
      <c r="L668" s="6" t="str">
        <f t="shared" si="71"/>
        <v>Programa: Geração de Emprego e Renda e Formação para o Mercado de Trabalho</v>
      </c>
      <c r="M668" s="6" t="str">
        <f t="shared" si="72"/>
        <v>Ação: 5671 - Geração de Emprego e Renda para a Juventude - Geração Futuro - SETRAB</v>
      </c>
      <c r="N668" s="6" t="str">
        <f t="shared" si="73"/>
        <v>Taxa de eficiência da seleção de jovens (Percentual)</v>
      </c>
      <c r="O668" s="236" t="s">
        <v>79</v>
      </c>
      <c r="P668" s="7" t="s">
        <v>54</v>
      </c>
      <c r="Q668" s="94">
        <v>0.21</v>
      </c>
      <c r="R668" s="7" t="s">
        <v>55</v>
      </c>
      <c r="S668" s="112">
        <v>1</v>
      </c>
      <c r="T668" s="112">
        <v>0.67</v>
      </c>
      <c r="U668" s="112">
        <v>0.75</v>
      </c>
      <c r="V668" s="112">
        <v>0</v>
      </c>
      <c r="W668" s="112">
        <v>0</v>
      </c>
      <c r="X668" s="112">
        <v>0</v>
      </c>
      <c r="Y668" s="112">
        <v>0</v>
      </c>
      <c r="Z668" s="112">
        <v>1</v>
      </c>
      <c r="AA668" s="112">
        <v>0.5</v>
      </c>
      <c r="AB668" s="112">
        <v>0.4</v>
      </c>
      <c r="AC668" s="112">
        <v>0</v>
      </c>
      <c r="AD668" s="112">
        <v>0.5</v>
      </c>
      <c r="AE668" s="15">
        <v>0.3</v>
      </c>
      <c r="AF668" s="15">
        <v>0.3</v>
      </c>
      <c r="AG668" s="16">
        <v>0.3</v>
      </c>
      <c r="AH668" s="7" t="s">
        <v>79</v>
      </c>
      <c r="AI668" s="7" t="s">
        <v>161</v>
      </c>
      <c r="AJ668" s="7" t="s">
        <v>161</v>
      </c>
    </row>
    <row r="669" spans="1:36" ht="13.5" customHeight="1" x14ac:dyDescent="0.25">
      <c r="A669" s="7" t="s">
        <v>896</v>
      </c>
      <c r="B669" s="7" t="s">
        <v>897</v>
      </c>
      <c r="C669" s="7">
        <v>30010</v>
      </c>
      <c r="D669" s="7" t="s">
        <v>3515</v>
      </c>
      <c r="E669" s="7" t="s">
        <v>3546</v>
      </c>
      <c r="F669" s="6" t="s">
        <v>3547</v>
      </c>
      <c r="G669" s="7" t="s">
        <v>3548</v>
      </c>
      <c r="H669" s="6" t="s">
        <v>3549</v>
      </c>
      <c r="I669" s="7" t="s">
        <v>3550</v>
      </c>
      <c r="J669" s="7" t="s">
        <v>3551</v>
      </c>
      <c r="K669" s="6" t="s">
        <v>45</v>
      </c>
      <c r="L669" s="6" t="str">
        <f t="shared" si="71"/>
        <v>Programa: Geração de Emprego e Renda e Formação para o Mercado de Trabalho</v>
      </c>
      <c r="M669" s="6" t="str">
        <f t="shared" si="72"/>
        <v>Ação: 8258 - Articulação das Políticas de Emprego, Trabalho e Renda - SETRAB</v>
      </c>
      <c r="N669" s="6" t="str">
        <f t="shared" si="73"/>
        <v>Número de iniciativas de ECOSOL com o apoio da SETRAB (Unidade)</v>
      </c>
      <c r="O669" s="17" t="s">
        <v>79</v>
      </c>
      <c r="P669" s="7" t="s">
        <v>54</v>
      </c>
      <c r="Q669" s="14" t="s">
        <v>55</v>
      </c>
      <c r="R669" s="34" t="s">
        <v>55</v>
      </c>
      <c r="S669" s="7">
        <v>0</v>
      </c>
      <c r="T669" s="7">
        <v>0</v>
      </c>
      <c r="U669" s="7">
        <v>0</v>
      </c>
      <c r="V669" s="7">
        <v>0</v>
      </c>
      <c r="W669" s="7">
        <v>0</v>
      </c>
      <c r="X669" s="7">
        <v>0</v>
      </c>
      <c r="Y669" s="7">
        <v>0</v>
      </c>
      <c r="Z669" s="7">
        <v>0</v>
      </c>
      <c r="AA669" s="24">
        <v>0</v>
      </c>
      <c r="AB669" s="24">
        <v>3</v>
      </c>
      <c r="AC669" s="24">
        <v>3</v>
      </c>
      <c r="AD669" s="2">
        <v>0</v>
      </c>
      <c r="AE669" s="24">
        <v>10</v>
      </c>
      <c r="AF669" s="24">
        <v>10</v>
      </c>
      <c r="AG669" s="236">
        <v>10</v>
      </c>
      <c r="AH669" s="77" t="s">
        <v>46</v>
      </c>
      <c r="AI669" s="7" t="s">
        <v>161</v>
      </c>
      <c r="AJ669" s="7" t="s">
        <v>161</v>
      </c>
    </row>
    <row r="670" spans="1:36" ht="15" customHeight="1" x14ac:dyDescent="0.25">
      <c r="A670" s="7" t="s">
        <v>896</v>
      </c>
      <c r="B670" s="14" t="s">
        <v>897</v>
      </c>
      <c r="C670" s="7">
        <v>30010</v>
      </c>
      <c r="D670" s="2" t="s">
        <v>3515</v>
      </c>
      <c r="E670" s="2" t="s">
        <v>3552</v>
      </c>
      <c r="F670" s="54" t="s">
        <v>3553</v>
      </c>
      <c r="G670" s="3" t="s">
        <v>3554</v>
      </c>
      <c r="H670" s="54" t="s">
        <v>3555</v>
      </c>
      <c r="I670" s="2" t="s">
        <v>3556</v>
      </c>
      <c r="J670" s="2" t="s">
        <v>3557</v>
      </c>
      <c r="K670" s="54" t="s">
        <v>52</v>
      </c>
      <c r="L670" s="6" t="str">
        <f t="shared" si="71"/>
        <v>Programa: Geração de Emprego e Renda e Formação para o Mercado de Trabalho</v>
      </c>
      <c r="M670" s="6" t="str">
        <f t="shared" si="72"/>
        <v>Ação: 8260 - Qualificação Social Profissional - SETRAB</v>
      </c>
      <c r="N670" s="6" t="str">
        <f t="shared" si="73"/>
        <v>Taxa de aproveitamento das vagas de Qualificação Profissional (Percentual)</v>
      </c>
      <c r="O670" s="9" t="s">
        <v>79</v>
      </c>
      <c r="P670" s="7" t="s">
        <v>54</v>
      </c>
      <c r="Q670" s="237">
        <v>0.88</v>
      </c>
      <c r="R670" s="7" t="s">
        <v>55</v>
      </c>
      <c r="S670" s="81">
        <v>0</v>
      </c>
      <c r="T670" s="81">
        <v>0</v>
      </c>
      <c r="U670" s="81">
        <v>0</v>
      </c>
      <c r="V670" s="81">
        <v>0</v>
      </c>
      <c r="W670" s="81">
        <v>0</v>
      </c>
      <c r="X670" s="81">
        <v>0</v>
      </c>
      <c r="Y670" s="81">
        <v>0</v>
      </c>
      <c r="Z670" s="81">
        <v>0</v>
      </c>
      <c r="AA670" s="81">
        <v>0</v>
      </c>
      <c r="AB670" s="81">
        <v>0.88</v>
      </c>
      <c r="AC670" s="81">
        <v>0.64</v>
      </c>
      <c r="AD670" s="67">
        <v>0</v>
      </c>
      <c r="AE670" s="81">
        <v>0.7</v>
      </c>
      <c r="AF670" s="81">
        <v>0.7</v>
      </c>
      <c r="AG670" s="66">
        <v>0.7</v>
      </c>
      <c r="AH670" s="7" t="s">
        <v>79</v>
      </c>
      <c r="AI670" s="7" t="s">
        <v>161</v>
      </c>
      <c r="AJ670" s="7" t="s">
        <v>161</v>
      </c>
    </row>
    <row r="671" spans="1:36" ht="13.5" customHeight="1" x14ac:dyDescent="0.25">
      <c r="A671" s="7" t="s">
        <v>896</v>
      </c>
      <c r="B671" s="14" t="s">
        <v>897</v>
      </c>
      <c r="C671" s="7">
        <v>30010</v>
      </c>
      <c r="D671" s="7" t="s">
        <v>3515</v>
      </c>
      <c r="E671" s="7" t="s">
        <v>3552</v>
      </c>
      <c r="F671" s="6" t="s">
        <v>3553</v>
      </c>
      <c r="G671" s="3" t="s">
        <v>3558</v>
      </c>
      <c r="H671" s="6" t="s">
        <v>3559</v>
      </c>
      <c r="I671" s="7" t="s">
        <v>3523</v>
      </c>
      <c r="J671" s="7" t="s">
        <v>3560</v>
      </c>
      <c r="K671" s="6" t="s">
        <v>52</v>
      </c>
      <c r="L671" s="6" t="str">
        <f t="shared" si="71"/>
        <v>Programa: Geração de Emprego e Renda e Formação para o Mercado de Trabalho</v>
      </c>
      <c r="M671" s="6" t="str">
        <f t="shared" si="72"/>
        <v>Ação: 8260 - Qualificação Social Profissional - SETRAB</v>
      </c>
      <c r="N671" s="6" t="str">
        <f t="shared" si="73"/>
        <v>Taxa de eficiência da Qualificação Profissional (Percentual)</v>
      </c>
      <c r="O671" s="17" t="s">
        <v>79</v>
      </c>
      <c r="P671" s="7" t="s">
        <v>54</v>
      </c>
      <c r="Q671" s="14" t="s">
        <v>55</v>
      </c>
      <c r="R671" s="7" t="s">
        <v>55</v>
      </c>
      <c r="S671" s="81">
        <v>0</v>
      </c>
      <c r="T671" s="81">
        <v>0</v>
      </c>
      <c r="U671" s="81">
        <v>0</v>
      </c>
      <c r="V671" s="81">
        <v>0</v>
      </c>
      <c r="W671" s="81">
        <v>0</v>
      </c>
      <c r="X671" s="81">
        <v>0</v>
      </c>
      <c r="Y671" s="81">
        <v>0</v>
      </c>
      <c r="Z671" s="81">
        <v>0</v>
      </c>
      <c r="AA671" s="81">
        <v>0</v>
      </c>
      <c r="AB671" s="81">
        <v>0</v>
      </c>
      <c r="AC671" s="81">
        <v>0</v>
      </c>
      <c r="AD671" s="67">
        <v>0</v>
      </c>
      <c r="AE671" s="15">
        <v>0.5</v>
      </c>
      <c r="AF671" s="15">
        <v>0.5</v>
      </c>
      <c r="AG671" s="16">
        <v>0.5</v>
      </c>
      <c r="AH671" s="7" t="s">
        <v>79</v>
      </c>
      <c r="AI671" s="7" t="s">
        <v>161</v>
      </c>
      <c r="AJ671" s="7" t="s">
        <v>161</v>
      </c>
    </row>
    <row r="672" spans="1:36" ht="13.5" customHeight="1" x14ac:dyDescent="0.25">
      <c r="A672" s="7" t="s">
        <v>737</v>
      </c>
      <c r="B672" s="14" t="s">
        <v>738</v>
      </c>
      <c r="C672" s="7">
        <v>30010</v>
      </c>
      <c r="D672" s="7" t="s">
        <v>3515</v>
      </c>
      <c r="E672" s="7" t="s">
        <v>3561</v>
      </c>
      <c r="F672" s="6" t="s">
        <v>3562</v>
      </c>
      <c r="G672" s="3" t="s">
        <v>3563</v>
      </c>
      <c r="H672" s="6" t="s">
        <v>3564</v>
      </c>
      <c r="I672" s="7" t="s">
        <v>3565</v>
      </c>
      <c r="J672" s="7" t="s">
        <v>3566</v>
      </c>
      <c r="K672" s="6" t="s">
        <v>45</v>
      </c>
      <c r="L672" s="6" t="str">
        <f t="shared" si="71"/>
        <v>Programa: Gestão das Unidades de Atendimento ao Cidadão</v>
      </c>
      <c r="M672" s="6" t="str">
        <f t="shared" si="72"/>
        <v>Ação: 8262 - Gestão Operacional dos Postos SINE/RJ - SETRAB</v>
      </c>
      <c r="N672" s="6" t="str">
        <f t="shared" si="73"/>
        <v>Carteiras de trabalho requeridas (Unidade)</v>
      </c>
      <c r="O672" s="17" t="s">
        <v>79</v>
      </c>
      <c r="P672" s="7" t="s">
        <v>47</v>
      </c>
      <c r="Q672" s="61">
        <v>100158</v>
      </c>
      <c r="R672" s="24" t="s">
        <v>55</v>
      </c>
      <c r="S672" s="7">
        <v>7096</v>
      </c>
      <c r="T672" s="7">
        <v>5097</v>
      </c>
      <c r="U672" s="7">
        <v>2918</v>
      </c>
      <c r="V672" s="7">
        <v>0</v>
      </c>
      <c r="W672" s="7">
        <v>0</v>
      </c>
      <c r="X672" s="7">
        <v>0</v>
      </c>
      <c r="Y672" s="7">
        <v>0</v>
      </c>
      <c r="Z672" s="7">
        <v>0</v>
      </c>
      <c r="AA672" s="7">
        <v>0</v>
      </c>
      <c r="AB672" s="7">
        <v>0</v>
      </c>
      <c r="AC672" s="7">
        <v>0</v>
      </c>
      <c r="AD672" s="2">
        <v>0</v>
      </c>
      <c r="AE672" s="34">
        <v>20031</v>
      </c>
      <c r="AF672" s="34">
        <v>16024</v>
      </c>
      <c r="AG672" s="62">
        <v>12819</v>
      </c>
      <c r="AH672" s="77" t="s">
        <v>46</v>
      </c>
      <c r="AI672" s="7" t="s">
        <v>161</v>
      </c>
      <c r="AJ672" s="7" t="s">
        <v>161</v>
      </c>
    </row>
    <row r="673" spans="1:36" ht="13.5" customHeight="1" x14ac:dyDescent="0.25">
      <c r="A673" s="7" t="s">
        <v>737</v>
      </c>
      <c r="B673" s="14" t="s">
        <v>738</v>
      </c>
      <c r="C673" s="7">
        <v>30010</v>
      </c>
      <c r="D673" s="7" t="s">
        <v>3515</v>
      </c>
      <c r="E673" s="7" t="s">
        <v>3561</v>
      </c>
      <c r="F673" s="6" t="s">
        <v>3562</v>
      </c>
      <c r="G673" s="3" t="s">
        <v>3567</v>
      </c>
      <c r="H673" s="6" t="s">
        <v>3568</v>
      </c>
      <c r="I673" s="7" t="s">
        <v>3569</v>
      </c>
      <c r="J673" s="7" t="s">
        <v>3570</v>
      </c>
      <c r="K673" s="6" t="s">
        <v>45</v>
      </c>
      <c r="L673" s="6" t="str">
        <f t="shared" si="71"/>
        <v>Programa: Gestão das Unidades de Atendimento ao Cidadão</v>
      </c>
      <c r="M673" s="6" t="str">
        <f t="shared" si="72"/>
        <v>Ação: 8262 - Gestão Operacional dos Postos SINE/RJ - SETRAB</v>
      </c>
      <c r="N673" s="6" t="str">
        <f t="shared" si="73"/>
        <v>Número de trabalhadores encaminhados (Unidade)</v>
      </c>
      <c r="O673" s="17" t="s">
        <v>79</v>
      </c>
      <c r="P673" s="7" t="s">
        <v>54</v>
      </c>
      <c r="Q673" s="61">
        <v>52248</v>
      </c>
      <c r="R673" s="24" t="s">
        <v>55</v>
      </c>
      <c r="S673" s="7">
        <v>5605</v>
      </c>
      <c r="T673" s="7">
        <v>4611</v>
      </c>
      <c r="U673" s="7">
        <v>4033</v>
      </c>
      <c r="V673" s="7">
        <v>318</v>
      </c>
      <c r="W673" s="7">
        <v>484</v>
      </c>
      <c r="X673" s="7">
        <v>670</v>
      </c>
      <c r="Y673" s="7">
        <v>1671</v>
      </c>
      <c r="Z673" s="7">
        <v>1785</v>
      </c>
      <c r="AA673" s="7">
        <v>3072</v>
      </c>
      <c r="AB673" s="7">
        <v>3952</v>
      </c>
      <c r="AC673" s="7">
        <v>2812</v>
      </c>
      <c r="AD673" s="2">
        <v>3072</v>
      </c>
      <c r="AE673" s="34">
        <v>15225</v>
      </c>
      <c r="AF673" s="34">
        <v>16745</v>
      </c>
      <c r="AG673" s="62">
        <v>18420</v>
      </c>
      <c r="AH673" s="77" t="s">
        <v>46</v>
      </c>
      <c r="AI673" s="7" t="s">
        <v>161</v>
      </c>
      <c r="AJ673" s="7" t="s">
        <v>161</v>
      </c>
    </row>
    <row r="674" spans="1:36" ht="13.5" customHeight="1" x14ac:dyDescent="0.25">
      <c r="A674" s="7" t="s">
        <v>737</v>
      </c>
      <c r="B674" s="14" t="s">
        <v>738</v>
      </c>
      <c r="C674" s="7">
        <v>30010</v>
      </c>
      <c r="D674" s="7" t="s">
        <v>3515</v>
      </c>
      <c r="E674" s="7" t="s">
        <v>3561</v>
      </c>
      <c r="F674" s="6" t="s">
        <v>3562</v>
      </c>
      <c r="G674" s="3" t="s">
        <v>3571</v>
      </c>
      <c r="H674" s="6" t="s">
        <v>3572</v>
      </c>
      <c r="I674" s="7" t="s">
        <v>3573</v>
      </c>
      <c r="J674" s="7" t="s">
        <v>3574</v>
      </c>
      <c r="K674" s="6" t="s">
        <v>45</v>
      </c>
      <c r="L674" s="6" t="str">
        <f t="shared" si="71"/>
        <v>Programa: Gestão das Unidades de Atendimento ao Cidadão</v>
      </c>
      <c r="M674" s="6" t="str">
        <f t="shared" si="72"/>
        <v>Ação: 8262 - Gestão Operacional dos Postos SINE/RJ - SETRAB</v>
      </c>
      <c r="N674" s="6" t="str">
        <f t="shared" si="73"/>
        <v>Número de vagas captadas  (Unidade)</v>
      </c>
      <c r="O674" s="17" t="s">
        <v>79</v>
      </c>
      <c r="P674" s="7" t="s">
        <v>54</v>
      </c>
      <c r="Q674" s="61">
        <v>44142</v>
      </c>
      <c r="R674" s="34">
        <v>49365</v>
      </c>
      <c r="S674" s="7">
        <v>2896</v>
      </c>
      <c r="T674" s="7">
        <v>2837</v>
      </c>
      <c r="U674" s="7">
        <v>2677</v>
      </c>
      <c r="V674" s="7">
        <v>459</v>
      </c>
      <c r="W674" s="7">
        <v>474</v>
      </c>
      <c r="X674" s="7">
        <v>708</v>
      </c>
      <c r="Y674" s="7">
        <v>1518</v>
      </c>
      <c r="Z674" s="7">
        <v>995</v>
      </c>
      <c r="AA674" s="7">
        <v>1777</v>
      </c>
      <c r="AB674" s="7">
        <v>2448</v>
      </c>
      <c r="AC674" s="7">
        <v>1907</v>
      </c>
      <c r="AD674" s="2">
        <v>908</v>
      </c>
      <c r="AE674" s="34">
        <v>49365</v>
      </c>
      <c r="AF674" s="34">
        <v>49365</v>
      </c>
      <c r="AG674" s="62">
        <v>49365</v>
      </c>
      <c r="AH674" s="77" t="s">
        <v>46</v>
      </c>
      <c r="AI674" s="10">
        <f>IF(P674="Crescimento",SUM(S674:AD674)/R674, 2-(SUM(S674:AD674)/R674))</f>
        <v>0.39712346804416082</v>
      </c>
      <c r="AJ674" s="7" t="str">
        <f t="shared" si="70"/>
        <v>Abaixo do Esperado</v>
      </c>
    </row>
    <row r="675" spans="1:36" ht="13.5" customHeight="1" x14ac:dyDescent="0.25">
      <c r="A675" s="7" t="s">
        <v>737</v>
      </c>
      <c r="B675" s="14" t="s">
        <v>738</v>
      </c>
      <c r="C675" s="7">
        <v>30010</v>
      </c>
      <c r="D675" s="7" t="s">
        <v>3515</v>
      </c>
      <c r="E675" s="7" t="s">
        <v>3561</v>
      </c>
      <c r="F675" s="6" t="s">
        <v>3562</v>
      </c>
      <c r="G675" s="3" t="s">
        <v>3575</v>
      </c>
      <c r="H675" s="6" t="s">
        <v>3576</v>
      </c>
      <c r="I675" s="7" t="s">
        <v>3577</v>
      </c>
      <c r="J675" s="7" t="s">
        <v>3578</v>
      </c>
      <c r="K675" s="6" t="s">
        <v>45</v>
      </c>
      <c r="L675" s="6" t="str">
        <f t="shared" si="71"/>
        <v>Programa: Gestão das Unidades de Atendimento ao Cidadão</v>
      </c>
      <c r="M675" s="6" t="str">
        <f t="shared" si="72"/>
        <v>Ação: 8262 - Gestão Operacional dos Postos SINE/RJ - SETRAB</v>
      </c>
      <c r="N675" s="6" t="str">
        <f t="shared" si="73"/>
        <v>Pessoas atendidas em ações itinerantes da unidade móvel do SINE-RJ (Unidade)</v>
      </c>
      <c r="O675" s="17" t="s">
        <v>79</v>
      </c>
      <c r="P675" s="7" t="s">
        <v>54</v>
      </c>
      <c r="Q675" s="160">
        <v>17961</v>
      </c>
      <c r="R675" s="50">
        <v>1346</v>
      </c>
      <c r="S675" s="7">
        <v>64</v>
      </c>
      <c r="T675" s="7">
        <v>0</v>
      </c>
      <c r="U675" s="7">
        <v>88</v>
      </c>
      <c r="V675" s="7">
        <v>0</v>
      </c>
      <c r="W675" s="7">
        <v>0</v>
      </c>
      <c r="X675" s="7">
        <v>0</v>
      </c>
      <c r="Y675" s="7">
        <v>0</v>
      </c>
      <c r="Z675" s="7">
        <v>0</v>
      </c>
      <c r="AA675" s="7">
        <v>0</v>
      </c>
      <c r="AB675" s="7">
        <v>0</v>
      </c>
      <c r="AC675" s="7">
        <v>0</v>
      </c>
      <c r="AD675" s="2">
        <v>0</v>
      </c>
      <c r="AE675" s="85">
        <v>1875</v>
      </c>
      <c r="AF675" s="85">
        <v>2025</v>
      </c>
      <c r="AG675" s="161">
        <v>2175</v>
      </c>
      <c r="AH675" s="77" t="s">
        <v>46</v>
      </c>
      <c r="AI675" s="10">
        <f>IF(P675="Crescimento",SUM(S675:AD675)/R675, 2-(SUM(S675:AD675)/R675))</f>
        <v>0.11292719167904904</v>
      </c>
      <c r="AJ675" s="7" t="str">
        <f t="shared" si="70"/>
        <v>Abaixo do Esperado</v>
      </c>
    </row>
    <row r="676" spans="1:36" ht="13.5" customHeight="1" x14ac:dyDescent="0.25">
      <c r="A676" s="7" t="s">
        <v>737</v>
      </c>
      <c r="B676" s="14" t="s">
        <v>738</v>
      </c>
      <c r="C676" s="7">
        <v>30010</v>
      </c>
      <c r="D676" s="7" t="s">
        <v>3515</v>
      </c>
      <c r="E676" s="7" t="s">
        <v>3561</v>
      </c>
      <c r="F676" s="6" t="s">
        <v>3562</v>
      </c>
      <c r="G676" s="3" t="s">
        <v>3579</v>
      </c>
      <c r="H676" s="6" t="s">
        <v>3580</v>
      </c>
      <c r="I676" s="7" t="s">
        <v>3581</v>
      </c>
      <c r="J676" s="7" t="s">
        <v>3582</v>
      </c>
      <c r="K676" s="6" t="s">
        <v>45</v>
      </c>
      <c r="L676" s="6" t="str">
        <f t="shared" si="71"/>
        <v>Programa: Gestão das Unidades de Atendimento ao Cidadão</v>
      </c>
      <c r="M676" s="6" t="str">
        <f t="shared" si="72"/>
        <v>Ação: 8262 - Gestão Operacional dos Postos SINE/RJ - SETRAB</v>
      </c>
      <c r="N676" s="6" t="str">
        <f t="shared" si="73"/>
        <v>Segurados do benefício seguro-desemprego realocados no mercado de trabalho por intermédio do SINE-RJ  (Unidade)</v>
      </c>
      <c r="O676" s="17" t="s">
        <v>79</v>
      </c>
      <c r="P676" s="7" t="s">
        <v>54</v>
      </c>
      <c r="Q676" s="14">
        <v>984</v>
      </c>
      <c r="R676" s="7" t="s">
        <v>55</v>
      </c>
      <c r="S676" s="7">
        <v>28</v>
      </c>
      <c r="T676" s="7">
        <v>21</v>
      </c>
      <c r="U676" s="7">
        <v>73</v>
      </c>
      <c r="V676" s="7">
        <v>1</v>
      </c>
      <c r="W676" s="107">
        <v>3</v>
      </c>
      <c r="X676" s="107">
        <v>18</v>
      </c>
      <c r="Y676" s="107">
        <v>13</v>
      </c>
      <c r="Z676" s="107">
        <v>72</v>
      </c>
      <c r="AA676" s="107">
        <v>107</v>
      </c>
      <c r="AB676" s="107">
        <v>179</v>
      </c>
      <c r="AC676" s="107">
        <v>17</v>
      </c>
      <c r="AD676" s="2">
        <v>107</v>
      </c>
      <c r="AE676" s="7">
        <v>1191</v>
      </c>
      <c r="AF676" s="7">
        <v>1191</v>
      </c>
      <c r="AG676" s="17">
        <v>1191</v>
      </c>
      <c r="AH676" s="77" t="s">
        <v>46</v>
      </c>
      <c r="AI676" s="7" t="s">
        <v>161</v>
      </c>
      <c r="AJ676" s="7" t="s">
        <v>161</v>
      </c>
    </row>
    <row r="677" spans="1:36" ht="13.5" customHeight="1" x14ac:dyDescent="0.25">
      <c r="A677" s="7" t="s">
        <v>737</v>
      </c>
      <c r="B677" s="14" t="s">
        <v>738</v>
      </c>
      <c r="C677" s="7">
        <v>30010</v>
      </c>
      <c r="D677" s="7" t="s">
        <v>3515</v>
      </c>
      <c r="E677" s="7" t="s">
        <v>3561</v>
      </c>
      <c r="F677" s="6" t="s">
        <v>3562</v>
      </c>
      <c r="G677" s="3" t="s">
        <v>3583</v>
      </c>
      <c r="H677" s="6" t="s">
        <v>3584</v>
      </c>
      <c r="I677" s="7" t="s">
        <v>3585</v>
      </c>
      <c r="J677" s="7" t="s">
        <v>3586</v>
      </c>
      <c r="K677" s="6" t="s">
        <v>52</v>
      </c>
      <c r="L677" s="6" t="str">
        <f t="shared" si="71"/>
        <v>Programa: Gestão das Unidades de Atendimento ao Cidadão</v>
      </c>
      <c r="M677" s="6" t="str">
        <f t="shared" si="72"/>
        <v>Ação: 8262 - Gestão Operacional dos Postos SINE/RJ - SETRAB</v>
      </c>
      <c r="N677" s="6" t="str">
        <f t="shared" si="73"/>
        <v>Taxa de aproveitamento pleno de vagas  (Percentual)</v>
      </c>
      <c r="O677" s="17" t="s">
        <v>79</v>
      </c>
      <c r="P677" s="7" t="s">
        <v>54</v>
      </c>
      <c r="Q677" s="94">
        <v>0.21</v>
      </c>
      <c r="R677" s="15" t="s">
        <v>55</v>
      </c>
      <c r="S677" s="112">
        <v>0.1</v>
      </c>
      <c r="T677" s="112">
        <v>0.08</v>
      </c>
      <c r="U677" s="112">
        <v>0.24</v>
      </c>
      <c r="V677" s="112">
        <v>0.08</v>
      </c>
      <c r="W677" s="81">
        <v>0.1</v>
      </c>
      <c r="X677" s="81">
        <v>0.13</v>
      </c>
      <c r="Y677" s="81">
        <v>0.03</v>
      </c>
      <c r="Z677" s="81">
        <v>0.37</v>
      </c>
      <c r="AA677" s="81">
        <v>0.25</v>
      </c>
      <c r="AB677" s="81">
        <v>0.35</v>
      </c>
      <c r="AC677" s="81">
        <v>0.06</v>
      </c>
      <c r="AD677" s="116">
        <v>0.25</v>
      </c>
      <c r="AE677" s="15">
        <v>0.19</v>
      </c>
      <c r="AF677" s="15">
        <v>0.19</v>
      </c>
      <c r="AG677" s="16">
        <v>0.19</v>
      </c>
      <c r="AH677" s="7" t="s">
        <v>79</v>
      </c>
      <c r="AI677" s="7" t="s">
        <v>161</v>
      </c>
      <c r="AJ677" s="7" t="s">
        <v>161</v>
      </c>
    </row>
    <row r="678" spans="1:36" ht="13.5" customHeight="1" x14ac:dyDescent="0.25">
      <c r="A678" s="7" t="s">
        <v>737</v>
      </c>
      <c r="B678" s="14" t="s">
        <v>738</v>
      </c>
      <c r="C678" s="7">
        <v>30010</v>
      </c>
      <c r="D678" s="7" t="s">
        <v>3515</v>
      </c>
      <c r="E678" s="7" t="s">
        <v>3561</v>
      </c>
      <c r="F678" s="6" t="s">
        <v>3562</v>
      </c>
      <c r="G678" s="3" t="s">
        <v>3587</v>
      </c>
      <c r="H678" s="6" t="s">
        <v>3588</v>
      </c>
      <c r="I678" s="7" t="s">
        <v>3589</v>
      </c>
      <c r="J678" s="7" t="s">
        <v>3590</v>
      </c>
      <c r="K678" s="6" t="s">
        <v>52</v>
      </c>
      <c r="L678" s="6" t="str">
        <f t="shared" si="71"/>
        <v>Programa: Gestão das Unidades de Atendimento ao Cidadão</v>
      </c>
      <c r="M678" s="6" t="str">
        <f t="shared" si="72"/>
        <v>Ação: 8262 - Gestão Operacional dos Postos SINE/RJ - SETRAB</v>
      </c>
      <c r="N678" s="6" t="str">
        <f t="shared" si="73"/>
        <v>Taxa de colocação de trabalhadores inscritos (Percentual)</v>
      </c>
      <c r="O678" s="17" t="s">
        <v>79</v>
      </c>
      <c r="P678" s="7" t="s">
        <v>54</v>
      </c>
      <c r="Q678" s="94">
        <v>0.09</v>
      </c>
      <c r="R678" s="15" t="s">
        <v>55</v>
      </c>
      <c r="S678" s="81">
        <v>0.03</v>
      </c>
      <c r="T678" s="81">
        <v>0.04</v>
      </c>
      <c r="U678" s="81">
        <v>0.14000000000000001</v>
      </c>
      <c r="V678" s="81">
        <v>0.56999999999999995</v>
      </c>
      <c r="W678" s="81">
        <v>0.04</v>
      </c>
      <c r="X678" s="81">
        <v>0.05</v>
      </c>
      <c r="Y678" s="81">
        <v>0.02</v>
      </c>
      <c r="Z678" s="81">
        <v>0.14000000000000001</v>
      </c>
      <c r="AA678" s="81">
        <v>0.17</v>
      </c>
      <c r="AB678" s="81">
        <v>0.27</v>
      </c>
      <c r="AC678" s="81">
        <v>0.04</v>
      </c>
      <c r="AD678" s="116">
        <v>0.17</v>
      </c>
      <c r="AE678" s="15">
        <v>0.09</v>
      </c>
      <c r="AF678" s="15">
        <v>0.09</v>
      </c>
      <c r="AG678" s="16">
        <v>0.09</v>
      </c>
      <c r="AH678" s="7" t="s">
        <v>79</v>
      </c>
      <c r="AI678" s="7" t="s">
        <v>161</v>
      </c>
      <c r="AJ678" s="7" t="s">
        <v>161</v>
      </c>
    </row>
    <row r="679" spans="1:36" ht="13.5" customHeight="1" x14ac:dyDescent="0.25">
      <c r="A679" s="7" t="s">
        <v>737</v>
      </c>
      <c r="B679" s="14" t="s">
        <v>738</v>
      </c>
      <c r="C679" s="7">
        <v>30010</v>
      </c>
      <c r="D679" s="7" t="s">
        <v>3515</v>
      </c>
      <c r="E679" s="7" t="s">
        <v>3561</v>
      </c>
      <c r="F679" s="6" t="s">
        <v>3562</v>
      </c>
      <c r="G679" s="3" t="s">
        <v>3591</v>
      </c>
      <c r="H679" s="6" t="s">
        <v>3592</v>
      </c>
      <c r="I679" s="7" t="s">
        <v>3593</v>
      </c>
      <c r="J679" s="7" t="s">
        <v>3594</v>
      </c>
      <c r="K679" s="6" t="s">
        <v>52</v>
      </c>
      <c r="L679" s="6" t="str">
        <f t="shared" si="71"/>
        <v>Programa: Gestão das Unidades de Atendimento ao Cidadão</v>
      </c>
      <c r="M679" s="6" t="str">
        <f t="shared" si="72"/>
        <v>Ação: 8262 - Gestão Operacional dos Postos SINE/RJ - SETRAB</v>
      </c>
      <c r="N679" s="6" t="str">
        <f t="shared" si="73"/>
        <v>Taxa de eficiência da seleção (Percentual)</v>
      </c>
      <c r="O679" s="17" t="s">
        <v>79</v>
      </c>
      <c r="P679" s="7" t="s">
        <v>54</v>
      </c>
      <c r="Q679" s="94">
        <v>0.18</v>
      </c>
      <c r="R679" s="15" t="s">
        <v>55</v>
      </c>
      <c r="S679" s="81">
        <v>0.05</v>
      </c>
      <c r="T679" s="81">
        <v>0.05</v>
      </c>
      <c r="U679" s="81">
        <v>0.16</v>
      </c>
      <c r="V679" s="81">
        <v>0.11</v>
      </c>
      <c r="W679" s="81">
        <v>0.1</v>
      </c>
      <c r="X679" s="81">
        <v>0.14000000000000001</v>
      </c>
      <c r="Y679" s="81">
        <v>0.03</v>
      </c>
      <c r="Z679" s="81">
        <v>0.21</v>
      </c>
      <c r="AA679" s="81">
        <v>0.15</v>
      </c>
      <c r="AB679" s="81">
        <v>0.22</v>
      </c>
      <c r="AC679" s="81">
        <v>0.04</v>
      </c>
      <c r="AD679" s="116">
        <v>0.15</v>
      </c>
      <c r="AE679" s="15">
        <v>0.2</v>
      </c>
      <c r="AF679" s="15">
        <v>0.2</v>
      </c>
      <c r="AG679" s="16">
        <v>0.2</v>
      </c>
      <c r="AH679" s="7" t="s">
        <v>79</v>
      </c>
      <c r="AI679" s="7" t="s">
        <v>161</v>
      </c>
      <c r="AJ679" s="7" t="s">
        <v>161</v>
      </c>
    </row>
    <row r="680" spans="1:36" ht="13.5" customHeight="1" x14ac:dyDescent="0.25">
      <c r="A680" s="7" t="s">
        <v>737</v>
      </c>
      <c r="B680" s="7" t="s">
        <v>738</v>
      </c>
      <c r="C680" s="7">
        <v>30010</v>
      </c>
      <c r="D680" s="7" t="s">
        <v>3515</v>
      </c>
      <c r="E680" s="7" t="s">
        <v>3561</v>
      </c>
      <c r="F680" s="6" t="s">
        <v>3562</v>
      </c>
      <c r="G680" s="3" t="s">
        <v>3595</v>
      </c>
      <c r="H680" s="6" t="s">
        <v>3596</v>
      </c>
      <c r="I680" s="7" t="s">
        <v>3597</v>
      </c>
      <c r="J680" s="7" t="s">
        <v>3598</v>
      </c>
      <c r="K680" s="6" t="s">
        <v>45</v>
      </c>
      <c r="L680" s="6" t="str">
        <f t="shared" si="71"/>
        <v>Programa: Gestão das Unidades de Atendimento ao Cidadão</v>
      </c>
      <c r="M680" s="6" t="str">
        <f t="shared" si="72"/>
        <v>Ação: 8262 - Gestão Operacional dos Postos SINE/RJ - SETRAB</v>
      </c>
      <c r="N680" s="6" t="str">
        <f t="shared" si="73"/>
        <v>Vaga captada ocupada (Unidade)</v>
      </c>
      <c r="O680" s="17" t="s">
        <v>79</v>
      </c>
      <c r="P680" s="7" t="s">
        <v>54</v>
      </c>
      <c r="Q680" s="61">
        <v>9737</v>
      </c>
      <c r="R680" s="34" t="s">
        <v>55</v>
      </c>
      <c r="S680" s="7">
        <v>351</v>
      </c>
      <c r="T680" s="7">
        <v>270</v>
      </c>
      <c r="U680" s="7">
        <v>787</v>
      </c>
      <c r="V680" s="7">
        <v>42</v>
      </c>
      <c r="W680" s="7">
        <v>64</v>
      </c>
      <c r="X680" s="7">
        <v>97</v>
      </c>
      <c r="Y680" s="7">
        <v>93</v>
      </c>
      <c r="Z680" s="7">
        <v>372</v>
      </c>
      <c r="AA680" s="7">
        <v>511</v>
      </c>
      <c r="AB680" s="7">
        <v>908</v>
      </c>
      <c r="AC680" s="7">
        <v>136</v>
      </c>
      <c r="AD680" s="2">
        <v>511</v>
      </c>
      <c r="AE680" s="34">
        <v>9883</v>
      </c>
      <c r="AF680" s="34">
        <v>9883</v>
      </c>
      <c r="AG680" s="62">
        <v>9883</v>
      </c>
      <c r="AH680" s="77" t="s">
        <v>46</v>
      </c>
      <c r="AI680" s="7" t="s">
        <v>161</v>
      </c>
      <c r="AJ680" s="7" t="s">
        <v>161</v>
      </c>
    </row>
    <row r="681" spans="1:36" ht="13.5" customHeight="1" x14ac:dyDescent="0.25">
      <c r="A681" s="7" t="s">
        <v>737</v>
      </c>
      <c r="B681" s="7" t="s">
        <v>738</v>
      </c>
      <c r="C681" s="7">
        <v>30010</v>
      </c>
      <c r="D681" s="7" t="s">
        <v>3515</v>
      </c>
      <c r="E681" s="7" t="s">
        <v>3599</v>
      </c>
      <c r="F681" s="6" t="s">
        <v>3600</v>
      </c>
      <c r="G681" s="3" t="s">
        <v>3563</v>
      </c>
      <c r="H681" s="6" t="s">
        <v>3601</v>
      </c>
      <c r="I681" s="7" t="s">
        <v>3565</v>
      </c>
      <c r="J681" s="7" t="s">
        <v>3566</v>
      </c>
      <c r="K681" s="6" t="s">
        <v>45</v>
      </c>
      <c r="L681" s="6" t="str">
        <f t="shared" si="71"/>
        <v>Programa: Gestão das Unidades de Atendimento ao Cidadão</v>
      </c>
      <c r="M681" s="6" t="str">
        <f t="shared" si="72"/>
        <v>Ação: 8263 - Gestão do Sistema Nacional de Empregos - SINE/RJ - SETRAB</v>
      </c>
      <c r="N681" s="6" t="str">
        <f t="shared" si="73"/>
        <v>Carteiras de Trabalho requeridas (Unidade)</v>
      </c>
      <c r="O681" s="17" t="s">
        <v>79</v>
      </c>
      <c r="P681" s="7" t="s">
        <v>47</v>
      </c>
      <c r="Q681" s="61">
        <v>100158</v>
      </c>
      <c r="R681" s="7" t="s">
        <v>55</v>
      </c>
      <c r="S681" s="7">
        <v>7096</v>
      </c>
      <c r="T681" s="7">
        <v>5097</v>
      </c>
      <c r="U681" s="7">
        <v>2918</v>
      </c>
      <c r="V681" s="7">
        <v>0</v>
      </c>
      <c r="W681" s="7">
        <v>0</v>
      </c>
      <c r="X681" s="7">
        <v>0</v>
      </c>
      <c r="Y681" s="7">
        <v>0</v>
      </c>
      <c r="Z681" s="7">
        <v>0</v>
      </c>
      <c r="AA681" s="7">
        <v>0</v>
      </c>
      <c r="AB681" s="7">
        <v>0</v>
      </c>
      <c r="AC681" s="7">
        <v>0</v>
      </c>
      <c r="AD681" s="2">
        <v>0</v>
      </c>
      <c r="AE681" s="34">
        <v>20031</v>
      </c>
      <c r="AF681" s="34">
        <v>16024</v>
      </c>
      <c r="AG681" s="62">
        <v>12819</v>
      </c>
      <c r="AH681" s="77" t="s">
        <v>46</v>
      </c>
      <c r="AI681" s="7" t="s">
        <v>161</v>
      </c>
      <c r="AJ681" s="7" t="s">
        <v>161</v>
      </c>
    </row>
    <row r="682" spans="1:36" ht="14.25" customHeight="1" x14ac:dyDescent="0.25">
      <c r="A682" s="7" t="s">
        <v>737</v>
      </c>
      <c r="B682" s="7" t="s">
        <v>738</v>
      </c>
      <c r="C682" s="7">
        <v>30010</v>
      </c>
      <c r="D682" s="7" t="s">
        <v>3515</v>
      </c>
      <c r="E682" s="7" t="s">
        <v>3599</v>
      </c>
      <c r="F682" s="6" t="s">
        <v>3600</v>
      </c>
      <c r="G682" s="3" t="s">
        <v>3567</v>
      </c>
      <c r="H682" s="6" t="s">
        <v>3568</v>
      </c>
      <c r="I682" s="7" t="s">
        <v>3569</v>
      </c>
      <c r="J682" s="7" t="s">
        <v>3570</v>
      </c>
      <c r="K682" s="6" t="s">
        <v>45</v>
      </c>
      <c r="L682" s="6" t="str">
        <f t="shared" si="71"/>
        <v>Programa: Gestão das Unidades de Atendimento ao Cidadão</v>
      </c>
      <c r="M682" s="6" t="str">
        <f t="shared" si="72"/>
        <v>Ação: 8263 - Gestão do Sistema Nacional de Empregos - SINE/RJ - SETRAB</v>
      </c>
      <c r="N682" s="6" t="str">
        <f t="shared" si="73"/>
        <v>Número de trabalhadores encaminhados (Unidade)</v>
      </c>
      <c r="O682" s="17" t="s">
        <v>79</v>
      </c>
      <c r="P682" s="7" t="s">
        <v>54</v>
      </c>
      <c r="Q682" s="61">
        <v>52248</v>
      </c>
      <c r="R682" s="34" t="s">
        <v>55</v>
      </c>
      <c r="S682" s="7">
        <v>5605</v>
      </c>
      <c r="T682" s="7">
        <v>4611</v>
      </c>
      <c r="U682" s="7">
        <v>4033</v>
      </c>
      <c r="V682" s="7">
        <v>318</v>
      </c>
      <c r="W682" s="7">
        <v>484</v>
      </c>
      <c r="X682" s="7">
        <v>670</v>
      </c>
      <c r="Y682" s="7">
        <v>1671</v>
      </c>
      <c r="Z682" s="7">
        <v>1785</v>
      </c>
      <c r="AA682" s="7">
        <v>3072</v>
      </c>
      <c r="AB682" s="7">
        <v>3952</v>
      </c>
      <c r="AC682" s="7">
        <v>2812</v>
      </c>
      <c r="AD682" s="2">
        <v>3072</v>
      </c>
      <c r="AE682" s="34">
        <v>15225</v>
      </c>
      <c r="AF682" s="34">
        <v>16745</v>
      </c>
      <c r="AG682" s="62">
        <v>18420</v>
      </c>
      <c r="AH682" s="77" t="s">
        <v>46</v>
      </c>
      <c r="AI682" s="7" t="s">
        <v>161</v>
      </c>
      <c r="AJ682" s="7" t="s">
        <v>161</v>
      </c>
    </row>
    <row r="683" spans="1:36" ht="13.5" customHeight="1" x14ac:dyDescent="0.25">
      <c r="A683" s="7" t="s">
        <v>737</v>
      </c>
      <c r="B683" s="7" t="s">
        <v>738</v>
      </c>
      <c r="C683" s="7">
        <v>30010</v>
      </c>
      <c r="D683" s="7" t="s">
        <v>3515</v>
      </c>
      <c r="E683" s="7" t="s">
        <v>3599</v>
      </c>
      <c r="F683" s="6" t="s">
        <v>3600</v>
      </c>
      <c r="G683" s="3" t="s">
        <v>3571</v>
      </c>
      <c r="H683" s="6" t="s">
        <v>3572</v>
      </c>
      <c r="I683" s="7" t="s">
        <v>3573</v>
      </c>
      <c r="J683" s="7" t="s">
        <v>3574</v>
      </c>
      <c r="K683" s="6" t="s">
        <v>45</v>
      </c>
      <c r="L683" s="6" t="str">
        <f t="shared" si="71"/>
        <v>Programa: Gestão das Unidades de Atendimento ao Cidadão</v>
      </c>
      <c r="M683" s="6" t="str">
        <f t="shared" si="72"/>
        <v>Ação: 8263 - Gestão do Sistema Nacional de Empregos - SINE/RJ - SETRAB</v>
      </c>
      <c r="N683" s="6" t="str">
        <f t="shared" si="73"/>
        <v>Número de vagas captadas  (Unidade)</v>
      </c>
      <c r="O683" s="17" t="s">
        <v>79</v>
      </c>
      <c r="P683" s="7" t="s">
        <v>54</v>
      </c>
      <c r="Q683" s="61">
        <v>44142</v>
      </c>
      <c r="R683" s="34">
        <v>49365</v>
      </c>
      <c r="S683" s="7">
        <v>2896</v>
      </c>
      <c r="T683" s="7">
        <v>2837</v>
      </c>
      <c r="U683" s="7">
        <v>2677</v>
      </c>
      <c r="V683" s="7">
        <v>459</v>
      </c>
      <c r="W683" s="7">
        <v>474</v>
      </c>
      <c r="X683" s="7">
        <v>708</v>
      </c>
      <c r="Y683" s="7">
        <v>1518</v>
      </c>
      <c r="Z683" s="7">
        <v>995</v>
      </c>
      <c r="AA683" s="7">
        <v>1777</v>
      </c>
      <c r="AB683" s="7">
        <v>2448</v>
      </c>
      <c r="AC683" s="7">
        <v>1907</v>
      </c>
      <c r="AD683" s="2">
        <v>908</v>
      </c>
      <c r="AE683" s="34">
        <v>49365</v>
      </c>
      <c r="AF683" s="34">
        <v>49365</v>
      </c>
      <c r="AG683" s="62">
        <v>49365</v>
      </c>
      <c r="AH683" s="77" t="s">
        <v>46</v>
      </c>
      <c r="AI683" s="10">
        <f>IF(P683="Crescimento",SUM(S683:AD683)/R683, 2-(SUM(S683:AD683)/R683))</f>
        <v>0.39712346804416082</v>
      </c>
      <c r="AJ683" s="7" t="str">
        <f t="shared" si="70"/>
        <v>Abaixo do Esperado</v>
      </c>
    </row>
    <row r="684" spans="1:36" ht="13.5" customHeight="1" x14ac:dyDescent="0.25">
      <c r="A684" s="7" t="s">
        <v>737</v>
      </c>
      <c r="B684" s="7" t="s">
        <v>738</v>
      </c>
      <c r="C684" s="7">
        <v>30010</v>
      </c>
      <c r="D684" s="7" t="s">
        <v>3515</v>
      </c>
      <c r="E684" s="7" t="s">
        <v>3599</v>
      </c>
      <c r="F684" s="6" t="s">
        <v>3600</v>
      </c>
      <c r="G684" s="3" t="s">
        <v>3575</v>
      </c>
      <c r="H684" s="6" t="s">
        <v>3576</v>
      </c>
      <c r="I684" s="7" t="s">
        <v>3577</v>
      </c>
      <c r="J684" s="7" t="s">
        <v>3578</v>
      </c>
      <c r="K684" s="6" t="s">
        <v>45</v>
      </c>
      <c r="L684" s="6" t="str">
        <f t="shared" si="71"/>
        <v>Programa: Gestão das Unidades de Atendimento ao Cidadão</v>
      </c>
      <c r="M684" s="6" t="str">
        <f t="shared" si="72"/>
        <v>Ação: 8263 - Gestão do Sistema Nacional de Empregos - SINE/RJ - SETRAB</v>
      </c>
      <c r="N684" s="6" t="str">
        <f t="shared" si="73"/>
        <v>Pessoas atendidas em ações itinerantes da unidade móvel do SINE-RJ (Unidade)</v>
      </c>
      <c r="O684" s="17" t="s">
        <v>79</v>
      </c>
      <c r="P684" s="7" t="s">
        <v>54</v>
      </c>
      <c r="Q684" s="160">
        <v>17961</v>
      </c>
      <c r="R684" s="50">
        <v>1346</v>
      </c>
      <c r="S684" s="7">
        <v>64</v>
      </c>
      <c r="T684" s="7">
        <v>0</v>
      </c>
      <c r="U684" s="7">
        <v>88</v>
      </c>
      <c r="V684" s="7">
        <v>0</v>
      </c>
      <c r="W684" s="7">
        <v>0</v>
      </c>
      <c r="X684" s="7">
        <v>0</v>
      </c>
      <c r="Y684" s="7">
        <v>0</v>
      </c>
      <c r="Z684" s="7">
        <v>0</v>
      </c>
      <c r="AA684" s="7">
        <v>0</v>
      </c>
      <c r="AB684" s="7">
        <v>0</v>
      </c>
      <c r="AC684" s="7">
        <v>0</v>
      </c>
      <c r="AD684" s="2">
        <v>0</v>
      </c>
      <c r="AE684" s="85">
        <v>1875</v>
      </c>
      <c r="AF684" s="85">
        <v>2025</v>
      </c>
      <c r="AG684" s="161">
        <v>2175</v>
      </c>
      <c r="AH684" s="77" t="s">
        <v>46</v>
      </c>
      <c r="AI684" s="10">
        <f>IF(P684="Crescimento",SUM(S684:AD684)/R684, 2-(SUM(S684:AD684)/R684))</f>
        <v>0.11292719167904904</v>
      </c>
      <c r="AJ684" s="7" t="str">
        <f t="shared" si="70"/>
        <v>Abaixo do Esperado</v>
      </c>
    </row>
    <row r="685" spans="1:36" ht="13.5" customHeight="1" x14ac:dyDescent="0.25">
      <c r="A685" s="7" t="s">
        <v>737</v>
      </c>
      <c r="B685" s="14" t="s">
        <v>738</v>
      </c>
      <c r="C685" s="7">
        <v>30010</v>
      </c>
      <c r="D685" s="7" t="s">
        <v>3515</v>
      </c>
      <c r="E685" s="7" t="s">
        <v>3599</v>
      </c>
      <c r="F685" s="6" t="s">
        <v>3600</v>
      </c>
      <c r="G685" s="3" t="s">
        <v>3579</v>
      </c>
      <c r="H685" s="6" t="s">
        <v>3580</v>
      </c>
      <c r="I685" s="7" t="s">
        <v>3581</v>
      </c>
      <c r="J685" s="7" t="s">
        <v>3582</v>
      </c>
      <c r="K685" s="6" t="s">
        <v>45</v>
      </c>
      <c r="L685" s="6" t="str">
        <f t="shared" si="71"/>
        <v>Programa: Gestão das Unidades de Atendimento ao Cidadão</v>
      </c>
      <c r="M685" s="6" t="str">
        <f t="shared" si="72"/>
        <v>Ação: 8263 - Gestão do Sistema Nacional de Empregos - SINE/RJ - SETRAB</v>
      </c>
      <c r="N685" s="6" t="str">
        <f t="shared" si="73"/>
        <v>Segurados do benefício seguro-desemprego realocados no mercado de trabalho por intermédio do SINE-RJ  (Unidade)</v>
      </c>
      <c r="O685" s="17" t="s">
        <v>79</v>
      </c>
      <c r="P685" s="7" t="s">
        <v>54</v>
      </c>
      <c r="Q685" s="14">
        <v>984</v>
      </c>
      <c r="R685" s="7" t="s">
        <v>55</v>
      </c>
      <c r="S685" s="7">
        <v>28</v>
      </c>
      <c r="T685" s="7">
        <v>21</v>
      </c>
      <c r="U685" s="7">
        <v>73</v>
      </c>
      <c r="V685" s="7">
        <v>1</v>
      </c>
      <c r="W685" s="107">
        <v>3</v>
      </c>
      <c r="X685" s="107">
        <v>18</v>
      </c>
      <c r="Y685" s="107">
        <v>13</v>
      </c>
      <c r="Z685" s="107">
        <v>72</v>
      </c>
      <c r="AA685" s="107">
        <v>107</v>
      </c>
      <c r="AB685" s="107">
        <v>179</v>
      </c>
      <c r="AC685" s="107">
        <v>17</v>
      </c>
      <c r="AD685" s="2">
        <v>107</v>
      </c>
      <c r="AE685" s="7">
        <v>1191</v>
      </c>
      <c r="AF685" s="7">
        <v>1191</v>
      </c>
      <c r="AG685" s="17">
        <v>1191</v>
      </c>
      <c r="AH685" s="77" t="s">
        <v>46</v>
      </c>
      <c r="AI685" s="7" t="s">
        <v>161</v>
      </c>
      <c r="AJ685" s="7" t="s">
        <v>161</v>
      </c>
    </row>
    <row r="686" spans="1:36" ht="13.5" customHeight="1" x14ac:dyDescent="0.25">
      <c r="A686" s="7" t="s">
        <v>737</v>
      </c>
      <c r="B686" s="14" t="s">
        <v>738</v>
      </c>
      <c r="C686" s="7">
        <v>30010</v>
      </c>
      <c r="D686" s="7" t="s">
        <v>3515</v>
      </c>
      <c r="E686" s="7" t="s">
        <v>3599</v>
      </c>
      <c r="F686" s="6" t="s">
        <v>3600</v>
      </c>
      <c r="G686" s="3" t="s">
        <v>3583</v>
      </c>
      <c r="H686" s="6" t="s">
        <v>3584</v>
      </c>
      <c r="I686" s="7" t="s">
        <v>3602</v>
      </c>
      <c r="J686" s="7" t="s">
        <v>3603</v>
      </c>
      <c r="K686" s="6" t="s">
        <v>52</v>
      </c>
      <c r="L686" s="6" t="str">
        <f t="shared" si="71"/>
        <v>Programa: Gestão das Unidades de Atendimento ao Cidadão</v>
      </c>
      <c r="M686" s="6" t="str">
        <f t="shared" si="72"/>
        <v>Ação: 8263 - Gestão do Sistema Nacional de Empregos - SINE/RJ - SETRAB</v>
      </c>
      <c r="N686" s="6" t="str">
        <f t="shared" si="73"/>
        <v>Taxa de aproveitamento pleno de vagas  (Percentual)</v>
      </c>
      <c r="O686" s="17" t="s">
        <v>79</v>
      </c>
      <c r="P686" s="7" t="s">
        <v>54</v>
      </c>
      <c r="Q686" s="94">
        <v>0.21</v>
      </c>
      <c r="R686" s="15" t="s">
        <v>55</v>
      </c>
      <c r="S686" s="112">
        <v>0.1</v>
      </c>
      <c r="T686" s="112">
        <v>0.08</v>
      </c>
      <c r="U686" s="112">
        <v>0.24</v>
      </c>
      <c r="V686" s="112">
        <v>0.08</v>
      </c>
      <c r="W686" s="81">
        <v>0.1</v>
      </c>
      <c r="X686" s="81">
        <v>0.13</v>
      </c>
      <c r="Y686" s="81">
        <v>0.03</v>
      </c>
      <c r="Z686" s="81">
        <v>0.37</v>
      </c>
      <c r="AA686" s="81">
        <v>0.25</v>
      </c>
      <c r="AB686" s="81">
        <v>0.35</v>
      </c>
      <c r="AC686" s="81">
        <v>0.06</v>
      </c>
      <c r="AD686" s="116">
        <v>0.25</v>
      </c>
      <c r="AE686" s="15">
        <v>0.19</v>
      </c>
      <c r="AF686" s="15">
        <v>0.19</v>
      </c>
      <c r="AG686" s="16">
        <v>0.19</v>
      </c>
      <c r="AH686" s="7" t="s">
        <v>79</v>
      </c>
      <c r="AI686" s="7" t="s">
        <v>161</v>
      </c>
      <c r="AJ686" s="7" t="s">
        <v>161</v>
      </c>
    </row>
    <row r="687" spans="1:36" ht="13.5" customHeight="1" x14ac:dyDescent="0.25">
      <c r="A687" s="7" t="s">
        <v>737</v>
      </c>
      <c r="B687" s="14" t="s">
        <v>738</v>
      </c>
      <c r="C687" s="7">
        <v>30010</v>
      </c>
      <c r="D687" s="7" t="s">
        <v>3515</v>
      </c>
      <c r="E687" s="7" t="s">
        <v>3599</v>
      </c>
      <c r="F687" s="6" t="s">
        <v>3600</v>
      </c>
      <c r="G687" s="3" t="s">
        <v>3587</v>
      </c>
      <c r="H687" s="6" t="s">
        <v>3588</v>
      </c>
      <c r="I687" s="7" t="s">
        <v>3589</v>
      </c>
      <c r="J687" s="7" t="s">
        <v>3590</v>
      </c>
      <c r="K687" s="6" t="s">
        <v>52</v>
      </c>
      <c r="L687" s="6" t="str">
        <f t="shared" si="71"/>
        <v>Programa: Gestão das Unidades de Atendimento ao Cidadão</v>
      </c>
      <c r="M687" s="6" t="str">
        <f t="shared" si="72"/>
        <v>Ação: 8263 - Gestão do Sistema Nacional de Empregos - SINE/RJ - SETRAB</v>
      </c>
      <c r="N687" s="6" t="str">
        <f t="shared" si="73"/>
        <v>Taxa de colocação de trabalhadores inscritos (Percentual)</v>
      </c>
      <c r="O687" s="17" t="s">
        <v>79</v>
      </c>
      <c r="P687" s="7" t="s">
        <v>54</v>
      </c>
      <c r="Q687" s="94">
        <v>0.09</v>
      </c>
      <c r="R687" s="15" t="s">
        <v>55</v>
      </c>
      <c r="S687" s="81">
        <v>0.03</v>
      </c>
      <c r="T687" s="81">
        <v>0.04</v>
      </c>
      <c r="U687" s="81">
        <v>0.14000000000000001</v>
      </c>
      <c r="V687" s="81">
        <v>0.56999999999999995</v>
      </c>
      <c r="W687" s="81">
        <v>0.04</v>
      </c>
      <c r="X687" s="81">
        <v>0.05</v>
      </c>
      <c r="Y687" s="81">
        <v>0.02</v>
      </c>
      <c r="Z687" s="81">
        <v>0.14000000000000001</v>
      </c>
      <c r="AA687" s="81">
        <v>0.17</v>
      </c>
      <c r="AB687" s="81">
        <v>0.27</v>
      </c>
      <c r="AC687" s="81">
        <v>0.04</v>
      </c>
      <c r="AD687" s="116">
        <v>0.17</v>
      </c>
      <c r="AE687" s="15">
        <v>0.09</v>
      </c>
      <c r="AF687" s="15">
        <v>0.09</v>
      </c>
      <c r="AG687" s="16">
        <v>0.09</v>
      </c>
      <c r="AH687" s="7" t="s">
        <v>79</v>
      </c>
      <c r="AI687" s="7" t="s">
        <v>161</v>
      </c>
      <c r="AJ687" s="7" t="s">
        <v>161</v>
      </c>
    </row>
    <row r="688" spans="1:36" ht="13.5" customHeight="1" x14ac:dyDescent="0.25">
      <c r="A688" s="7" t="s">
        <v>737</v>
      </c>
      <c r="B688" s="14" t="s">
        <v>738</v>
      </c>
      <c r="C688" s="7">
        <v>30010</v>
      </c>
      <c r="D688" s="7" t="s">
        <v>3515</v>
      </c>
      <c r="E688" s="7" t="s">
        <v>3599</v>
      </c>
      <c r="F688" s="6" t="s">
        <v>3600</v>
      </c>
      <c r="G688" s="3" t="s">
        <v>3591</v>
      </c>
      <c r="H688" s="6" t="s">
        <v>3592</v>
      </c>
      <c r="I688" s="7" t="s">
        <v>3593</v>
      </c>
      <c r="J688" s="7" t="s">
        <v>3594</v>
      </c>
      <c r="K688" s="6" t="s">
        <v>52</v>
      </c>
      <c r="L688" s="6" t="str">
        <f t="shared" si="71"/>
        <v>Programa: Gestão das Unidades de Atendimento ao Cidadão</v>
      </c>
      <c r="M688" s="6" t="str">
        <f t="shared" si="72"/>
        <v>Ação: 8263 - Gestão do Sistema Nacional de Empregos - SINE/RJ - SETRAB</v>
      </c>
      <c r="N688" s="6" t="str">
        <f t="shared" si="73"/>
        <v>Taxa de eficiência da seleção (Percentual)</v>
      </c>
      <c r="O688" s="17" t="s">
        <v>79</v>
      </c>
      <c r="P688" s="7" t="s">
        <v>54</v>
      </c>
      <c r="Q688" s="94">
        <v>0.18</v>
      </c>
      <c r="R688" s="15" t="s">
        <v>55</v>
      </c>
      <c r="S688" s="81">
        <v>0.05</v>
      </c>
      <c r="T688" s="81">
        <v>0.05</v>
      </c>
      <c r="U688" s="81">
        <v>0.16</v>
      </c>
      <c r="V688" s="81">
        <v>0.11</v>
      </c>
      <c r="W688" s="81">
        <v>0.1</v>
      </c>
      <c r="X688" s="81">
        <v>0.14000000000000001</v>
      </c>
      <c r="Y688" s="81">
        <v>0.03</v>
      </c>
      <c r="Z688" s="81">
        <v>0.21</v>
      </c>
      <c r="AA688" s="81">
        <v>0.15</v>
      </c>
      <c r="AB688" s="81">
        <v>0.22</v>
      </c>
      <c r="AC688" s="81">
        <v>0.04</v>
      </c>
      <c r="AD688" s="116">
        <v>0.15</v>
      </c>
      <c r="AE688" s="15">
        <v>0.2</v>
      </c>
      <c r="AF688" s="15">
        <v>0.2</v>
      </c>
      <c r="AG688" s="16">
        <v>0.2</v>
      </c>
      <c r="AH688" s="7" t="s">
        <v>79</v>
      </c>
      <c r="AI688" s="7" t="s">
        <v>161</v>
      </c>
      <c r="AJ688" s="7" t="s">
        <v>161</v>
      </c>
    </row>
    <row r="689" spans="1:36" ht="13.5" customHeight="1" x14ac:dyDescent="0.25">
      <c r="A689" s="3" t="s">
        <v>737</v>
      </c>
      <c r="B689" s="3" t="s">
        <v>738</v>
      </c>
      <c r="C689" s="3">
        <v>30010</v>
      </c>
      <c r="D689" s="3" t="s">
        <v>3515</v>
      </c>
      <c r="E689" s="3" t="s">
        <v>3599</v>
      </c>
      <c r="F689" s="4" t="s">
        <v>3600</v>
      </c>
      <c r="G689" s="3" t="s">
        <v>3595</v>
      </c>
      <c r="H689" s="4" t="s">
        <v>3596</v>
      </c>
      <c r="I689" s="3" t="s">
        <v>3597</v>
      </c>
      <c r="J689" s="3" t="s">
        <v>3604</v>
      </c>
      <c r="K689" s="4" t="s">
        <v>45</v>
      </c>
      <c r="L689" s="6" t="str">
        <f t="shared" si="71"/>
        <v>Programa: Gestão das Unidades de Atendimento ao Cidadão</v>
      </c>
      <c r="M689" s="6" t="str">
        <f t="shared" si="72"/>
        <v>Ação: 8263 - Gestão do Sistema Nacional de Empregos - SINE/RJ - SETRAB</v>
      </c>
      <c r="N689" s="6" t="str">
        <f t="shared" si="73"/>
        <v>Vaga captada ocupada (Unidade)</v>
      </c>
      <c r="O689" s="5" t="s">
        <v>79</v>
      </c>
      <c r="P689" s="7" t="s">
        <v>54</v>
      </c>
      <c r="Q689" s="88">
        <v>9737</v>
      </c>
      <c r="R689" s="97" t="s">
        <v>55</v>
      </c>
      <c r="S689" s="7">
        <v>351</v>
      </c>
      <c r="T689" s="7">
        <v>270</v>
      </c>
      <c r="U689" s="7">
        <v>787</v>
      </c>
      <c r="V689" s="7">
        <v>42</v>
      </c>
      <c r="W689" s="7">
        <v>64</v>
      </c>
      <c r="X689" s="7">
        <v>97</v>
      </c>
      <c r="Y689" s="7">
        <v>93</v>
      </c>
      <c r="Z689" s="7">
        <v>372</v>
      </c>
      <c r="AA689" s="7">
        <v>511</v>
      </c>
      <c r="AB689" s="7">
        <v>908</v>
      </c>
      <c r="AC689" s="7">
        <v>136</v>
      </c>
      <c r="AD689" s="2">
        <v>511</v>
      </c>
      <c r="AE689" s="97">
        <v>9883</v>
      </c>
      <c r="AF689" s="97">
        <v>9883</v>
      </c>
      <c r="AG689" s="98">
        <v>9883</v>
      </c>
      <c r="AH689" s="77" t="s">
        <v>46</v>
      </c>
      <c r="AI689" s="7" t="s">
        <v>161</v>
      </c>
      <c r="AJ689" s="7" t="s">
        <v>161</v>
      </c>
    </row>
    <row r="690" spans="1:36" ht="13.5" customHeight="1" x14ac:dyDescent="0.25">
      <c r="A690" s="11" t="s">
        <v>896</v>
      </c>
      <c r="B690" s="11" t="s">
        <v>897</v>
      </c>
      <c r="C690" s="11">
        <v>30010</v>
      </c>
      <c r="D690" s="11" t="s">
        <v>3515</v>
      </c>
      <c r="E690" s="11" t="s">
        <v>3605</v>
      </c>
      <c r="F690" s="12" t="s">
        <v>3606</v>
      </c>
      <c r="G690" s="3" t="s">
        <v>3607</v>
      </c>
      <c r="H690" s="12" t="s">
        <v>3608</v>
      </c>
      <c r="I690" s="11" t="s">
        <v>3609</v>
      </c>
      <c r="J690" s="11" t="s">
        <v>3610</v>
      </c>
      <c r="K690" s="12" t="s">
        <v>45</v>
      </c>
      <c r="L690" s="6" t="str">
        <f t="shared" si="71"/>
        <v>Programa: Geração de Emprego e Renda e Formação para o Mercado de Trabalho</v>
      </c>
      <c r="M690" s="6" t="str">
        <f t="shared" si="72"/>
        <v>Ação: 8269 - Apoio e Fomento à Economia Popular e Solidária e ao Comércio Justo - SETRAB</v>
      </c>
      <c r="N690" s="6" t="str">
        <f t="shared" si="73"/>
        <v>Número de trabalhadores da ECOSOL assistidos e qualificados  (Unidade)</v>
      </c>
      <c r="O690" s="13" t="s">
        <v>46</v>
      </c>
      <c r="P690" s="7" t="s">
        <v>54</v>
      </c>
      <c r="Q690" s="43" t="s">
        <v>55</v>
      </c>
      <c r="R690" s="13">
        <v>360</v>
      </c>
      <c r="S690" s="2"/>
      <c r="T690" s="2"/>
      <c r="U690" s="2"/>
      <c r="V690" s="2"/>
      <c r="W690" s="2"/>
      <c r="X690" s="2"/>
      <c r="Y690" s="2"/>
      <c r="Z690" s="2"/>
      <c r="AA690" s="2"/>
      <c r="AB690" s="2"/>
      <c r="AC690" s="2"/>
      <c r="AD690" s="2">
        <v>0</v>
      </c>
      <c r="AE690" s="11">
        <v>360</v>
      </c>
      <c r="AF690" s="11">
        <v>360</v>
      </c>
      <c r="AG690" s="13">
        <v>360</v>
      </c>
      <c r="AH690" s="7" t="s">
        <v>46</v>
      </c>
      <c r="AI690" s="10">
        <f>IF(P690="Crescimento",MAX(S690:AD690)/R690, 2-(MIN(S690:AD690)/R690))</f>
        <v>0</v>
      </c>
      <c r="AJ690" s="7" t="str">
        <f t="shared" si="70"/>
        <v>Abaixo do Esperado</v>
      </c>
    </row>
    <row r="691" spans="1:36" ht="13.5" customHeight="1" x14ac:dyDescent="0.25">
      <c r="A691" s="11" t="s">
        <v>3611</v>
      </c>
      <c r="B691" s="11" t="s">
        <v>3612</v>
      </c>
      <c r="C691" s="11" t="s">
        <v>3613</v>
      </c>
      <c r="D691" s="11" t="s">
        <v>3614</v>
      </c>
      <c r="E691" s="11" t="s">
        <v>3615</v>
      </c>
      <c r="F691" s="12" t="s">
        <v>3616</v>
      </c>
      <c r="G691" s="3" t="s">
        <v>3617</v>
      </c>
      <c r="H691" s="12" t="s">
        <v>3618</v>
      </c>
      <c r="I691" s="11" t="s">
        <v>3619</v>
      </c>
      <c r="J691" s="11" t="s">
        <v>3620</v>
      </c>
      <c r="K691" s="12" t="s">
        <v>52</v>
      </c>
      <c r="L691" s="6" t="str">
        <f t="shared" si="71"/>
        <v>Programa: Desenvolvimento do Turismo</v>
      </c>
      <c r="M691" s="6" t="str">
        <f t="shared" si="72"/>
        <v>Ação: 1018 - Expansão, Modernização e Gestão do Transporte Aeroviário - SETRANS</v>
      </c>
      <c r="N691" s="6" t="str">
        <f t="shared" si="73"/>
        <v>Evolução do número de passageiros transportados (aeroporto de Angra dos Reis) (Percentual)</v>
      </c>
      <c r="O691" s="13" t="s">
        <v>46</v>
      </c>
      <c r="P691" s="7" t="s">
        <v>54</v>
      </c>
      <c r="Q691" s="76">
        <v>0</v>
      </c>
      <c r="R691" s="75">
        <v>0</v>
      </c>
      <c r="S691" s="2"/>
      <c r="T691" s="2"/>
      <c r="U691" s="2"/>
      <c r="V691" s="2"/>
      <c r="W691" s="2"/>
      <c r="X691" s="2"/>
      <c r="Y691" s="2"/>
      <c r="Z691" s="2"/>
      <c r="AA691" s="2"/>
      <c r="AB691" s="2"/>
      <c r="AC691" s="2"/>
      <c r="AD691" s="2" t="s">
        <v>55</v>
      </c>
      <c r="AE691" s="76">
        <v>0</v>
      </c>
      <c r="AF691" s="74">
        <v>0.1</v>
      </c>
      <c r="AG691" s="75">
        <v>0.5</v>
      </c>
      <c r="AH691" s="7" t="s">
        <v>46</v>
      </c>
      <c r="AI691" s="7" t="s">
        <v>55</v>
      </c>
      <c r="AJ691" s="7" t="s">
        <v>55</v>
      </c>
    </row>
    <row r="692" spans="1:36" ht="13.5" customHeight="1" x14ac:dyDescent="0.25">
      <c r="A692" s="11" t="s">
        <v>397</v>
      </c>
      <c r="B692" s="11" t="s">
        <v>398</v>
      </c>
      <c r="C692" s="11" t="s">
        <v>3613</v>
      </c>
      <c r="D692" s="11" t="s">
        <v>3614</v>
      </c>
      <c r="E692" s="11" t="s">
        <v>3621</v>
      </c>
      <c r="F692" s="12" t="s">
        <v>3622</v>
      </c>
      <c r="G692" s="3" t="s">
        <v>3623</v>
      </c>
      <c r="H692" s="12" t="s">
        <v>3624</v>
      </c>
      <c r="I692" s="11" t="s">
        <v>3625</v>
      </c>
      <c r="J692" s="11" t="s">
        <v>3626</v>
      </c>
      <c r="K692" s="12" t="s">
        <v>45</v>
      </c>
      <c r="L692" s="6" t="str">
        <f t="shared" si="71"/>
        <v>Programa: Mobilidade Urbana na Região Metropolitana</v>
      </c>
      <c r="M692" s="6" t="str">
        <f t="shared" si="72"/>
        <v>Ação: 1065 - Reestruturação do Transporte Aquaviário - SETRANS</v>
      </c>
      <c r="N692" s="6" t="str">
        <f t="shared" si="73"/>
        <v>Evolução do número de passageiros transportados pelo modo aquaviário (Unidade)</v>
      </c>
      <c r="O692" s="13" t="s">
        <v>46</v>
      </c>
      <c r="P692" s="7" t="s">
        <v>54</v>
      </c>
      <c r="Q692" s="20">
        <v>19400000</v>
      </c>
      <c r="R692" s="22">
        <v>19900000</v>
      </c>
      <c r="S692" s="2"/>
      <c r="T692" s="2"/>
      <c r="U692" s="2"/>
      <c r="V692" s="2"/>
      <c r="W692" s="2"/>
      <c r="X692" s="2"/>
      <c r="Y692" s="2"/>
      <c r="Z692" s="2"/>
      <c r="AA692" s="2"/>
      <c r="AB692" s="2"/>
      <c r="AC692" s="2"/>
      <c r="AD692" s="2">
        <v>8572865</v>
      </c>
      <c r="AE692" s="20">
        <v>20400000</v>
      </c>
      <c r="AF692" s="21">
        <v>20900000</v>
      </c>
      <c r="AG692" s="22">
        <v>21400000</v>
      </c>
      <c r="AH692" s="7" t="s">
        <v>46</v>
      </c>
      <c r="AI692" s="10">
        <f>IF(P692="Crescimento",MAX(S692:AD692)/R692, 2-(MIN(S692:AD692)/R692))</f>
        <v>0.43079723618090454</v>
      </c>
      <c r="AJ692" s="7" t="str">
        <f t="shared" si="70"/>
        <v>Abaixo do Esperado</v>
      </c>
    </row>
    <row r="693" spans="1:36" ht="13.5" customHeight="1" x14ac:dyDescent="0.25">
      <c r="A693" s="11" t="s">
        <v>1190</v>
      </c>
      <c r="B693" s="11" t="s">
        <v>1191</v>
      </c>
      <c r="C693" s="11" t="s">
        <v>3613</v>
      </c>
      <c r="D693" s="11" t="s">
        <v>3614</v>
      </c>
      <c r="E693" s="11" t="s">
        <v>3627</v>
      </c>
      <c r="F693" s="12" t="s">
        <v>3628</v>
      </c>
      <c r="G693" s="3" t="s">
        <v>3629</v>
      </c>
      <c r="H693" s="12" t="s">
        <v>3630</v>
      </c>
      <c r="I693" s="11" t="s">
        <v>3631</v>
      </c>
      <c r="J693" s="11" t="s">
        <v>3632</v>
      </c>
      <c r="K693" s="12" t="s">
        <v>3633</v>
      </c>
      <c r="L693" s="6" t="str">
        <f t="shared" si="71"/>
        <v>Programa: Gestão do SUAS, Proteção Social e Redução da Pobreza</v>
      </c>
      <c r="M693" s="6" t="str">
        <f t="shared" si="72"/>
        <v>Ação: 2288 - Concessão do Vale Social - SETRANS</v>
      </c>
      <c r="N693" s="6" t="str">
        <f t="shared" si="73"/>
        <v>Tempo de entrega (concessão) do Benefício Vale Social  (Dias)</v>
      </c>
      <c r="O693" s="13" t="s">
        <v>408</v>
      </c>
      <c r="P693" s="7" t="s">
        <v>47</v>
      </c>
      <c r="Q693" s="43">
        <v>40</v>
      </c>
      <c r="R693" s="13">
        <v>30</v>
      </c>
      <c r="S693" s="7">
        <v>40</v>
      </c>
      <c r="T693" s="7">
        <v>40</v>
      </c>
      <c r="U693" s="7">
        <v>30</v>
      </c>
      <c r="V693" s="7">
        <v>35</v>
      </c>
      <c r="W693" s="7">
        <v>34.979999999999997</v>
      </c>
      <c r="X693" s="7">
        <v>35</v>
      </c>
      <c r="Y693" s="7">
        <v>35</v>
      </c>
      <c r="Z693" s="17">
        <v>35</v>
      </c>
      <c r="AA693" s="7" t="s">
        <v>55</v>
      </c>
      <c r="AB693" s="2"/>
      <c r="AC693" s="2"/>
      <c r="AD693" s="2">
        <v>60</v>
      </c>
      <c r="AE693" s="43">
        <v>25</v>
      </c>
      <c r="AF693" s="11">
        <v>20</v>
      </c>
      <c r="AG693" s="13">
        <v>15</v>
      </c>
      <c r="AH693" s="7" t="s">
        <v>408</v>
      </c>
      <c r="AI693" s="10">
        <f>IF(P693="Crescimento",MAX(S693:AD693)/R693, 2-(MIN(S693:AD693)/R693))</f>
        <v>1</v>
      </c>
      <c r="AJ693" s="7" t="str">
        <f t="shared" si="70"/>
        <v>Dentro do Esperado</v>
      </c>
    </row>
    <row r="694" spans="1:36" ht="13.5" customHeight="1" x14ac:dyDescent="0.25">
      <c r="A694" s="11" t="s">
        <v>397</v>
      </c>
      <c r="B694" s="11" t="s">
        <v>398</v>
      </c>
      <c r="C694" s="11" t="s">
        <v>3613</v>
      </c>
      <c r="D694" s="11" t="s">
        <v>3614</v>
      </c>
      <c r="E694" s="11" t="s">
        <v>3634</v>
      </c>
      <c r="F694" s="12" t="s">
        <v>3635</v>
      </c>
      <c r="G694" s="3" t="s">
        <v>3636</v>
      </c>
      <c r="H694" s="12" t="s">
        <v>3637</v>
      </c>
      <c r="I694" s="11" t="s">
        <v>3638</v>
      </c>
      <c r="J694" s="11" t="s">
        <v>3639</v>
      </c>
      <c r="K694" s="12" t="s">
        <v>52</v>
      </c>
      <c r="L694" s="6" t="str">
        <f t="shared" si="71"/>
        <v>Programa: Mobilidade Urbana na Região Metropolitana</v>
      </c>
      <c r="M694" s="6" t="str">
        <f t="shared" si="72"/>
        <v>Ação: 2581 - Modelagem e Operacionalização do Bilhete Único - SETRANS</v>
      </c>
      <c r="N694" s="6" t="str">
        <f t="shared" si="73"/>
        <v>Transações subsidiadas no Sistema de transporte estadual com o BUI (Percentual)</v>
      </c>
      <c r="O694" s="13" t="s">
        <v>46</v>
      </c>
      <c r="P694" s="7" t="s">
        <v>54</v>
      </c>
      <c r="Q694" s="76">
        <v>7.0000000000000007E-2</v>
      </c>
      <c r="R694" s="75">
        <v>0.1</v>
      </c>
      <c r="S694" s="2"/>
      <c r="T694" s="2"/>
      <c r="U694" s="2"/>
      <c r="V694" s="2"/>
      <c r="W694" s="2"/>
      <c r="X694" s="2"/>
      <c r="Y694" s="2"/>
      <c r="Z694" s="2"/>
      <c r="AA694" s="2"/>
      <c r="AB694" s="2"/>
      <c r="AC694" s="2"/>
      <c r="AD694" s="2" t="s">
        <v>55</v>
      </c>
      <c r="AE694" s="76">
        <v>0.15</v>
      </c>
      <c r="AF694" s="74">
        <v>0.2</v>
      </c>
      <c r="AG694" s="75">
        <v>0.25</v>
      </c>
      <c r="AH694" s="7" t="s">
        <v>46</v>
      </c>
      <c r="AI694" s="10" t="s">
        <v>55</v>
      </c>
      <c r="AJ694" s="7" t="s">
        <v>55</v>
      </c>
    </row>
    <row r="695" spans="1:36" ht="13.5" customHeight="1" x14ac:dyDescent="0.25">
      <c r="A695" s="11" t="s">
        <v>397</v>
      </c>
      <c r="B695" s="11" t="s">
        <v>398</v>
      </c>
      <c r="C695" s="11" t="s">
        <v>3613</v>
      </c>
      <c r="D695" s="11" t="s">
        <v>3614</v>
      </c>
      <c r="E695" s="11" t="s">
        <v>3640</v>
      </c>
      <c r="F695" s="12" t="s">
        <v>3641</v>
      </c>
      <c r="G695" s="3" t="s">
        <v>3623</v>
      </c>
      <c r="H695" s="12" t="s">
        <v>3624</v>
      </c>
      <c r="I695" s="11" t="s">
        <v>3625</v>
      </c>
      <c r="J695" s="11" t="s">
        <v>3626</v>
      </c>
      <c r="K695" s="12" t="s">
        <v>45</v>
      </c>
      <c r="L695" s="6" t="str">
        <f t="shared" si="71"/>
        <v>Programa: Mobilidade Urbana na Região Metropolitana</v>
      </c>
      <c r="M695" s="6" t="str">
        <f t="shared" si="72"/>
        <v>Ação: 3934 - Aquisição de Embarcação - SETRANS</v>
      </c>
      <c r="N695" s="6" t="str">
        <f t="shared" si="73"/>
        <v>Evolução do número de passageiros transportados pelo modo aquaviário (Unidade)</v>
      </c>
      <c r="O695" s="13" t="s">
        <v>46</v>
      </c>
      <c r="P695" s="7" t="s">
        <v>54</v>
      </c>
      <c r="Q695" s="20">
        <v>19400000</v>
      </c>
      <c r="R695" s="22">
        <v>19900000</v>
      </c>
      <c r="S695" s="2"/>
      <c r="T695" s="2"/>
      <c r="U695" s="2"/>
      <c r="V695" s="2"/>
      <c r="W695" s="2"/>
      <c r="X695" s="2"/>
      <c r="Y695" s="2"/>
      <c r="Z695" s="2"/>
      <c r="AA695" s="2"/>
      <c r="AB695" s="2"/>
      <c r="AC695" s="2"/>
      <c r="AD695" s="2">
        <v>8572865</v>
      </c>
      <c r="AE695" s="20">
        <v>20400000</v>
      </c>
      <c r="AF695" s="21">
        <v>20900000</v>
      </c>
      <c r="AG695" s="22">
        <v>21400000</v>
      </c>
      <c r="AH695" s="7" t="s">
        <v>46</v>
      </c>
      <c r="AI695" s="10">
        <f>IF(P695="Crescimento",MAX(S695:AD695)/R695, 2-(MIN(S695:AD695)/R695))</f>
        <v>0.43079723618090454</v>
      </c>
      <c r="AJ695" s="7" t="str">
        <f t="shared" si="70"/>
        <v>Abaixo do Esperado</v>
      </c>
    </row>
    <row r="696" spans="1:36" ht="15" customHeight="1" x14ac:dyDescent="0.25">
      <c r="A696" s="11" t="s">
        <v>591</v>
      </c>
      <c r="B696" s="11" t="s">
        <v>592</v>
      </c>
      <c r="C696" s="11" t="s">
        <v>3613</v>
      </c>
      <c r="D696" s="11" t="s">
        <v>3614</v>
      </c>
      <c r="E696" s="11" t="s">
        <v>3642</v>
      </c>
      <c r="F696" s="12" t="s">
        <v>3643</v>
      </c>
      <c r="G696" s="3" t="s">
        <v>3644</v>
      </c>
      <c r="H696" s="12" t="s">
        <v>3645</v>
      </c>
      <c r="I696" s="11" t="s">
        <v>3646</v>
      </c>
      <c r="J696" s="11" t="s">
        <v>3647</v>
      </c>
      <c r="K696" s="12" t="s">
        <v>52</v>
      </c>
      <c r="L696" s="6" t="str">
        <f t="shared" si="71"/>
        <v>Programa: Atração de Investimentos e Desenvolvimento Econômico</v>
      </c>
      <c r="M696" s="6" t="str">
        <f t="shared" si="72"/>
        <v>Ação: 5400 - Apoio à Implantação da Ferrovia EF-118 - SETRANS</v>
      </c>
      <c r="N696" s="6" t="str">
        <f t="shared" si="73"/>
        <v>Percentual da EF-118 implantado (Percentual)</v>
      </c>
      <c r="O696" s="13" t="s">
        <v>46</v>
      </c>
      <c r="P696" s="7" t="s">
        <v>54</v>
      </c>
      <c r="Q696" s="76">
        <v>0</v>
      </c>
      <c r="R696" s="75">
        <v>0</v>
      </c>
      <c r="S696" s="2"/>
      <c r="T696" s="2"/>
      <c r="U696" s="2"/>
      <c r="V696" s="2"/>
      <c r="W696" s="2"/>
      <c r="X696" s="2"/>
      <c r="Y696" s="2"/>
      <c r="Z696" s="2"/>
      <c r="AA696" s="2"/>
      <c r="AB696" s="2"/>
      <c r="AC696" s="2"/>
      <c r="AD696" s="2" t="s">
        <v>55</v>
      </c>
      <c r="AE696" s="76">
        <v>0</v>
      </c>
      <c r="AF696" s="74">
        <v>0</v>
      </c>
      <c r="AG696" s="75">
        <v>0.28000000000000003</v>
      </c>
      <c r="AH696" s="7" t="s">
        <v>46</v>
      </c>
      <c r="AI696" s="7" t="s">
        <v>55</v>
      </c>
      <c r="AJ696" s="7" t="s">
        <v>55</v>
      </c>
    </row>
    <row r="697" spans="1:36" ht="13.5" customHeight="1" x14ac:dyDescent="0.25">
      <c r="A697" s="11" t="s">
        <v>397</v>
      </c>
      <c r="B697" s="11" t="s">
        <v>398</v>
      </c>
      <c r="C697" s="11" t="s">
        <v>3613</v>
      </c>
      <c r="D697" s="11" t="s">
        <v>3614</v>
      </c>
      <c r="E697" s="11" t="s">
        <v>3648</v>
      </c>
      <c r="F697" s="12" t="s">
        <v>3649</v>
      </c>
      <c r="G697" s="3" t="s">
        <v>3650</v>
      </c>
      <c r="H697" s="12" t="s">
        <v>3651</v>
      </c>
      <c r="I697" s="11" t="s">
        <v>3652</v>
      </c>
      <c r="J697" s="11" t="s">
        <v>3653</v>
      </c>
      <c r="K697" s="12" t="s">
        <v>45</v>
      </c>
      <c r="L697" s="6" t="str">
        <f t="shared" si="71"/>
        <v>Programa: Mobilidade Urbana na Região Metropolitana</v>
      </c>
      <c r="M697" s="6" t="str">
        <f t="shared" si="72"/>
        <v>Ação: 5446 - Reestruturação e Desenvolvimento dos Sistemas de Transporte - SETRANS</v>
      </c>
      <c r="N697" s="6" t="str">
        <f t="shared" si="73"/>
        <v>Municípios abrangidos por estudos e projetos de melhoria da mobilidade urbana metropolitana e acessibilidade Local  (Unidade)</v>
      </c>
      <c r="O697" s="13" t="s">
        <v>46</v>
      </c>
      <c r="P697" s="7" t="s">
        <v>54</v>
      </c>
      <c r="Q697" s="43">
        <v>1</v>
      </c>
      <c r="R697" s="13">
        <v>2</v>
      </c>
      <c r="S697" s="2"/>
      <c r="T697" s="2"/>
      <c r="U697" s="2"/>
      <c r="V697" s="2"/>
      <c r="W697" s="2"/>
      <c r="X697" s="2"/>
      <c r="Y697" s="2"/>
      <c r="Z697" s="2"/>
      <c r="AA697" s="2"/>
      <c r="AB697" s="2"/>
      <c r="AC697" s="2"/>
      <c r="AD697" s="2">
        <v>2</v>
      </c>
      <c r="AE697" s="43">
        <v>3</v>
      </c>
      <c r="AF697" s="11">
        <v>4</v>
      </c>
      <c r="AG697" s="13">
        <v>5</v>
      </c>
      <c r="AH697" s="7" t="s">
        <v>46</v>
      </c>
      <c r="AI697" s="10">
        <f>IF(P697="Crescimento",MAX(S697:AD697)/R697, 2-(MIN(S697:AD697)/R697))</f>
        <v>1</v>
      </c>
      <c r="AJ697" s="7" t="str">
        <f t="shared" si="70"/>
        <v>Dentro do Esperado</v>
      </c>
    </row>
    <row r="698" spans="1:36" ht="13.5" customHeight="1" x14ac:dyDescent="0.25">
      <c r="A698" s="99" t="s">
        <v>36</v>
      </c>
      <c r="B698" s="99" t="s">
        <v>37</v>
      </c>
      <c r="C698" s="99" t="s">
        <v>3613</v>
      </c>
      <c r="D698" s="11" t="s">
        <v>3614</v>
      </c>
      <c r="E698" s="99" t="s">
        <v>3654</v>
      </c>
      <c r="F698" s="100" t="s">
        <v>3655</v>
      </c>
      <c r="G698" s="3" t="s">
        <v>3656</v>
      </c>
      <c r="H698" s="12" t="s">
        <v>3657</v>
      </c>
      <c r="I698" s="11" t="s">
        <v>3658</v>
      </c>
      <c r="J698" s="11" t="s">
        <v>3659</v>
      </c>
      <c r="K698" s="12" t="s">
        <v>52</v>
      </c>
      <c r="L698" s="6" t="str">
        <f t="shared" si="71"/>
        <v>Programa: Delegação e Regulação de Serviços Públicos</v>
      </c>
      <c r="M698" s="6" t="str">
        <f t="shared" si="72"/>
        <v>Ação: 5757 - Concessão de Aeroportos Regionais à Iniciativa Privada - SETRANS</v>
      </c>
      <c r="N698" s="6" t="str">
        <f t="shared" si="73"/>
        <v>Percentual de aeroportos de interesse federal e estadual (PAERJ 2017) concedidos  (Percentual)</v>
      </c>
      <c r="O698" s="13" t="s">
        <v>46</v>
      </c>
      <c r="P698" s="7" t="s">
        <v>54</v>
      </c>
      <c r="Q698" s="79">
        <v>0.14299999999999999</v>
      </c>
      <c r="R698" s="175">
        <v>0.14299999999999999</v>
      </c>
      <c r="S698" s="2"/>
      <c r="T698" s="2"/>
      <c r="U698" s="2"/>
      <c r="V698" s="2"/>
      <c r="W698" s="2"/>
      <c r="X698" s="2"/>
      <c r="Y698" s="2"/>
      <c r="Z698" s="2"/>
      <c r="AA698" s="2"/>
      <c r="AB698" s="2"/>
      <c r="AC698" s="2"/>
      <c r="AD698" s="116">
        <v>0.14299999999999999</v>
      </c>
      <c r="AE698" s="79">
        <v>0.17899999999999999</v>
      </c>
      <c r="AF698" s="173">
        <v>0.46400000000000002</v>
      </c>
      <c r="AG698" s="175">
        <v>0.53600000000000003</v>
      </c>
      <c r="AH698" s="7" t="s">
        <v>46</v>
      </c>
      <c r="AI698" s="10">
        <f>IF(P698="Crescimento",MAX(S698:AD698)/R698, 2-(MIN(S698:AD698)/R698))</f>
        <v>1</v>
      </c>
      <c r="AJ698" s="7" t="str">
        <f t="shared" si="70"/>
        <v>Dentro do Esperado</v>
      </c>
    </row>
    <row r="699" spans="1:36" ht="15" customHeight="1" x14ac:dyDescent="0.25">
      <c r="A699" s="11" t="s">
        <v>1190</v>
      </c>
      <c r="B699" s="11" t="s">
        <v>1191</v>
      </c>
      <c r="C699" s="11" t="s">
        <v>3613</v>
      </c>
      <c r="D699" s="11" t="s">
        <v>3614</v>
      </c>
      <c r="E699" s="11" t="s">
        <v>3660</v>
      </c>
      <c r="F699" s="12" t="s">
        <v>3661</v>
      </c>
      <c r="G699" s="3" t="s">
        <v>3662</v>
      </c>
      <c r="H699" s="12" t="s">
        <v>3663</v>
      </c>
      <c r="I699" s="11" t="s">
        <v>3664</v>
      </c>
      <c r="J699" s="11" t="s">
        <v>3665</v>
      </c>
      <c r="K699" s="12" t="s">
        <v>52</v>
      </c>
      <c r="L699" s="6" t="str">
        <f t="shared" si="71"/>
        <v>Programa: Gestão do SUAS, Proteção Social e Redução da Pobreza</v>
      </c>
      <c r="M699" s="6" t="str">
        <f t="shared" si="72"/>
        <v>Ação: A451 - Unificação da Gratuidade Intermunicipal e Intramunicipal - SETRANS</v>
      </c>
      <c r="N699" s="6" t="str">
        <f t="shared" si="73"/>
        <v>Municípios apoiados para a concessão de gratuidades no transporte  (Percentual)</v>
      </c>
      <c r="O699" s="13" t="s">
        <v>46</v>
      </c>
      <c r="P699" s="7" t="s">
        <v>54</v>
      </c>
      <c r="Q699" s="76">
        <v>0.38</v>
      </c>
      <c r="R699" s="75">
        <v>0.38</v>
      </c>
      <c r="S699" s="2"/>
      <c r="T699" s="2"/>
      <c r="U699" s="2"/>
      <c r="V699" s="2"/>
      <c r="W699" s="2"/>
      <c r="X699" s="2"/>
      <c r="Y699" s="2"/>
      <c r="Z699" s="2"/>
      <c r="AA699" s="2"/>
      <c r="AB699" s="2"/>
      <c r="AC699" s="2"/>
      <c r="AD699" s="2" t="s">
        <v>55</v>
      </c>
      <c r="AE699" s="76">
        <v>0.4</v>
      </c>
      <c r="AF699" s="74">
        <v>0.5</v>
      </c>
      <c r="AG699" s="75">
        <v>0.6</v>
      </c>
      <c r="AH699" s="7" t="s">
        <v>46</v>
      </c>
      <c r="AI699" s="10" t="s">
        <v>55</v>
      </c>
      <c r="AJ699" s="7" t="s">
        <v>55</v>
      </c>
    </row>
    <row r="700" spans="1:36" ht="13.5" customHeight="1" x14ac:dyDescent="0.25">
      <c r="A700" s="11" t="s">
        <v>591</v>
      </c>
      <c r="B700" s="11" t="s">
        <v>592</v>
      </c>
      <c r="C700" s="11" t="s">
        <v>3613</v>
      </c>
      <c r="D700" s="11" t="s">
        <v>3614</v>
      </c>
      <c r="E700" s="11" t="s">
        <v>3666</v>
      </c>
      <c r="F700" s="12" t="s">
        <v>3667</v>
      </c>
      <c r="G700" s="3" t="s">
        <v>3668</v>
      </c>
      <c r="H700" s="12" t="s">
        <v>3669</v>
      </c>
      <c r="I700" s="11" t="s">
        <v>3670</v>
      </c>
      <c r="J700" s="11" t="s">
        <v>3671</v>
      </c>
      <c r="K700" s="12" t="s">
        <v>52</v>
      </c>
      <c r="L700" s="6" t="str">
        <f t="shared" si="71"/>
        <v>Programa: Atração de Investimentos e Desenvolvimento Econômico</v>
      </c>
      <c r="M700" s="6" t="str">
        <f t="shared" si="72"/>
        <v>Ação: A518 - Melhoria e Ampliação da Malha Ferroviária para Cargas - SETRANS</v>
      </c>
      <c r="N700" s="6" t="str">
        <f t="shared" si="73"/>
        <v>Aumento do transporte ferroviário de cargas para o Porto do Rio (Percentual)</v>
      </c>
      <c r="O700" s="13" t="s">
        <v>46</v>
      </c>
      <c r="P700" s="7" t="s">
        <v>54</v>
      </c>
      <c r="Q700" s="76">
        <v>0.2</v>
      </c>
      <c r="R700" s="75">
        <v>0.25</v>
      </c>
      <c r="S700" s="2"/>
      <c r="T700" s="2"/>
      <c r="U700" s="2"/>
      <c r="V700" s="2"/>
      <c r="W700" s="2"/>
      <c r="X700" s="2"/>
      <c r="Y700" s="2"/>
      <c r="Z700" s="2"/>
      <c r="AA700" s="2"/>
      <c r="AB700" s="2"/>
      <c r="AC700" s="2"/>
      <c r="AD700" s="116">
        <v>0.2</v>
      </c>
      <c r="AE700" s="76">
        <v>0.15</v>
      </c>
      <c r="AF700" s="74">
        <v>0.15</v>
      </c>
      <c r="AG700" s="75">
        <v>0.18</v>
      </c>
      <c r="AH700" s="7" t="s">
        <v>46</v>
      </c>
      <c r="AI700" s="10">
        <f>IF(P700="Crescimento",MAX(S700:AD700)/R700, 2-(MIN(S700:AD700)/R700))</f>
        <v>0.8</v>
      </c>
      <c r="AJ700" s="7" t="str">
        <f t="shared" ref="AJ700:AJ754" si="74">IF(AI700="ASI","ASI",IF(AI700&lt;100%,"Abaixo do Esperado",IF(AI700=100%,"Dentro do Esperado",IF(AI700&gt;100%,"Acima do Esperado"))))</f>
        <v>Abaixo do Esperado</v>
      </c>
    </row>
    <row r="701" spans="1:36" ht="13.5" customHeight="1" x14ac:dyDescent="0.25">
      <c r="A701" s="11" t="s">
        <v>591</v>
      </c>
      <c r="B701" s="11" t="s">
        <v>592</v>
      </c>
      <c r="C701" s="11" t="s">
        <v>3613</v>
      </c>
      <c r="D701" s="11" t="s">
        <v>3614</v>
      </c>
      <c r="E701" s="11" t="s">
        <v>3672</v>
      </c>
      <c r="F701" s="12" t="s">
        <v>3673</v>
      </c>
      <c r="G701" s="3" t="s">
        <v>3674</v>
      </c>
      <c r="H701" s="12" t="s">
        <v>3675</v>
      </c>
      <c r="I701" s="11" t="s">
        <v>3676</v>
      </c>
      <c r="J701" s="11" t="s">
        <v>3677</v>
      </c>
      <c r="K701" s="12" t="s">
        <v>3678</v>
      </c>
      <c r="L701" s="6" t="str">
        <f t="shared" si="71"/>
        <v>Programa: Atração de Investimentos e Desenvolvimento Econômico</v>
      </c>
      <c r="M701" s="6" t="str">
        <f t="shared" si="72"/>
        <v>Ação: A519 - Melhoria dos Acessos e da Infraestrutura Complementar dos Portos - SETRANS</v>
      </c>
      <c r="N701" s="6" t="str">
        <f t="shared" si="73"/>
        <v>Acesso rodoviário ao Porto do Rio (Caminhões/dia)</v>
      </c>
      <c r="O701" s="13" t="s">
        <v>46</v>
      </c>
      <c r="P701" s="7" t="s">
        <v>54</v>
      </c>
      <c r="Q701" s="43" t="s">
        <v>55</v>
      </c>
      <c r="R701" s="13" t="s">
        <v>55</v>
      </c>
      <c r="S701" s="2"/>
      <c r="T701" s="2"/>
      <c r="U701" s="2"/>
      <c r="V701" s="2"/>
      <c r="W701" s="2"/>
      <c r="X701" s="2"/>
      <c r="Y701" s="2"/>
      <c r="Z701" s="2"/>
      <c r="AA701" s="2"/>
      <c r="AB701" s="2"/>
      <c r="AC701" s="2"/>
      <c r="AD701" s="2" t="s">
        <v>55</v>
      </c>
      <c r="AE701" s="43" t="s">
        <v>55</v>
      </c>
      <c r="AF701" s="11" t="s">
        <v>55</v>
      </c>
      <c r="AG701" s="13">
        <v>2600</v>
      </c>
      <c r="AH701" s="7" t="s">
        <v>46</v>
      </c>
      <c r="AI701" s="7" t="s">
        <v>161</v>
      </c>
      <c r="AJ701" s="7" t="s">
        <v>161</v>
      </c>
    </row>
    <row r="702" spans="1:36" ht="13.5" customHeight="1" x14ac:dyDescent="0.25">
      <c r="A702" s="11" t="s">
        <v>575</v>
      </c>
      <c r="B702" s="11" t="s">
        <v>576</v>
      </c>
      <c r="C702" s="11" t="s">
        <v>3613</v>
      </c>
      <c r="D702" s="11" t="s">
        <v>3614</v>
      </c>
      <c r="E702" s="11" t="s">
        <v>3679</v>
      </c>
      <c r="F702" s="12" t="s">
        <v>3680</v>
      </c>
      <c r="G702" s="3" t="s">
        <v>3681</v>
      </c>
      <c r="H702" s="12" t="s">
        <v>3682</v>
      </c>
      <c r="I702" s="11" t="s">
        <v>3683</v>
      </c>
      <c r="J702" s="11" t="s">
        <v>3684</v>
      </c>
      <c r="K702" s="12" t="s">
        <v>52</v>
      </c>
      <c r="L702" s="6" t="str">
        <f t="shared" si="71"/>
        <v>Programa: Mobilidade Regional</v>
      </c>
      <c r="M702" s="6" t="str">
        <f t="shared" si="72"/>
        <v>Ação: A520 - Estudos e Intervenções em Rodovias Concessionadas - SETRANS</v>
      </c>
      <c r="N702" s="6" t="str">
        <f t="shared" si="73"/>
        <v>Taxa de sucesso na inclusão de pleitos do ERJ nas novas concessões da BR-040, BR-116 (Dutra) e BR-116 (Teresópolis) (Percentual)</v>
      </c>
      <c r="O702" s="13" t="s">
        <v>46</v>
      </c>
      <c r="P702" s="7" t="s">
        <v>54</v>
      </c>
      <c r="Q702" s="76">
        <v>0</v>
      </c>
      <c r="R702" s="75">
        <v>0</v>
      </c>
      <c r="S702" s="2"/>
      <c r="T702" s="2"/>
      <c r="U702" s="2"/>
      <c r="V702" s="2"/>
      <c r="W702" s="2"/>
      <c r="X702" s="2"/>
      <c r="Y702" s="2"/>
      <c r="Z702" s="2"/>
      <c r="AA702" s="2"/>
      <c r="AB702" s="2"/>
      <c r="AC702" s="2"/>
      <c r="AD702" s="2" t="s">
        <v>55</v>
      </c>
      <c r="AE702" s="76">
        <v>0.75</v>
      </c>
      <c r="AF702" s="74" t="s">
        <v>55</v>
      </c>
      <c r="AG702" s="75" t="s">
        <v>55</v>
      </c>
      <c r="AH702" s="7" t="s">
        <v>46</v>
      </c>
      <c r="AI702" s="7" t="s">
        <v>55</v>
      </c>
      <c r="AJ702" s="7" t="s">
        <v>55</v>
      </c>
    </row>
    <row r="703" spans="1:36" ht="13.5" customHeight="1" x14ac:dyDescent="0.25">
      <c r="A703" s="238" t="s">
        <v>3611</v>
      </c>
      <c r="B703" s="11" t="s">
        <v>3612</v>
      </c>
      <c r="C703" s="11" t="s">
        <v>3685</v>
      </c>
      <c r="D703" s="11" t="s">
        <v>3686</v>
      </c>
      <c r="E703" s="11" t="s">
        <v>3687</v>
      </c>
      <c r="F703" s="12" t="s">
        <v>3688</v>
      </c>
      <c r="G703" s="3" t="s">
        <v>3689</v>
      </c>
      <c r="H703" s="12" t="s">
        <v>3690</v>
      </c>
      <c r="I703" s="11" t="s">
        <v>3691</v>
      </c>
      <c r="J703" s="11" t="s">
        <v>3692</v>
      </c>
      <c r="K703" s="12" t="s">
        <v>45</v>
      </c>
      <c r="L703" s="6" t="str">
        <f t="shared" si="71"/>
        <v>Programa: Desenvolvimento do Turismo</v>
      </c>
      <c r="M703" s="6" t="str">
        <f t="shared" si="72"/>
        <v>Ação: 1110 - Reconhecimento e Valorização do Artesão e da Atividade Artesanal  - SETUR</v>
      </c>
      <c r="N703" s="6" t="str">
        <f t="shared" si="73"/>
        <v>Aumento do número de artesãos cadastrados (Unidade)</v>
      </c>
      <c r="O703" s="13" t="s">
        <v>46</v>
      </c>
      <c r="P703" s="7" t="s">
        <v>54</v>
      </c>
      <c r="Q703" s="43">
        <v>1704</v>
      </c>
      <c r="R703" s="83">
        <v>1789</v>
      </c>
      <c r="S703" s="2"/>
      <c r="T703" s="2"/>
      <c r="U703" s="2"/>
      <c r="V703" s="2"/>
      <c r="W703" s="2"/>
      <c r="X703" s="2"/>
      <c r="Y703" s="2"/>
      <c r="Z703" s="2"/>
      <c r="AA703" s="2"/>
      <c r="AB703" s="2"/>
      <c r="AC703" s="2"/>
      <c r="AD703" s="2">
        <v>726</v>
      </c>
      <c r="AE703" s="43" t="s">
        <v>55</v>
      </c>
      <c r="AF703" s="11" t="s">
        <v>55</v>
      </c>
      <c r="AG703" s="13" t="s">
        <v>55</v>
      </c>
      <c r="AH703" s="7" t="s">
        <v>46</v>
      </c>
      <c r="AI703" s="10">
        <f>IF(P703="Crescimento",MAX(S703:AD703)/R703, 2-(MIN(S703:AD703)/R703))</f>
        <v>0.4058133035215204</v>
      </c>
      <c r="AJ703" s="7" t="str">
        <f t="shared" si="74"/>
        <v>Abaixo do Esperado</v>
      </c>
    </row>
    <row r="704" spans="1:36" ht="13.5" customHeight="1" x14ac:dyDescent="0.25">
      <c r="A704" s="238" t="s">
        <v>3611</v>
      </c>
      <c r="B704" s="11" t="s">
        <v>3612</v>
      </c>
      <c r="C704" s="11" t="s">
        <v>3685</v>
      </c>
      <c r="D704" s="11" t="s">
        <v>3686</v>
      </c>
      <c r="E704" s="11" t="s">
        <v>3693</v>
      </c>
      <c r="F704" s="12" t="s">
        <v>3694</v>
      </c>
      <c r="G704" s="3" t="s">
        <v>3695</v>
      </c>
      <c r="H704" s="12" t="s">
        <v>3696</v>
      </c>
      <c r="I704" s="11" t="s">
        <v>3697</v>
      </c>
      <c r="J704" s="11" t="s">
        <v>3698</v>
      </c>
      <c r="K704" s="12" t="s">
        <v>45</v>
      </c>
      <c r="L704" s="6" t="str">
        <f t="shared" si="71"/>
        <v>Programa: Desenvolvimento do Turismo</v>
      </c>
      <c r="M704" s="6" t="str">
        <f t="shared" si="72"/>
        <v>Ação: 1666 - Fortalecimento Institucional do Setor Turístico - SETUR</v>
      </c>
      <c r="N704" s="6" t="str">
        <f t="shared" si="73"/>
        <v>Aumento do número de projetos de desenvolvimento do turismo (Unidade)</v>
      </c>
      <c r="O704" s="13" t="s">
        <v>46</v>
      </c>
      <c r="P704" s="7" t="s">
        <v>54</v>
      </c>
      <c r="Q704" s="43">
        <v>1</v>
      </c>
      <c r="R704" s="11">
        <v>2</v>
      </c>
      <c r="S704" s="2"/>
      <c r="T704" s="2"/>
      <c r="U704" s="2"/>
      <c r="V704" s="2"/>
      <c r="W704" s="2"/>
      <c r="X704" s="2"/>
      <c r="Y704" s="2"/>
      <c r="Z704" s="2"/>
      <c r="AA704" s="2"/>
      <c r="AB704" s="2"/>
      <c r="AC704" s="2"/>
      <c r="AD704" s="2">
        <v>0</v>
      </c>
      <c r="AE704" s="43" t="s">
        <v>55</v>
      </c>
      <c r="AF704" s="11" t="s">
        <v>55</v>
      </c>
      <c r="AG704" s="13" t="s">
        <v>55</v>
      </c>
      <c r="AH704" s="7" t="s">
        <v>46</v>
      </c>
      <c r="AI704" s="10">
        <f>IF(P704="Crescimento",MAX(S704:AD704)/R704, 2-(MIN(S704:AD704)/R704))</f>
        <v>0</v>
      </c>
      <c r="AJ704" s="7" t="str">
        <f t="shared" si="74"/>
        <v>Abaixo do Esperado</v>
      </c>
    </row>
    <row r="705" spans="1:36" ht="13.5" customHeight="1" x14ac:dyDescent="0.25">
      <c r="A705" s="238" t="s">
        <v>3611</v>
      </c>
      <c r="B705" s="11" t="s">
        <v>3612</v>
      </c>
      <c r="C705" s="11" t="s">
        <v>3685</v>
      </c>
      <c r="D705" s="11" t="s">
        <v>3686</v>
      </c>
      <c r="E705" s="11" t="s">
        <v>3699</v>
      </c>
      <c r="F705" s="12" t="s">
        <v>3700</v>
      </c>
      <c r="G705" s="3" t="s">
        <v>3701</v>
      </c>
      <c r="H705" s="12" t="s">
        <v>3702</v>
      </c>
      <c r="I705" s="11" t="s">
        <v>3703</v>
      </c>
      <c r="J705" s="11" t="s">
        <v>3704</v>
      </c>
      <c r="K705" s="12" t="s">
        <v>45</v>
      </c>
      <c r="L705" s="6" t="str">
        <f t="shared" si="71"/>
        <v>Programa: Desenvolvimento do Turismo</v>
      </c>
      <c r="M705" s="6" t="str">
        <f t="shared" si="72"/>
        <v>Ação: 4475 - Estruturação e Qualificação das Instituições Públicas e Privadas                 - SETUR</v>
      </c>
      <c r="N705" s="6" t="str">
        <f t="shared" si="73"/>
        <v>Avaliação das capacitações e visitas realizadas (Unidade)</v>
      </c>
      <c r="O705" s="13" t="s">
        <v>46</v>
      </c>
      <c r="P705" s="7" t="s">
        <v>54</v>
      </c>
      <c r="Q705" s="43" t="s">
        <v>55</v>
      </c>
      <c r="R705" s="11" t="s">
        <v>55</v>
      </c>
      <c r="S705" s="2"/>
      <c r="T705" s="2"/>
      <c r="U705" s="2"/>
      <c r="V705" s="2"/>
      <c r="W705" s="2"/>
      <c r="X705" s="2"/>
      <c r="Y705" s="2"/>
      <c r="Z705" s="2"/>
      <c r="AA705" s="2"/>
      <c r="AB705" s="2"/>
      <c r="AC705" s="2"/>
      <c r="AD705" s="2">
        <v>0</v>
      </c>
      <c r="AE705" s="43" t="s">
        <v>55</v>
      </c>
      <c r="AF705" s="11" t="s">
        <v>55</v>
      </c>
      <c r="AG705" s="13" t="s">
        <v>55</v>
      </c>
      <c r="AH705" s="7" t="s">
        <v>46</v>
      </c>
      <c r="AI705" s="7" t="s">
        <v>161</v>
      </c>
      <c r="AJ705" s="7" t="s">
        <v>161</v>
      </c>
    </row>
    <row r="706" spans="1:36" ht="13.5" customHeight="1" x14ac:dyDescent="0.25">
      <c r="A706" s="238" t="s">
        <v>3611</v>
      </c>
      <c r="B706" s="11" t="s">
        <v>3612</v>
      </c>
      <c r="C706" s="11" t="s">
        <v>3685</v>
      </c>
      <c r="D706" s="11" t="s">
        <v>3686</v>
      </c>
      <c r="E706" s="11" t="s">
        <v>3705</v>
      </c>
      <c r="F706" s="12" t="s">
        <v>3706</v>
      </c>
      <c r="G706" s="3" t="s">
        <v>3707</v>
      </c>
      <c r="H706" s="12" t="s">
        <v>3708</v>
      </c>
      <c r="I706" s="11" t="s">
        <v>3709</v>
      </c>
      <c r="J706" s="11" t="s">
        <v>3710</v>
      </c>
      <c r="K706" s="12" t="s">
        <v>45</v>
      </c>
      <c r="L706" s="6" t="str">
        <f t="shared" ref="L706:L754" si="75">"Programa: "&amp;B706</f>
        <v>Programa: Desenvolvimento do Turismo</v>
      </c>
      <c r="M706" s="6" t="str">
        <f t="shared" ref="M706:M754" si="76">"Ação: "&amp;E706&amp;" - "&amp;F706&amp;" - "&amp;D706</f>
        <v>Ação: 4489 - Fomento, Promoção e Desenvolvimento do Turismo no Estado do Rio de Janeiro - SETUR</v>
      </c>
      <c r="N706" s="6" t="str">
        <f t="shared" ref="N706:N754" si="77">H706&amp;" ("&amp;K706&amp;")"</f>
        <v>Percentual de visitantes nacionais no Estado do Rio de Janeiro (Unidade)</v>
      </c>
      <c r="O706" s="13" t="s">
        <v>46</v>
      </c>
      <c r="P706" s="7" t="s">
        <v>54</v>
      </c>
      <c r="Q706" s="43" t="s">
        <v>55</v>
      </c>
      <c r="R706" s="11" t="s">
        <v>55</v>
      </c>
      <c r="S706" s="2"/>
      <c r="T706" s="2"/>
      <c r="U706" s="2"/>
      <c r="V706" s="2"/>
      <c r="W706" s="2"/>
      <c r="X706" s="2"/>
      <c r="Y706" s="2"/>
      <c r="Z706" s="2"/>
      <c r="AA706" s="2"/>
      <c r="AB706" s="2"/>
      <c r="AC706" s="2"/>
      <c r="AD706" s="2">
        <v>0</v>
      </c>
      <c r="AE706" s="43" t="s">
        <v>55</v>
      </c>
      <c r="AF706" s="11" t="s">
        <v>55</v>
      </c>
      <c r="AG706" s="13" t="s">
        <v>55</v>
      </c>
      <c r="AH706" s="7" t="s">
        <v>46</v>
      </c>
      <c r="AI706" s="7" t="s">
        <v>161</v>
      </c>
      <c r="AJ706" s="7" t="s">
        <v>161</v>
      </c>
    </row>
    <row r="707" spans="1:36" ht="13.5" customHeight="1" x14ac:dyDescent="0.25">
      <c r="A707" s="238" t="s">
        <v>3611</v>
      </c>
      <c r="B707" s="11" t="s">
        <v>3612</v>
      </c>
      <c r="C707" s="11" t="s">
        <v>3685</v>
      </c>
      <c r="D707" s="11" t="s">
        <v>3686</v>
      </c>
      <c r="E707" s="11" t="s">
        <v>3705</v>
      </c>
      <c r="F707" s="12" t="s">
        <v>3706</v>
      </c>
      <c r="G707" s="3" t="s">
        <v>3711</v>
      </c>
      <c r="H707" s="12" t="s">
        <v>3712</v>
      </c>
      <c r="I707" s="11" t="s">
        <v>3713</v>
      </c>
      <c r="J707" s="11" t="s">
        <v>3714</v>
      </c>
      <c r="K707" s="12" t="s">
        <v>45</v>
      </c>
      <c r="L707" s="6" t="str">
        <f t="shared" si="75"/>
        <v>Programa: Desenvolvimento do Turismo</v>
      </c>
      <c r="M707" s="6" t="str">
        <f t="shared" si="76"/>
        <v>Ação: 4489 - Fomento, Promoção e Desenvolvimento do Turismo no Estado do Rio de Janeiro - SETUR</v>
      </c>
      <c r="N707" s="6" t="str">
        <f t="shared" si="77"/>
        <v>Número de estrangeiros que entraram no Rio de Janeiro (Unidade)</v>
      </c>
      <c r="O707" s="13" t="s">
        <v>46</v>
      </c>
      <c r="P707" s="7" t="s">
        <v>54</v>
      </c>
      <c r="Q707" s="82">
        <v>1107013</v>
      </c>
      <c r="R707" s="83">
        <v>1162363</v>
      </c>
      <c r="S707" s="2"/>
      <c r="T707" s="2"/>
      <c r="U707" s="2"/>
      <c r="V707" s="2"/>
      <c r="W707" s="2"/>
      <c r="X707" s="2"/>
      <c r="Y707" s="2"/>
      <c r="Z707" s="2"/>
      <c r="AA707" s="2"/>
      <c r="AB707" s="2"/>
      <c r="AC707" s="2"/>
      <c r="AD707" s="83">
        <v>312839</v>
      </c>
      <c r="AE707" s="43" t="s">
        <v>55</v>
      </c>
      <c r="AF707" s="11" t="s">
        <v>55</v>
      </c>
      <c r="AG707" s="13" t="s">
        <v>55</v>
      </c>
      <c r="AH707" s="7" t="s">
        <v>46</v>
      </c>
      <c r="AI707" s="10">
        <f>IF(P707="Crescimento",MAX(S707:AD707)/R707, 2-(MIN(S707:AD707)/R707))</f>
        <v>0.26914053527168363</v>
      </c>
      <c r="AJ707" s="7" t="str">
        <f t="shared" si="74"/>
        <v>Abaixo do Esperado</v>
      </c>
    </row>
    <row r="708" spans="1:36" ht="13.5" customHeight="1" x14ac:dyDescent="0.25">
      <c r="A708" s="238" t="s">
        <v>3611</v>
      </c>
      <c r="B708" s="11" t="s">
        <v>3612</v>
      </c>
      <c r="C708" s="11" t="s">
        <v>3685</v>
      </c>
      <c r="D708" s="11" t="s">
        <v>3686</v>
      </c>
      <c r="E708" s="11" t="s">
        <v>3705</v>
      </c>
      <c r="F708" s="12" t="s">
        <v>3706</v>
      </c>
      <c r="G708" s="3" t="s">
        <v>3715</v>
      </c>
      <c r="H708" s="12" t="s">
        <v>3716</v>
      </c>
      <c r="I708" s="11" t="s">
        <v>3717</v>
      </c>
      <c r="J708" s="11" t="s">
        <v>3718</v>
      </c>
      <c r="K708" s="12" t="s">
        <v>52</v>
      </c>
      <c r="L708" s="6" t="str">
        <f t="shared" si="75"/>
        <v>Programa: Desenvolvimento do Turismo</v>
      </c>
      <c r="M708" s="6" t="str">
        <f t="shared" si="76"/>
        <v>Ação: 4489 - Fomento, Promoção e Desenvolvimento do Turismo no Estado do Rio de Janeiro - SETUR</v>
      </c>
      <c r="N708" s="6" t="str">
        <f t="shared" si="77"/>
        <v>Percentual de visitantes internacionais no Estado do Rio de Janeiro (Percentual)</v>
      </c>
      <c r="O708" s="13" t="s">
        <v>46</v>
      </c>
      <c r="P708" s="7" t="s">
        <v>54</v>
      </c>
      <c r="Q708" s="43" t="s">
        <v>55</v>
      </c>
      <c r="R708" s="11" t="s">
        <v>55</v>
      </c>
      <c r="S708" s="2"/>
      <c r="T708" s="2"/>
      <c r="U708" s="2"/>
      <c r="V708" s="2"/>
      <c r="W708" s="2"/>
      <c r="X708" s="2"/>
      <c r="Y708" s="2"/>
      <c r="Z708" s="2"/>
      <c r="AA708" s="2"/>
      <c r="AB708" s="2"/>
      <c r="AC708" s="2"/>
      <c r="AD708" s="67">
        <v>0</v>
      </c>
      <c r="AE708" s="43" t="s">
        <v>55</v>
      </c>
      <c r="AF708" s="11" t="s">
        <v>55</v>
      </c>
      <c r="AG708" s="13" t="s">
        <v>55</v>
      </c>
      <c r="AH708" s="7" t="s">
        <v>46</v>
      </c>
      <c r="AI708" s="7" t="s">
        <v>161</v>
      </c>
      <c r="AJ708" s="7" t="s">
        <v>161</v>
      </c>
    </row>
    <row r="709" spans="1:36" ht="13.5" customHeight="1" x14ac:dyDescent="0.25">
      <c r="A709" s="238" t="s">
        <v>3611</v>
      </c>
      <c r="B709" s="11" t="s">
        <v>3612</v>
      </c>
      <c r="C709" s="11" t="s">
        <v>3685</v>
      </c>
      <c r="D709" s="11" t="s">
        <v>3686</v>
      </c>
      <c r="E709" s="11" t="s">
        <v>3719</v>
      </c>
      <c r="F709" s="12" t="s">
        <v>3720</v>
      </c>
      <c r="G709" s="3" t="s">
        <v>3721</v>
      </c>
      <c r="H709" s="12" t="s">
        <v>3722</v>
      </c>
      <c r="I709" s="11" t="s">
        <v>3723</v>
      </c>
      <c r="J709" s="11" t="s">
        <v>3724</v>
      </c>
      <c r="K709" s="12" t="s">
        <v>45</v>
      </c>
      <c r="L709" s="6" t="str">
        <f t="shared" si="75"/>
        <v>Programa: Desenvolvimento do Turismo</v>
      </c>
      <c r="M709" s="6" t="str">
        <f t="shared" si="76"/>
        <v>Ação: 5646 - Fortalecimento do Mercado de Eventos no Estado do Rio de Janeiro  - SETUR</v>
      </c>
      <c r="N709" s="6" t="str">
        <f t="shared" si="77"/>
        <v>Número de eventos realizados por ano no Estado (Unidade)</v>
      </c>
      <c r="O709" s="13" t="s">
        <v>46</v>
      </c>
      <c r="P709" s="7" t="s">
        <v>54</v>
      </c>
      <c r="Q709" s="43" t="s">
        <v>55</v>
      </c>
      <c r="R709" s="11" t="s">
        <v>55</v>
      </c>
      <c r="S709" s="2"/>
      <c r="T709" s="2"/>
      <c r="U709" s="2"/>
      <c r="V709" s="2"/>
      <c r="W709" s="2"/>
      <c r="X709" s="2"/>
      <c r="Y709" s="2"/>
      <c r="Z709" s="2"/>
      <c r="AA709" s="2"/>
      <c r="AB709" s="2"/>
      <c r="AC709" s="2"/>
      <c r="AD709" s="2">
        <v>0</v>
      </c>
      <c r="AE709" s="43" t="s">
        <v>55</v>
      </c>
      <c r="AF709" s="11" t="s">
        <v>55</v>
      </c>
      <c r="AG709" s="13" t="s">
        <v>55</v>
      </c>
      <c r="AH709" s="7" t="s">
        <v>46</v>
      </c>
      <c r="AI709" s="7" t="s">
        <v>161</v>
      </c>
      <c r="AJ709" s="7" t="s">
        <v>161</v>
      </c>
    </row>
    <row r="710" spans="1:36" ht="13.5" customHeight="1" x14ac:dyDescent="0.25">
      <c r="A710" s="99" t="s">
        <v>2483</v>
      </c>
      <c r="B710" s="11" t="s">
        <v>2484</v>
      </c>
      <c r="C710" s="11">
        <v>55010</v>
      </c>
      <c r="D710" s="11" t="s">
        <v>3725</v>
      </c>
      <c r="E710" s="11" t="s">
        <v>3726</v>
      </c>
      <c r="F710" s="12" t="s">
        <v>3727</v>
      </c>
      <c r="G710" s="3" t="s">
        <v>3728</v>
      </c>
      <c r="H710" s="65" t="s">
        <v>3729</v>
      </c>
      <c r="I710" s="11" t="s">
        <v>3730</v>
      </c>
      <c r="J710" s="120" t="s">
        <v>3731</v>
      </c>
      <c r="K710" s="12" t="s">
        <v>90</v>
      </c>
      <c r="L710" s="6" t="str">
        <f t="shared" si="75"/>
        <v>Programa: Promoção e Defesa dos Direitos Humanos</v>
      </c>
      <c r="M710" s="6" t="str">
        <f t="shared" si="76"/>
        <v>Ação: 4548 - Apoio às Vítimas de Violência - SEVIT</v>
      </c>
      <c r="N710" s="6" t="str">
        <f t="shared" si="77"/>
        <v>Número de atendimentos psicólogicos remotos prestados por profissionais voluntários a vitimas e familiares do Covid-19 (Unidade )</v>
      </c>
      <c r="O710" s="13" t="s">
        <v>46</v>
      </c>
      <c r="P710" s="7" t="s">
        <v>54</v>
      </c>
      <c r="Q710" s="14" t="s">
        <v>55</v>
      </c>
      <c r="R710" s="43">
        <v>800</v>
      </c>
      <c r="S710" s="2"/>
      <c r="T710" s="2"/>
      <c r="U710" s="2"/>
      <c r="V710" s="2"/>
      <c r="W710" s="2"/>
      <c r="X710" s="2"/>
      <c r="Y710" s="2"/>
      <c r="Z710" s="2"/>
      <c r="AA710" s="2"/>
      <c r="AB710" s="2"/>
      <c r="AC710" s="2"/>
      <c r="AD710" s="2">
        <v>800</v>
      </c>
      <c r="AE710" s="7" t="s">
        <v>55</v>
      </c>
      <c r="AF710" s="7" t="s">
        <v>55</v>
      </c>
      <c r="AG710" s="17" t="s">
        <v>55</v>
      </c>
      <c r="AH710" s="7" t="s">
        <v>46</v>
      </c>
      <c r="AI710" s="10">
        <f t="shared" ref="AI710:AI716" si="78">IF(P710="Crescimento",MAX(S710:AD710)/R710, 2-(MIN(S710:AD710)/R710))</f>
        <v>1</v>
      </c>
      <c r="AJ710" s="7" t="str">
        <f t="shared" si="74"/>
        <v>Dentro do Esperado</v>
      </c>
    </row>
    <row r="711" spans="1:36" ht="13.5" customHeight="1" x14ac:dyDescent="0.25">
      <c r="A711" s="99" t="s">
        <v>2483</v>
      </c>
      <c r="B711" s="11" t="s">
        <v>2484</v>
      </c>
      <c r="C711" s="11">
        <v>55010</v>
      </c>
      <c r="D711" s="11" t="s">
        <v>3725</v>
      </c>
      <c r="E711" s="11" t="s">
        <v>3726</v>
      </c>
      <c r="F711" s="12" t="s">
        <v>3727</v>
      </c>
      <c r="G711" s="3" t="s">
        <v>3732</v>
      </c>
      <c r="H711" s="65" t="s">
        <v>3733</v>
      </c>
      <c r="I711" s="11" t="s">
        <v>3734</v>
      </c>
      <c r="J711" s="11" t="s">
        <v>3735</v>
      </c>
      <c r="K711" s="12" t="s">
        <v>45</v>
      </c>
      <c r="L711" s="6" t="str">
        <f t="shared" si="75"/>
        <v>Programa: Promoção e Defesa dos Direitos Humanos</v>
      </c>
      <c r="M711" s="6" t="str">
        <f t="shared" si="76"/>
        <v>Ação: 4548 - Apoio às Vítimas de Violência - SEVIT</v>
      </c>
      <c r="N711" s="6" t="str">
        <f t="shared" si="77"/>
        <v>Número de atendimentos a vitimados (agentes de segurança e dependentes)
 (Unidade)</v>
      </c>
      <c r="O711" s="13" t="s">
        <v>46</v>
      </c>
      <c r="P711" s="7" t="s">
        <v>54</v>
      </c>
      <c r="Q711" s="14" t="s">
        <v>55</v>
      </c>
      <c r="R711" s="43">
        <v>360</v>
      </c>
      <c r="S711" s="2"/>
      <c r="T711" s="2"/>
      <c r="U711" s="2"/>
      <c r="V711" s="2"/>
      <c r="W711" s="2"/>
      <c r="X711" s="2"/>
      <c r="Y711" s="2"/>
      <c r="Z711" s="2"/>
      <c r="AA711" s="2"/>
      <c r="AB711" s="2"/>
      <c r="AC711" s="2"/>
      <c r="AD711" s="2">
        <v>360</v>
      </c>
      <c r="AE711" s="11">
        <v>360</v>
      </c>
      <c r="AF711" s="11">
        <v>360</v>
      </c>
      <c r="AG711" s="13">
        <v>360</v>
      </c>
      <c r="AH711" s="7" t="s">
        <v>46</v>
      </c>
      <c r="AI711" s="10">
        <f t="shared" si="78"/>
        <v>1</v>
      </c>
      <c r="AJ711" s="7" t="str">
        <f t="shared" si="74"/>
        <v>Dentro do Esperado</v>
      </c>
    </row>
    <row r="712" spans="1:36" ht="13.5" customHeight="1" x14ac:dyDescent="0.25">
      <c r="A712" s="99" t="s">
        <v>2483</v>
      </c>
      <c r="B712" s="11" t="s">
        <v>2484</v>
      </c>
      <c r="C712" s="11">
        <v>55010</v>
      </c>
      <c r="D712" s="11" t="s">
        <v>3725</v>
      </c>
      <c r="E712" s="11" t="s">
        <v>3726</v>
      </c>
      <c r="F712" s="12" t="s">
        <v>3727</v>
      </c>
      <c r="G712" s="3" t="s">
        <v>3736</v>
      </c>
      <c r="H712" s="12" t="s">
        <v>3737</v>
      </c>
      <c r="I712" s="11" t="s">
        <v>3734</v>
      </c>
      <c r="J712" s="11" t="s">
        <v>3738</v>
      </c>
      <c r="K712" s="12" t="s">
        <v>45</v>
      </c>
      <c r="L712" s="6" t="str">
        <f t="shared" si="75"/>
        <v>Programa: Promoção e Defesa dos Direitos Humanos</v>
      </c>
      <c r="M712" s="6" t="str">
        <f t="shared" si="76"/>
        <v>Ação: 4548 - Apoio às Vítimas de Violência - SEVIT</v>
      </c>
      <c r="N712" s="6" t="str">
        <f t="shared" si="77"/>
        <v>Número de atendimento a vitimados (civis) (Unidade)</v>
      </c>
      <c r="O712" s="13" t="s">
        <v>46</v>
      </c>
      <c r="P712" s="7" t="s">
        <v>54</v>
      </c>
      <c r="Q712" s="14" t="s">
        <v>55</v>
      </c>
      <c r="R712" s="43">
        <v>360</v>
      </c>
      <c r="S712" s="2"/>
      <c r="T712" s="2"/>
      <c r="U712" s="2"/>
      <c r="V712" s="2"/>
      <c r="W712" s="2"/>
      <c r="X712" s="2"/>
      <c r="Y712" s="2"/>
      <c r="Z712" s="2"/>
      <c r="AA712" s="2"/>
      <c r="AB712" s="2"/>
      <c r="AC712" s="2"/>
      <c r="AD712" s="2">
        <v>360</v>
      </c>
      <c r="AE712" s="11">
        <v>360</v>
      </c>
      <c r="AF712" s="11">
        <v>360</v>
      </c>
      <c r="AG712" s="13">
        <v>360</v>
      </c>
      <c r="AH712" s="7" t="s">
        <v>46</v>
      </c>
      <c r="AI712" s="10">
        <f t="shared" si="78"/>
        <v>1</v>
      </c>
      <c r="AJ712" s="7" t="str">
        <f t="shared" si="74"/>
        <v>Dentro do Esperado</v>
      </c>
    </row>
    <row r="713" spans="1:36" ht="12.75" customHeight="1" x14ac:dyDescent="0.25">
      <c r="A713" s="11" t="s">
        <v>385</v>
      </c>
      <c r="B713" s="11" t="s">
        <v>386</v>
      </c>
      <c r="C713" s="11" t="s">
        <v>3739</v>
      </c>
      <c r="D713" s="11" t="s">
        <v>3740</v>
      </c>
      <c r="E713" s="11" t="s">
        <v>3741</v>
      </c>
      <c r="F713" s="12" t="s">
        <v>3742</v>
      </c>
      <c r="G713" s="3" t="s">
        <v>3743</v>
      </c>
      <c r="H713" s="12" t="s">
        <v>3744</v>
      </c>
      <c r="I713" s="11" t="s">
        <v>3745</v>
      </c>
      <c r="J713" s="11" t="s">
        <v>3746</v>
      </c>
      <c r="K713" s="12" t="s">
        <v>45</v>
      </c>
      <c r="L713" s="6" t="str">
        <f t="shared" si="75"/>
        <v>Programa: Fortalecimento da Gestão Pública</v>
      </c>
      <c r="M713" s="6" t="str">
        <f t="shared" si="76"/>
        <v>Ação: 2039 - Operacionalização das Aeronaves da SSMGSI - SSM</v>
      </c>
      <c r="N713" s="6" t="str">
        <f t="shared" si="77"/>
        <v>Número de dias de indisponibilidade das aeronaves do SSMGSI (Unidade)</v>
      </c>
      <c r="O713" s="13" t="s">
        <v>46</v>
      </c>
      <c r="P713" s="7" t="s">
        <v>47</v>
      </c>
      <c r="Q713" s="88" t="s">
        <v>55</v>
      </c>
      <c r="R713" s="21">
        <v>20</v>
      </c>
      <c r="S713" s="2"/>
      <c r="T713" s="2"/>
      <c r="U713" s="2"/>
      <c r="V713" s="2"/>
      <c r="W713" s="2"/>
      <c r="X713" s="2"/>
      <c r="Y713" s="2"/>
      <c r="Z713" s="2"/>
      <c r="AA713" s="2"/>
      <c r="AB713" s="2"/>
      <c r="AC713" s="2"/>
      <c r="AD713" s="2">
        <v>202</v>
      </c>
      <c r="AE713" s="20">
        <v>20</v>
      </c>
      <c r="AF713" s="21">
        <v>20</v>
      </c>
      <c r="AG713" s="22">
        <v>20</v>
      </c>
      <c r="AH713" s="7" t="s">
        <v>46</v>
      </c>
      <c r="AI713" s="10">
        <f t="shared" si="78"/>
        <v>-8.1</v>
      </c>
      <c r="AJ713" s="7" t="str">
        <f t="shared" si="74"/>
        <v>Abaixo do Esperado</v>
      </c>
    </row>
    <row r="714" spans="1:36" ht="13.5" customHeight="1" x14ac:dyDescent="0.25">
      <c r="A714" s="11" t="s">
        <v>194</v>
      </c>
      <c r="B714" s="11" t="s">
        <v>195</v>
      </c>
      <c r="C714" s="11" t="s">
        <v>3739</v>
      </c>
      <c r="D714" s="11" t="s">
        <v>3740</v>
      </c>
      <c r="E714" s="11" t="s">
        <v>3747</v>
      </c>
      <c r="F714" s="12" t="s">
        <v>3748</v>
      </c>
      <c r="G714" s="3" t="s">
        <v>3749</v>
      </c>
      <c r="H714" s="12" t="s">
        <v>3750</v>
      </c>
      <c r="I714" s="11" t="s">
        <v>3751</v>
      </c>
      <c r="J714" s="11" t="s">
        <v>3752</v>
      </c>
      <c r="K714" s="12" t="s">
        <v>52</v>
      </c>
      <c r="L714" s="6" t="str">
        <f t="shared" si="75"/>
        <v>Programa: Gestão de Pessoas no Setor Público</v>
      </c>
      <c r="M714" s="6" t="str">
        <f t="shared" si="76"/>
        <v>Ação: 4565 - Valorização e Capacitação dos Servidores da SSMGSI - SSM</v>
      </c>
      <c r="N714" s="6" t="str">
        <f t="shared" si="77"/>
        <v>Percentual dos funcionários da SSMGSI satisfeitos em relação aos  cursos, worshops, palestras e estágios realizados (Percentual)</v>
      </c>
      <c r="O714" s="13" t="s">
        <v>46</v>
      </c>
      <c r="P714" s="7" t="s">
        <v>54</v>
      </c>
      <c r="Q714" s="43" t="s">
        <v>55</v>
      </c>
      <c r="R714" s="74">
        <v>0.95</v>
      </c>
      <c r="S714" s="2"/>
      <c r="T714" s="2"/>
      <c r="U714" s="2"/>
      <c r="V714" s="2"/>
      <c r="W714" s="2"/>
      <c r="X714" s="2"/>
      <c r="Y714" s="2"/>
      <c r="Z714" s="2"/>
      <c r="AA714" s="2"/>
      <c r="AB714" s="2"/>
      <c r="AC714" s="2"/>
      <c r="AD714" s="67">
        <v>0</v>
      </c>
      <c r="AE714" s="76">
        <v>0.95</v>
      </c>
      <c r="AF714" s="74">
        <v>0.95</v>
      </c>
      <c r="AG714" s="75">
        <v>0.95</v>
      </c>
      <c r="AH714" s="7" t="s">
        <v>46</v>
      </c>
      <c r="AI714" s="10">
        <f t="shared" si="78"/>
        <v>0</v>
      </c>
      <c r="AJ714" s="7" t="str">
        <f t="shared" si="74"/>
        <v>Abaixo do Esperado</v>
      </c>
    </row>
    <row r="715" spans="1:36" ht="13.5" customHeight="1" x14ac:dyDescent="0.25">
      <c r="A715" s="11" t="s">
        <v>385</v>
      </c>
      <c r="B715" s="11" t="s">
        <v>386</v>
      </c>
      <c r="C715" s="11" t="s">
        <v>3739</v>
      </c>
      <c r="D715" s="11" t="s">
        <v>3740</v>
      </c>
      <c r="E715" s="11" t="s">
        <v>3753</v>
      </c>
      <c r="F715" s="12" t="s">
        <v>3754</v>
      </c>
      <c r="G715" s="3" t="s">
        <v>3755</v>
      </c>
      <c r="H715" s="12" t="s">
        <v>3756</v>
      </c>
      <c r="I715" s="11" t="s">
        <v>3757</v>
      </c>
      <c r="J715" s="11" t="s">
        <v>3758</v>
      </c>
      <c r="K715" s="12" t="s">
        <v>52</v>
      </c>
      <c r="L715" s="6" t="str">
        <f t="shared" si="75"/>
        <v>Programa: Fortalecimento da Gestão Pública</v>
      </c>
      <c r="M715" s="6" t="str">
        <f t="shared" si="76"/>
        <v>Ação: 4566 - Reequipamento da SSMGSI - SSM</v>
      </c>
      <c r="N715" s="6" t="str">
        <f t="shared" si="77"/>
        <v>Percentual de equipamentos da SSMGSI atualizados (Percentual)</v>
      </c>
      <c r="O715" s="13" t="s">
        <v>46</v>
      </c>
      <c r="P715" s="7" t="s">
        <v>54</v>
      </c>
      <c r="Q715" s="43" t="s">
        <v>55</v>
      </c>
      <c r="R715" s="74">
        <v>0.8</v>
      </c>
      <c r="S715" s="2"/>
      <c r="T715" s="2"/>
      <c r="U715" s="2"/>
      <c r="V715" s="2"/>
      <c r="W715" s="2"/>
      <c r="X715" s="2"/>
      <c r="Y715" s="2"/>
      <c r="Z715" s="2"/>
      <c r="AA715" s="2"/>
      <c r="AB715" s="2"/>
      <c r="AC715" s="2"/>
      <c r="AD715" s="67">
        <v>0</v>
      </c>
      <c r="AE715" s="76">
        <v>0.15</v>
      </c>
      <c r="AF715" s="74">
        <v>0.25</v>
      </c>
      <c r="AG715" s="75">
        <v>0.1</v>
      </c>
      <c r="AH715" s="7" t="s">
        <v>46</v>
      </c>
      <c r="AI715" s="10">
        <f t="shared" si="78"/>
        <v>0</v>
      </c>
      <c r="AJ715" s="7" t="str">
        <f t="shared" si="74"/>
        <v>Abaixo do Esperado</v>
      </c>
    </row>
    <row r="716" spans="1:36" ht="13.5" customHeight="1" x14ac:dyDescent="0.25">
      <c r="A716" s="11" t="s">
        <v>385</v>
      </c>
      <c r="B716" s="11" t="s">
        <v>386</v>
      </c>
      <c r="C716" s="11" t="s">
        <v>3739</v>
      </c>
      <c r="D716" s="11" t="s">
        <v>3740</v>
      </c>
      <c r="E716" s="11" t="s">
        <v>3759</v>
      </c>
      <c r="F716" s="12" t="s">
        <v>3760</v>
      </c>
      <c r="G716" s="3" t="s">
        <v>3761</v>
      </c>
      <c r="H716" s="12" t="s">
        <v>3762</v>
      </c>
      <c r="I716" s="11" t="s">
        <v>3763</v>
      </c>
      <c r="J716" s="11" t="s">
        <v>3764</v>
      </c>
      <c r="K716" s="12" t="s">
        <v>52</v>
      </c>
      <c r="L716" s="6" t="str">
        <f t="shared" si="75"/>
        <v>Programa: Fortalecimento da Gestão Pública</v>
      </c>
      <c r="M716" s="6" t="str">
        <f t="shared" si="76"/>
        <v>Ação: 4567 - Reforma e ampliação da estrutura física da SSMGSI - SSM</v>
      </c>
      <c r="N716" s="6" t="str">
        <f t="shared" si="77"/>
        <v>Percentual dos funcionários da SSMGSI satisfeitos em relação aos  serviços de reforma e ampliação na estrutura física do órgão (Percentual)</v>
      </c>
      <c r="O716" s="13" t="s">
        <v>46</v>
      </c>
      <c r="P716" s="7" t="s">
        <v>54</v>
      </c>
      <c r="Q716" s="43" t="s">
        <v>55</v>
      </c>
      <c r="R716" s="74">
        <v>0.95</v>
      </c>
      <c r="S716" s="2"/>
      <c r="T716" s="2"/>
      <c r="U716" s="2"/>
      <c r="V716" s="2"/>
      <c r="W716" s="2"/>
      <c r="X716" s="2"/>
      <c r="Y716" s="2"/>
      <c r="Z716" s="2"/>
      <c r="AA716" s="2"/>
      <c r="AB716" s="2"/>
      <c r="AC716" s="2"/>
      <c r="AD716" s="67">
        <v>0</v>
      </c>
      <c r="AE716" s="76">
        <v>0.95</v>
      </c>
      <c r="AF716" s="74">
        <v>0.95</v>
      </c>
      <c r="AG716" s="75">
        <v>0.95</v>
      </c>
      <c r="AH716" s="7" t="s">
        <v>46</v>
      </c>
      <c r="AI716" s="10">
        <f t="shared" si="78"/>
        <v>0</v>
      </c>
      <c r="AJ716" s="7" t="str">
        <f t="shared" si="74"/>
        <v>Abaixo do Esperado</v>
      </c>
    </row>
    <row r="717" spans="1:36" ht="13.5" customHeight="1" x14ac:dyDescent="0.25">
      <c r="A717" s="11" t="s">
        <v>3611</v>
      </c>
      <c r="B717" s="11" t="s">
        <v>3612</v>
      </c>
      <c r="C717" s="11" t="s">
        <v>3765</v>
      </c>
      <c r="D717" s="11" t="s">
        <v>3766</v>
      </c>
      <c r="E717" s="11" t="s">
        <v>3767</v>
      </c>
      <c r="F717" s="12" t="s">
        <v>3768</v>
      </c>
      <c r="G717" s="3" t="s">
        <v>3769</v>
      </c>
      <c r="H717" s="12" t="s">
        <v>3770</v>
      </c>
      <c r="I717" s="11" t="s">
        <v>3771</v>
      </c>
      <c r="J717" s="11" t="s">
        <v>3772</v>
      </c>
      <c r="K717" s="12" t="s">
        <v>45</v>
      </c>
      <c r="L717" s="6" t="str">
        <f t="shared" si="75"/>
        <v>Programa: Desenvolvimento do Turismo</v>
      </c>
      <c r="M717" s="6" t="str">
        <f t="shared" si="76"/>
        <v>Ação: 2027 - Formalização da Atividade Turística no Rio de Janeiro - TURISRIO</v>
      </c>
      <c r="N717" s="6" t="str">
        <f t="shared" si="77"/>
        <v>Atividades turísticas cadastradas no CADASTUR (Unidade)</v>
      </c>
      <c r="O717" s="13" t="s">
        <v>126</v>
      </c>
      <c r="P717" s="7" t="s">
        <v>54</v>
      </c>
      <c r="Q717" s="20">
        <v>2875</v>
      </c>
      <c r="R717" s="21">
        <v>10011</v>
      </c>
      <c r="S717" s="2"/>
      <c r="T717" s="2"/>
      <c r="U717" s="2"/>
      <c r="V717" s="21">
        <v>3176</v>
      </c>
      <c r="W717" s="2"/>
      <c r="X717" s="2"/>
      <c r="Y717" s="2"/>
      <c r="Z717" s="13">
        <v>4408</v>
      </c>
      <c r="AA717" s="2"/>
      <c r="AB717" s="2"/>
      <c r="AC717" s="2"/>
      <c r="AD717" s="2">
        <v>3915</v>
      </c>
      <c r="AE717" s="21">
        <v>14011</v>
      </c>
      <c r="AF717" s="21">
        <v>18011</v>
      </c>
      <c r="AG717" s="22">
        <v>22011</v>
      </c>
      <c r="AH717" s="77" t="s">
        <v>46</v>
      </c>
      <c r="AI717" s="10">
        <f>IF(P717="Crescimento",SUM(S717:AD717)/R717, 2-(SUM(S717:AD717)/R717))</f>
        <v>1.1486364998501648</v>
      </c>
      <c r="AJ717" s="7" t="str">
        <f t="shared" si="74"/>
        <v>Acima do Esperado</v>
      </c>
    </row>
    <row r="718" spans="1:36" ht="13.5" customHeight="1" x14ac:dyDescent="0.25">
      <c r="A718" s="11" t="s">
        <v>3611</v>
      </c>
      <c r="B718" s="11" t="s">
        <v>3612</v>
      </c>
      <c r="C718" s="11" t="s">
        <v>3765</v>
      </c>
      <c r="D718" s="11" t="s">
        <v>3766</v>
      </c>
      <c r="E718" s="11" t="s">
        <v>3773</v>
      </c>
      <c r="F718" s="12" t="s">
        <v>3774</v>
      </c>
      <c r="G718" s="3" t="s">
        <v>3775</v>
      </c>
      <c r="H718" s="12" t="s">
        <v>3776</v>
      </c>
      <c r="I718" s="11" t="s">
        <v>3777</v>
      </c>
      <c r="J718" s="11" t="s">
        <v>3778</v>
      </c>
      <c r="K718" s="12" t="s">
        <v>52</v>
      </c>
      <c r="L718" s="6" t="str">
        <f t="shared" si="75"/>
        <v>Programa: Desenvolvimento do Turismo</v>
      </c>
      <c r="M718" s="6" t="str">
        <f t="shared" si="76"/>
        <v>Ação: 2965 - Fomento, Gestão e Monitoramento da Atividade Turística do Est do Rio de Janeiro  - TURISRIO</v>
      </c>
      <c r="N718" s="6" t="str">
        <f t="shared" si="77"/>
        <v>Percentual de instâncias de governança de turismo fortalecidas no Estado - regionais (Percentual)</v>
      </c>
      <c r="O718" s="13" t="s">
        <v>126</v>
      </c>
      <c r="P718" s="7" t="s">
        <v>54</v>
      </c>
      <c r="Q718" s="239">
        <v>0.25</v>
      </c>
      <c r="R718" s="240">
        <v>1</v>
      </c>
      <c r="S718" s="2"/>
      <c r="T718" s="2"/>
      <c r="U718" s="2"/>
      <c r="V718" s="241">
        <v>1</v>
      </c>
      <c r="W718" s="2"/>
      <c r="X718" s="2"/>
      <c r="Y718" s="2"/>
      <c r="Z718" s="242">
        <v>1</v>
      </c>
      <c r="AA718" s="2"/>
      <c r="AB718" s="2"/>
      <c r="AC718" s="2"/>
      <c r="AD718" s="116">
        <v>0.75</v>
      </c>
      <c r="AE718" s="240">
        <v>1</v>
      </c>
      <c r="AF718" s="240">
        <v>1</v>
      </c>
      <c r="AG718" s="243">
        <v>1</v>
      </c>
      <c r="AH718" s="7" t="s">
        <v>126</v>
      </c>
      <c r="AI718" s="10">
        <f t="shared" ref="AI718:AI754" si="79">IF(P718="Crescimento",MAX(S718:AD718)/R718, 2-(MIN(S718:AD718)/R718))</f>
        <v>1</v>
      </c>
      <c r="AJ718" s="7" t="str">
        <f t="shared" si="74"/>
        <v>Dentro do Esperado</v>
      </c>
    </row>
    <row r="719" spans="1:36" ht="13.5" customHeight="1" x14ac:dyDescent="0.25">
      <c r="A719" s="11" t="s">
        <v>3611</v>
      </c>
      <c r="B719" s="11" t="s">
        <v>3612</v>
      </c>
      <c r="C719" s="11" t="s">
        <v>3765</v>
      </c>
      <c r="D719" s="11" t="s">
        <v>3766</v>
      </c>
      <c r="E719" s="11" t="s">
        <v>3773</v>
      </c>
      <c r="F719" s="12" t="s">
        <v>3774</v>
      </c>
      <c r="G719" s="3" t="s">
        <v>3779</v>
      </c>
      <c r="H719" s="12" t="s">
        <v>3780</v>
      </c>
      <c r="I719" s="11" t="s">
        <v>3781</v>
      </c>
      <c r="J719" s="11" t="s">
        <v>3782</v>
      </c>
      <c r="K719" s="12" t="s">
        <v>52</v>
      </c>
      <c r="L719" s="6" t="str">
        <f t="shared" si="75"/>
        <v>Programa: Desenvolvimento do Turismo</v>
      </c>
      <c r="M719" s="6" t="str">
        <f t="shared" si="76"/>
        <v>Ação: 2965 - Fomento, Gestão e Monitoramento da Atividade Turística do Est do Rio de Janeiro  - TURISRIO</v>
      </c>
      <c r="N719" s="6" t="str">
        <f t="shared" si="77"/>
        <v>Percentual de Instâncias municipais de governança de turismo fortalecidas no Estado - municípios (Percentual)</v>
      </c>
      <c r="O719" s="13" t="s">
        <v>126</v>
      </c>
      <c r="P719" s="7" t="s">
        <v>54</v>
      </c>
      <c r="Q719" s="76">
        <v>0.29299999999999998</v>
      </c>
      <c r="R719" s="74">
        <v>0.33</v>
      </c>
      <c r="S719" s="2"/>
      <c r="T719" s="2"/>
      <c r="U719" s="2"/>
      <c r="V719" s="73">
        <v>0.90210000000000001</v>
      </c>
      <c r="W719" s="2"/>
      <c r="X719" s="2"/>
      <c r="Y719" s="2"/>
      <c r="Z719" s="80">
        <v>0.90210000000000001</v>
      </c>
      <c r="AA719" s="2"/>
      <c r="AB719" s="2"/>
      <c r="AC719" s="2"/>
      <c r="AD719" s="116">
        <v>0.4022</v>
      </c>
      <c r="AE719" s="74">
        <v>0.23100000000000001</v>
      </c>
      <c r="AF719" s="74">
        <v>0.22</v>
      </c>
      <c r="AG719" s="75">
        <v>0.22</v>
      </c>
      <c r="AH719" s="7" t="s">
        <v>126</v>
      </c>
      <c r="AI719" s="10">
        <f t="shared" si="79"/>
        <v>2.7336363636363634</v>
      </c>
      <c r="AJ719" s="7" t="str">
        <f t="shared" si="74"/>
        <v>Acima do Esperado</v>
      </c>
    </row>
    <row r="720" spans="1:36" ht="13.5" customHeight="1" x14ac:dyDescent="0.25">
      <c r="A720" s="11" t="s">
        <v>3611</v>
      </c>
      <c r="B720" s="11" t="s">
        <v>3612</v>
      </c>
      <c r="C720" s="11" t="s">
        <v>3765</v>
      </c>
      <c r="D720" s="11" t="s">
        <v>3766</v>
      </c>
      <c r="E720" s="11" t="s">
        <v>3783</v>
      </c>
      <c r="F720" s="12" t="s">
        <v>3784</v>
      </c>
      <c r="G720" s="3" t="s">
        <v>3785</v>
      </c>
      <c r="H720" s="12" t="s">
        <v>3786</v>
      </c>
      <c r="I720" s="11" t="s">
        <v>3787</v>
      </c>
      <c r="J720" s="11"/>
      <c r="K720" s="12" t="s">
        <v>52</v>
      </c>
      <c r="L720" s="6" t="str">
        <f t="shared" si="75"/>
        <v>Programa: Desenvolvimento do Turismo</v>
      </c>
      <c r="M720" s="6" t="str">
        <f t="shared" si="76"/>
        <v>Ação: 2966 - Participação, Promoção e Produção de Eventos Turísticos  - TURISRIO</v>
      </c>
      <c r="N720" s="6" t="str">
        <f t="shared" si="77"/>
        <v>Fluxo de entrada de turistas no ERJ em relação ao número de participantes em feiras e eventos (Percentual)</v>
      </c>
      <c r="O720" s="13" t="s">
        <v>46</v>
      </c>
      <c r="P720" s="7" t="s">
        <v>54</v>
      </c>
      <c r="Q720" s="79">
        <v>8.9999999999999993E-3</v>
      </c>
      <c r="R720" s="173">
        <v>1.2E-2</v>
      </c>
      <c r="S720" s="2"/>
      <c r="T720" s="2"/>
      <c r="U720" s="2"/>
      <c r="V720" s="2"/>
      <c r="W720" s="2"/>
      <c r="X720" s="2"/>
      <c r="Y720" s="2"/>
      <c r="Z720" s="2"/>
      <c r="AA720" s="2"/>
      <c r="AB720" s="2"/>
      <c r="AC720" s="2"/>
      <c r="AD720" s="244">
        <v>0</v>
      </c>
      <c r="AE720" s="173">
        <v>1.4999999999999999E-2</v>
      </c>
      <c r="AF720" s="173">
        <v>1.7999999999999999E-2</v>
      </c>
      <c r="AG720" s="175">
        <v>2.1000000000000001E-2</v>
      </c>
      <c r="AH720" s="7" t="s">
        <v>46</v>
      </c>
      <c r="AI720" s="10">
        <f t="shared" si="79"/>
        <v>0</v>
      </c>
      <c r="AJ720" s="7" t="str">
        <f t="shared" si="74"/>
        <v>Abaixo do Esperado</v>
      </c>
    </row>
    <row r="721" spans="1:36" ht="13.5" customHeight="1" x14ac:dyDescent="0.25">
      <c r="A721" s="11" t="s">
        <v>3611</v>
      </c>
      <c r="B721" s="11" t="s">
        <v>3612</v>
      </c>
      <c r="C721" s="11" t="s">
        <v>3765</v>
      </c>
      <c r="D721" s="11" t="s">
        <v>3766</v>
      </c>
      <c r="E721" s="11" t="s">
        <v>3788</v>
      </c>
      <c r="F721" s="12" t="s">
        <v>3789</v>
      </c>
      <c r="G721" s="3" t="s">
        <v>3790</v>
      </c>
      <c r="H721" s="12" t="s">
        <v>3791</v>
      </c>
      <c r="I721" s="11" t="s">
        <v>3792</v>
      </c>
      <c r="J721" s="11" t="s">
        <v>3793</v>
      </c>
      <c r="K721" s="12" t="s">
        <v>52</v>
      </c>
      <c r="L721" s="6" t="str">
        <f t="shared" si="75"/>
        <v>Programa: Desenvolvimento do Turismo</v>
      </c>
      <c r="M721" s="6" t="str">
        <f t="shared" si="76"/>
        <v>Ação: 5512 - Revitalização das Áreas de Interesse Turístico - TURISRIO</v>
      </c>
      <c r="N721" s="6" t="str">
        <f t="shared" si="77"/>
        <v>Percentual de municípios beneficiados com sinalização turística no ERJ (Percentual)</v>
      </c>
      <c r="O721" s="13" t="s">
        <v>126</v>
      </c>
      <c r="P721" s="7" t="s">
        <v>54</v>
      </c>
      <c r="Q721" s="68" t="s">
        <v>55</v>
      </c>
      <c r="R721" s="74">
        <v>0.25</v>
      </c>
      <c r="S721" s="2"/>
      <c r="T721" s="2"/>
      <c r="U721" s="2"/>
      <c r="V721" s="11" t="s">
        <v>55</v>
      </c>
      <c r="W721" s="2"/>
      <c r="X721" s="2"/>
      <c r="Y721" s="2"/>
      <c r="Z721" s="13">
        <v>0</v>
      </c>
      <c r="AA721" s="2"/>
      <c r="AB721" s="2"/>
      <c r="AC721" s="2"/>
      <c r="AD721" s="2" t="s">
        <v>55</v>
      </c>
      <c r="AE721" s="76">
        <v>0.25</v>
      </c>
      <c r="AF721" s="74">
        <v>0.25</v>
      </c>
      <c r="AG721" s="75">
        <v>0.25</v>
      </c>
      <c r="AH721" s="7" t="s">
        <v>126</v>
      </c>
      <c r="AI721" s="10" t="s">
        <v>55</v>
      </c>
      <c r="AJ721" s="7" t="s">
        <v>55</v>
      </c>
    </row>
    <row r="722" spans="1:36" ht="13.5" customHeight="1" x14ac:dyDescent="0.25">
      <c r="A722" s="11" t="s">
        <v>162</v>
      </c>
      <c r="B722" s="11" t="s">
        <v>163</v>
      </c>
      <c r="C722" s="11" t="s">
        <v>3794</v>
      </c>
      <c r="D722" s="11" t="s">
        <v>3795</v>
      </c>
      <c r="E722" s="11" t="s">
        <v>3796</v>
      </c>
      <c r="F722" s="12" t="s">
        <v>3797</v>
      </c>
      <c r="G722" s="3" t="s">
        <v>3798</v>
      </c>
      <c r="H722" s="12" t="s">
        <v>3799</v>
      </c>
      <c r="I722" s="11" t="s">
        <v>3800</v>
      </c>
      <c r="J722" s="11" t="s">
        <v>3801</v>
      </c>
      <c r="K722" s="12" t="s">
        <v>45</v>
      </c>
      <c r="L722" s="6" t="str">
        <f t="shared" si="75"/>
        <v>Programa: Ensino Superior</v>
      </c>
      <c r="M722" s="6" t="str">
        <f t="shared" si="76"/>
        <v>Ação: 2816 - Prevenção à Evasão Discente - UENF</v>
      </c>
      <c r="N722" s="6" t="str">
        <f t="shared" si="77"/>
        <v>Taxa de permanência escolar dos alunos cotistas em relação aos alunos não cotistas (Unidade)</v>
      </c>
      <c r="O722" s="13" t="s">
        <v>46</v>
      </c>
      <c r="P722" s="7" t="s">
        <v>54</v>
      </c>
      <c r="Q722" s="43" t="s">
        <v>55</v>
      </c>
      <c r="R722" s="185" t="s">
        <v>3802</v>
      </c>
      <c r="S722" s="2"/>
      <c r="T722" s="2"/>
      <c r="U722" s="2"/>
      <c r="V722" s="2"/>
      <c r="W722" s="2"/>
      <c r="X722" s="2"/>
      <c r="Y722" s="2"/>
      <c r="Z722" s="2"/>
      <c r="AA722" s="2"/>
      <c r="AB722" s="2"/>
      <c r="AC722" s="2"/>
      <c r="AD722" s="2">
        <v>0.16</v>
      </c>
      <c r="AE722" s="201" t="s">
        <v>3802</v>
      </c>
      <c r="AF722" s="185" t="s">
        <v>3802</v>
      </c>
      <c r="AG722" s="186" t="s">
        <v>3802</v>
      </c>
      <c r="AH722" s="7" t="s">
        <v>46</v>
      </c>
      <c r="AI722" s="7">
        <v>0</v>
      </c>
      <c r="AJ722" s="7" t="str">
        <f t="shared" si="74"/>
        <v>Abaixo do Esperado</v>
      </c>
    </row>
    <row r="723" spans="1:36" ht="13.5" customHeight="1" x14ac:dyDescent="0.25">
      <c r="A723" s="11" t="s">
        <v>116</v>
      </c>
      <c r="B723" s="11" t="s">
        <v>117</v>
      </c>
      <c r="C723" s="11" t="s">
        <v>3794</v>
      </c>
      <c r="D723" s="11" t="s">
        <v>3795</v>
      </c>
      <c r="E723" s="11" t="s">
        <v>3803</v>
      </c>
      <c r="F723" s="12" t="s">
        <v>3804</v>
      </c>
      <c r="G723" s="3" t="s">
        <v>3805</v>
      </c>
      <c r="H723" s="12" t="s">
        <v>3806</v>
      </c>
      <c r="I723" s="11" t="s">
        <v>3807</v>
      </c>
      <c r="J723" s="11" t="s">
        <v>3808</v>
      </c>
      <c r="K723" s="12" t="s">
        <v>52</v>
      </c>
      <c r="L723" s="6" t="str">
        <f t="shared" si="75"/>
        <v>Programa: Segurança Alimentar e Nutricional</v>
      </c>
      <c r="M723" s="6" t="str">
        <f t="shared" si="76"/>
        <v>Ação: 2817 - Operacionalização do Restaurante Universitário R.U. - UENF</v>
      </c>
      <c r="N723" s="6" t="str">
        <f t="shared" si="77"/>
        <v>Percentual de alunos atendidos pelo restaurante universitário da UENF (Percentual)</v>
      </c>
      <c r="O723" s="13" t="s">
        <v>46</v>
      </c>
      <c r="P723" s="7" t="s">
        <v>54</v>
      </c>
      <c r="Q723" s="43" t="s">
        <v>55</v>
      </c>
      <c r="R723" s="11" t="s">
        <v>55</v>
      </c>
      <c r="S723" s="2"/>
      <c r="T723" s="2"/>
      <c r="U723" s="2"/>
      <c r="V723" s="2"/>
      <c r="W723" s="2"/>
      <c r="X723" s="2"/>
      <c r="Y723" s="2"/>
      <c r="Z723" s="2"/>
      <c r="AA723" s="2"/>
      <c r="AB723" s="2"/>
      <c r="AC723" s="2"/>
      <c r="AD723" s="116">
        <v>2E-3</v>
      </c>
      <c r="AE723" s="43" t="s">
        <v>55</v>
      </c>
      <c r="AF723" s="11" t="s">
        <v>55</v>
      </c>
      <c r="AG723" s="13" t="s">
        <v>55</v>
      </c>
      <c r="AH723" s="7" t="s">
        <v>46</v>
      </c>
      <c r="AI723" s="7" t="s">
        <v>161</v>
      </c>
      <c r="AJ723" s="7" t="s">
        <v>161</v>
      </c>
    </row>
    <row r="724" spans="1:36" ht="13.5" customHeight="1" x14ac:dyDescent="0.25">
      <c r="A724" s="11" t="s">
        <v>162</v>
      </c>
      <c r="B724" s="11" t="s">
        <v>163</v>
      </c>
      <c r="C724" s="11" t="s">
        <v>3794</v>
      </c>
      <c r="D724" s="11" t="s">
        <v>3795</v>
      </c>
      <c r="E724" s="11" t="s">
        <v>3809</v>
      </c>
      <c r="F724" s="12" t="s">
        <v>3810</v>
      </c>
      <c r="G724" s="3" t="s">
        <v>3811</v>
      </c>
      <c r="H724" s="12" t="s">
        <v>3812</v>
      </c>
      <c r="I724" s="11" t="s">
        <v>3813</v>
      </c>
      <c r="J724" s="11" t="s">
        <v>3814</v>
      </c>
      <c r="K724" s="12" t="s">
        <v>52</v>
      </c>
      <c r="L724" s="6" t="str">
        <f t="shared" si="75"/>
        <v>Programa: Ensino Superior</v>
      </c>
      <c r="M724" s="6" t="str">
        <f t="shared" si="76"/>
        <v>Ação: 2819 - Apoio ao Ensino, Pesquisa e Extensão da UENF - UENF</v>
      </c>
      <c r="N724" s="6" t="str">
        <f t="shared" si="77"/>
        <v>Comparação de número de alunos formados  (Percentual)</v>
      </c>
      <c r="O724" s="13" t="s">
        <v>46</v>
      </c>
      <c r="P724" s="7" t="s">
        <v>54</v>
      </c>
      <c r="Q724" s="110">
        <v>0.97399999999999998</v>
      </c>
      <c r="R724" s="74">
        <v>1</v>
      </c>
      <c r="S724" s="2"/>
      <c r="T724" s="2"/>
      <c r="U724" s="2"/>
      <c r="V724" s="2"/>
      <c r="W724" s="2"/>
      <c r="X724" s="2"/>
      <c r="Y724" s="2"/>
      <c r="Z724" s="2"/>
      <c r="AA724" s="2"/>
      <c r="AB724" s="2"/>
      <c r="AC724" s="2"/>
      <c r="AD724" s="116">
        <v>0.92769999999999997</v>
      </c>
      <c r="AE724" s="76">
        <v>1</v>
      </c>
      <c r="AF724" s="74">
        <v>1</v>
      </c>
      <c r="AG724" s="75">
        <v>1</v>
      </c>
      <c r="AH724" s="7" t="s">
        <v>46</v>
      </c>
      <c r="AI724" s="10">
        <f t="shared" si="79"/>
        <v>0.92769999999999997</v>
      </c>
      <c r="AJ724" s="7" t="str">
        <f t="shared" si="74"/>
        <v>Abaixo do Esperado</v>
      </c>
    </row>
    <row r="725" spans="1:36" ht="13.5" customHeight="1" x14ac:dyDescent="0.25">
      <c r="A725" s="11" t="s">
        <v>162</v>
      </c>
      <c r="B725" s="11" t="s">
        <v>163</v>
      </c>
      <c r="C725" s="11" t="s">
        <v>3794</v>
      </c>
      <c r="D725" s="11" t="s">
        <v>3795</v>
      </c>
      <c r="E725" s="11" t="s">
        <v>3809</v>
      </c>
      <c r="F725" s="12" t="s">
        <v>3810</v>
      </c>
      <c r="G725" s="3" t="s">
        <v>3815</v>
      </c>
      <c r="H725" s="12" t="s">
        <v>3816</v>
      </c>
      <c r="I725" s="11" t="s">
        <v>3813</v>
      </c>
      <c r="J725" s="11" t="s">
        <v>3817</v>
      </c>
      <c r="K725" s="12" t="s">
        <v>45</v>
      </c>
      <c r="L725" s="6" t="str">
        <f t="shared" si="75"/>
        <v>Programa: Ensino Superior</v>
      </c>
      <c r="M725" s="6" t="str">
        <f t="shared" si="76"/>
        <v>Ação: 2819 - Apoio ao Ensino, Pesquisa e Extensão da UENF - UENF</v>
      </c>
      <c r="N725" s="6" t="str">
        <f t="shared" si="77"/>
        <v>Número de artigos publicados (Unidade)</v>
      </c>
      <c r="O725" s="13" t="s">
        <v>46</v>
      </c>
      <c r="P725" s="7" t="s">
        <v>54</v>
      </c>
      <c r="Q725" s="43" t="s">
        <v>55</v>
      </c>
      <c r="R725" s="11">
        <v>460</v>
      </c>
      <c r="S725" s="2"/>
      <c r="T725" s="2"/>
      <c r="U725" s="2"/>
      <c r="V725" s="2"/>
      <c r="W725" s="2"/>
      <c r="X725" s="2"/>
      <c r="Y725" s="2"/>
      <c r="Z725" s="2"/>
      <c r="AA725" s="2"/>
      <c r="AB725" s="2"/>
      <c r="AC725" s="2"/>
      <c r="AD725" s="2">
        <v>868</v>
      </c>
      <c r="AE725" s="43">
        <v>460</v>
      </c>
      <c r="AF725" s="11">
        <v>460</v>
      </c>
      <c r="AG725" s="13">
        <v>460</v>
      </c>
      <c r="AH725" s="7" t="s">
        <v>46</v>
      </c>
      <c r="AI725" s="10">
        <f t="shared" si="79"/>
        <v>1.8869565217391304</v>
      </c>
      <c r="AJ725" s="7" t="str">
        <f t="shared" si="74"/>
        <v>Acima do Esperado</v>
      </c>
    </row>
    <row r="726" spans="1:36" ht="13.5" customHeight="1" x14ac:dyDescent="0.25">
      <c r="A726" s="11" t="s">
        <v>162</v>
      </c>
      <c r="B726" s="11" t="s">
        <v>163</v>
      </c>
      <c r="C726" s="11" t="s">
        <v>3794</v>
      </c>
      <c r="D726" s="11" t="s">
        <v>3795</v>
      </c>
      <c r="E726" s="11" t="s">
        <v>3809</v>
      </c>
      <c r="F726" s="12" t="s">
        <v>3810</v>
      </c>
      <c r="G726" s="3" t="s">
        <v>3818</v>
      </c>
      <c r="H726" s="12" t="s">
        <v>3819</v>
      </c>
      <c r="I726" s="11" t="s">
        <v>3820</v>
      </c>
      <c r="J726" s="11" t="s">
        <v>3821</v>
      </c>
      <c r="K726" s="12" t="s">
        <v>45</v>
      </c>
      <c r="L726" s="6" t="str">
        <f t="shared" si="75"/>
        <v>Programa: Ensino Superior</v>
      </c>
      <c r="M726" s="6" t="str">
        <f t="shared" si="76"/>
        <v>Ação: 2819 - Apoio ao Ensino, Pesquisa e Extensão da UENF - UENF</v>
      </c>
      <c r="N726" s="6" t="str">
        <f t="shared" si="77"/>
        <v>Número de patentes registradas (Unidade)</v>
      </c>
      <c r="O726" s="13" t="s">
        <v>46</v>
      </c>
      <c r="P726" s="7" t="s">
        <v>54</v>
      </c>
      <c r="Q726" s="43" t="s">
        <v>55</v>
      </c>
      <c r="R726" s="11">
        <v>8</v>
      </c>
      <c r="S726" s="2"/>
      <c r="T726" s="2"/>
      <c r="U726" s="2"/>
      <c r="V726" s="2"/>
      <c r="W726" s="2"/>
      <c r="X726" s="2"/>
      <c r="Y726" s="2"/>
      <c r="Z726" s="2"/>
      <c r="AA726" s="2"/>
      <c r="AB726" s="2"/>
      <c r="AC726" s="2"/>
      <c r="AD726" s="2">
        <v>8</v>
      </c>
      <c r="AE726" s="43">
        <v>8</v>
      </c>
      <c r="AF726" s="11">
        <v>8</v>
      </c>
      <c r="AG726" s="13">
        <v>8</v>
      </c>
      <c r="AH726" s="7" t="s">
        <v>46</v>
      </c>
      <c r="AI726" s="10">
        <f t="shared" si="79"/>
        <v>1</v>
      </c>
      <c r="AJ726" s="7" t="str">
        <f t="shared" si="74"/>
        <v>Dentro do Esperado</v>
      </c>
    </row>
    <row r="727" spans="1:36" ht="13.5" customHeight="1" x14ac:dyDescent="0.25">
      <c r="A727" s="11" t="s">
        <v>240</v>
      </c>
      <c r="B727" s="11" t="s">
        <v>241</v>
      </c>
      <c r="C727" s="11" t="s">
        <v>3822</v>
      </c>
      <c r="D727" s="11" t="s">
        <v>3823</v>
      </c>
      <c r="E727" s="11" t="s">
        <v>3824</v>
      </c>
      <c r="F727" s="12" t="s">
        <v>3825</v>
      </c>
      <c r="G727" s="3" t="s">
        <v>3826</v>
      </c>
      <c r="H727" s="12" t="s">
        <v>3827</v>
      </c>
      <c r="I727" s="11" t="s">
        <v>3828</v>
      </c>
      <c r="J727" s="11" t="s">
        <v>3829</v>
      </c>
      <c r="K727" s="12" t="s">
        <v>45</v>
      </c>
      <c r="L727" s="6" t="str">
        <f t="shared" si="75"/>
        <v>Programa: Saneamento Ambiental e Resíduos Sólidos</v>
      </c>
      <c r="M727" s="6" t="str">
        <f t="shared" si="76"/>
        <v>Ação: 1102 - Saneamento Ambiental nos Municípios do Entorno da Baía de Guanabara - UEPSAM</v>
      </c>
      <c r="N727" s="6" t="str">
        <f t="shared" si="77"/>
        <v>População atendida pelo sistema de saneamento de Alcântara (Unidade)</v>
      </c>
      <c r="O727" s="13" t="s">
        <v>3830</v>
      </c>
      <c r="P727" s="7" t="s">
        <v>54</v>
      </c>
      <c r="Q727" s="43">
        <v>0</v>
      </c>
      <c r="R727" s="83">
        <v>10313</v>
      </c>
      <c r="S727" s="2"/>
      <c r="T727" s="2"/>
      <c r="U727" s="2"/>
      <c r="V727" s="2"/>
      <c r="W727" s="2"/>
      <c r="X727" s="2"/>
      <c r="Y727" s="2"/>
      <c r="Z727" s="2"/>
      <c r="AA727" s="2"/>
      <c r="AB727" s="2"/>
      <c r="AC727" s="2"/>
      <c r="AD727" s="2" t="s">
        <v>55</v>
      </c>
      <c r="AE727" s="43">
        <v>20625</v>
      </c>
      <c r="AF727" s="11">
        <v>165000</v>
      </c>
      <c r="AG727" s="22" t="s">
        <v>55</v>
      </c>
      <c r="AH727" s="7" t="s">
        <v>3830</v>
      </c>
      <c r="AI727" s="10" t="s">
        <v>55</v>
      </c>
      <c r="AJ727" s="7" t="s">
        <v>55</v>
      </c>
    </row>
    <row r="728" spans="1:36" ht="13.5" customHeight="1" x14ac:dyDescent="0.25">
      <c r="A728" s="11" t="s">
        <v>240</v>
      </c>
      <c r="B728" s="11" t="s">
        <v>241</v>
      </c>
      <c r="C728" s="11" t="s">
        <v>3822</v>
      </c>
      <c r="D728" s="11" t="s">
        <v>3823</v>
      </c>
      <c r="E728" s="11" t="s">
        <v>3824</v>
      </c>
      <c r="F728" s="12" t="s">
        <v>3825</v>
      </c>
      <c r="G728" s="3" t="s">
        <v>3831</v>
      </c>
      <c r="H728" s="12" t="s">
        <v>3832</v>
      </c>
      <c r="I728" s="11" t="s">
        <v>3833</v>
      </c>
      <c r="J728" s="11" t="s">
        <v>3829</v>
      </c>
      <c r="K728" s="12" t="s">
        <v>255</v>
      </c>
      <c r="L728" s="6" t="str">
        <f t="shared" si="75"/>
        <v>Programa: Saneamento Ambiental e Resíduos Sólidos</v>
      </c>
      <c r="M728" s="6" t="str">
        <f t="shared" si="76"/>
        <v>Ação: 1102 - Saneamento Ambiental nos Municípios do Entorno da Baía de Guanabara - UEPSAM</v>
      </c>
      <c r="N728" s="6" t="str">
        <f t="shared" si="77"/>
        <v>População atendida pelo Sistema de Saneamento Pavuna - Duque de Caxias Leste (Litros por segundo)</v>
      </c>
      <c r="O728" s="13" t="s">
        <v>3834</v>
      </c>
      <c r="P728" s="7" t="s">
        <v>54</v>
      </c>
      <c r="Q728" s="43">
        <v>0</v>
      </c>
      <c r="R728" s="11" t="s">
        <v>55</v>
      </c>
      <c r="S728" s="2"/>
      <c r="T728" s="2"/>
      <c r="U728" s="2"/>
      <c r="V728" s="2"/>
      <c r="W728" s="2"/>
      <c r="X728" s="2"/>
      <c r="Y728" s="2"/>
      <c r="Z728" s="2"/>
      <c r="AA728" s="2"/>
      <c r="AB728" s="2"/>
      <c r="AC728" s="2"/>
      <c r="AD728" s="2" t="s">
        <v>55</v>
      </c>
      <c r="AE728" s="43" t="s">
        <v>55</v>
      </c>
      <c r="AF728" s="11" t="s">
        <v>55</v>
      </c>
      <c r="AG728" s="22">
        <v>30000</v>
      </c>
      <c r="AH728" s="7" t="s">
        <v>3834</v>
      </c>
      <c r="AI728" s="7" t="s">
        <v>161</v>
      </c>
      <c r="AJ728" s="7" t="s">
        <v>161</v>
      </c>
    </row>
    <row r="729" spans="1:36" ht="13.5" customHeight="1" x14ac:dyDescent="0.25">
      <c r="A729" s="11" t="s">
        <v>240</v>
      </c>
      <c r="B729" s="11" t="s">
        <v>241</v>
      </c>
      <c r="C729" s="11" t="s">
        <v>3822</v>
      </c>
      <c r="D729" s="11" t="s">
        <v>3823</v>
      </c>
      <c r="E729" s="11" t="s">
        <v>3824</v>
      </c>
      <c r="F729" s="12" t="s">
        <v>3825</v>
      </c>
      <c r="G729" s="3" t="s">
        <v>3835</v>
      </c>
      <c r="H729" s="12" t="s">
        <v>3836</v>
      </c>
      <c r="I729" s="11" t="s">
        <v>3837</v>
      </c>
      <c r="J729" s="11" t="s">
        <v>3838</v>
      </c>
      <c r="K729" s="12" t="s">
        <v>45</v>
      </c>
      <c r="L729" s="6" t="str">
        <f t="shared" si="75"/>
        <v>Programa: Saneamento Ambiental e Resíduos Sólidos</v>
      </c>
      <c r="M729" s="6" t="str">
        <f t="shared" si="76"/>
        <v>Ação: 1102 - Saneamento Ambiental nos Municípios do Entorno da Baía de Guanabara - UEPSAM</v>
      </c>
      <c r="N729" s="6" t="str">
        <f t="shared" si="77"/>
        <v>População atendida pelo sistema de saneamento Pavuna - Irajá e adjacências (Unidade)</v>
      </c>
      <c r="O729" s="13" t="s">
        <v>3834</v>
      </c>
      <c r="P729" s="7" t="s">
        <v>54</v>
      </c>
      <c r="Q729" s="43">
        <v>0</v>
      </c>
      <c r="R729" s="11" t="s">
        <v>55</v>
      </c>
      <c r="S729" s="2"/>
      <c r="T729" s="2"/>
      <c r="U729" s="2"/>
      <c r="V729" s="2"/>
      <c r="W729" s="2"/>
      <c r="X729" s="2"/>
      <c r="Y729" s="2"/>
      <c r="Z729" s="2"/>
      <c r="AA729" s="2"/>
      <c r="AB729" s="2"/>
      <c r="AC729" s="2"/>
      <c r="AD729" s="2" t="s">
        <v>55</v>
      </c>
      <c r="AE729" s="43" t="s">
        <v>55</v>
      </c>
      <c r="AF729" s="11" t="s">
        <v>55</v>
      </c>
      <c r="AG729" s="22">
        <v>11550</v>
      </c>
      <c r="AH729" s="7" t="s">
        <v>3834</v>
      </c>
      <c r="AI729" s="7" t="s">
        <v>161</v>
      </c>
      <c r="AJ729" s="7" t="s">
        <v>161</v>
      </c>
    </row>
    <row r="730" spans="1:36" ht="13.5" customHeight="1" x14ac:dyDescent="0.25">
      <c r="A730" s="11" t="s">
        <v>240</v>
      </c>
      <c r="B730" s="11" t="s">
        <v>241</v>
      </c>
      <c r="C730" s="11" t="s">
        <v>3822</v>
      </c>
      <c r="D730" s="11" t="s">
        <v>3823</v>
      </c>
      <c r="E730" s="11" t="s">
        <v>3824</v>
      </c>
      <c r="F730" s="12" t="s">
        <v>3825</v>
      </c>
      <c r="G730" s="3" t="s">
        <v>3839</v>
      </c>
      <c r="H730" s="12" t="s">
        <v>3840</v>
      </c>
      <c r="I730" s="11" t="s">
        <v>3841</v>
      </c>
      <c r="J730" s="11" t="s">
        <v>3838</v>
      </c>
      <c r="K730" s="12" t="s">
        <v>45</v>
      </c>
      <c r="L730" s="6" t="str">
        <f t="shared" si="75"/>
        <v>Programa: Saneamento Ambiental e Resíduos Sólidos</v>
      </c>
      <c r="M730" s="6" t="str">
        <f t="shared" si="76"/>
        <v>Ação: 1102 - Saneamento Ambiental nos Municípios do Entorno da Baía de Guanabara - UEPSAM</v>
      </c>
      <c r="N730" s="6" t="str">
        <f t="shared" si="77"/>
        <v>População atendida pelo sistema do Coletor Tronco Faria-Timbó (Unidade)</v>
      </c>
      <c r="O730" s="13" t="s">
        <v>3830</v>
      </c>
      <c r="P730" s="7" t="s">
        <v>54</v>
      </c>
      <c r="Q730" s="43">
        <v>0</v>
      </c>
      <c r="R730" s="11" t="s">
        <v>55</v>
      </c>
      <c r="S730" s="2"/>
      <c r="T730" s="2"/>
      <c r="U730" s="2"/>
      <c r="V730" s="2"/>
      <c r="W730" s="2"/>
      <c r="X730" s="2"/>
      <c r="Y730" s="2"/>
      <c r="Z730" s="2"/>
      <c r="AA730" s="2"/>
      <c r="AB730" s="2"/>
      <c r="AC730" s="2"/>
      <c r="AD730" s="2" t="s">
        <v>55</v>
      </c>
      <c r="AE730" s="51" t="s">
        <v>55</v>
      </c>
      <c r="AF730" s="11" t="s">
        <v>55</v>
      </c>
      <c r="AG730" s="49">
        <v>456000</v>
      </c>
      <c r="AH730" s="7" t="s">
        <v>3830</v>
      </c>
      <c r="AI730" s="7" t="s">
        <v>161</v>
      </c>
      <c r="AJ730" s="7" t="s">
        <v>161</v>
      </c>
    </row>
    <row r="731" spans="1:36" ht="13.5" customHeight="1" x14ac:dyDescent="0.25">
      <c r="A731" s="11" t="s">
        <v>240</v>
      </c>
      <c r="B731" s="11" t="s">
        <v>241</v>
      </c>
      <c r="C731" s="11" t="s">
        <v>3822</v>
      </c>
      <c r="D731" s="11" t="s">
        <v>3823</v>
      </c>
      <c r="E731" s="11" t="s">
        <v>3824</v>
      </c>
      <c r="F731" s="12" t="s">
        <v>3825</v>
      </c>
      <c r="G731" s="3" t="s">
        <v>3842</v>
      </c>
      <c r="H731" s="12" t="s">
        <v>3843</v>
      </c>
      <c r="I731" s="11" t="s">
        <v>3844</v>
      </c>
      <c r="J731" s="11" t="s">
        <v>3838</v>
      </c>
      <c r="K731" s="12" t="s">
        <v>45</v>
      </c>
      <c r="L731" s="6" t="str">
        <f t="shared" si="75"/>
        <v>Programa: Saneamento Ambiental e Resíduos Sólidos</v>
      </c>
      <c r="M731" s="6" t="str">
        <f t="shared" si="76"/>
        <v>Ação: 1102 - Saneamento Ambiental nos Municípios do Entorno da Baía de Guanabara - UEPSAM</v>
      </c>
      <c r="N731" s="6" t="str">
        <f t="shared" si="77"/>
        <v>População atendida pelo sistema do Coletor Tronco Manguinhos (Unidade)</v>
      </c>
      <c r="O731" s="13" t="s">
        <v>3830</v>
      </c>
      <c r="P731" s="7" t="s">
        <v>54</v>
      </c>
      <c r="Q731" s="43">
        <v>0</v>
      </c>
      <c r="R731" s="11" t="s">
        <v>55</v>
      </c>
      <c r="S731" s="2"/>
      <c r="T731" s="2"/>
      <c r="U731" s="2"/>
      <c r="V731" s="2"/>
      <c r="W731" s="2"/>
      <c r="X731" s="2"/>
      <c r="Y731" s="2"/>
      <c r="Z731" s="2"/>
      <c r="AA731" s="2"/>
      <c r="AB731" s="2"/>
      <c r="AC731" s="2"/>
      <c r="AD731" s="2" t="s">
        <v>55</v>
      </c>
      <c r="AE731" s="43" t="s">
        <v>55</v>
      </c>
      <c r="AF731" s="11" t="s">
        <v>55</v>
      </c>
      <c r="AG731" s="22">
        <v>456000</v>
      </c>
      <c r="AH731" s="7" t="s">
        <v>3830</v>
      </c>
      <c r="AI731" s="7" t="s">
        <v>161</v>
      </c>
      <c r="AJ731" s="7" t="s">
        <v>161</v>
      </c>
    </row>
    <row r="732" spans="1:36" ht="13.5" customHeight="1" x14ac:dyDescent="0.25">
      <c r="A732" s="11" t="s">
        <v>240</v>
      </c>
      <c r="B732" s="11" t="s">
        <v>241</v>
      </c>
      <c r="C732" s="11" t="s">
        <v>3822</v>
      </c>
      <c r="D732" s="11" t="s">
        <v>3823</v>
      </c>
      <c r="E732" s="11" t="s">
        <v>3824</v>
      </c>
      <c r="F732" s="12" t="s">
        <v>3825</v>
      </c>
      <c r="G732" s="3" t="s">
        <v>3845</v>
      </c>
      <c r="H732" s="12" t="s">
        <v>3846</v>
      </c>
      <c r="I732" s="11" t="s">
        <v>3847</v>
      </c>
      <c r="J732" s="11" t="s">
        <v>3848</v>
      </c>
      <c r="K732" s="12" t="s">
        <v>255</v>
      </c>
      <c r="L732" s="6" t="str">
        <f t="shared" si="75"/>
        <v>Programa: Saneamento Ambiental e Resíduos Sólidos</v>
      </c>
      <c r="M732" s="6" t="str">
        <f t="shared" si="76"/>
        <v>Ação: 1102 - Saneamento Ambiental nos Municípios do Entorno da Baía de Guanabara - UEPSAM</v>
      </c>
      <c r="N732" s="6" t="str">
        <f t="shared" si="77"/>
        <v>Vazão de esgoto tratado pelo sistema de Saneamento de Alcântara (Litros por segundo)</v>
      </c>
      <c r="O732" s="13" t="s">
        <v>3830</v>
      </c>
      <c r="P732" s="7" t="s">
        <v>54</v>
      </c>
      <c r="Q732" s="43">
        <v>0</v>
      </c>
      <c r="R732" s="21">
        <v>75</v>
      </c>
      <c r="S732" s="2"/>
      <c r="T732" s="2"/>
      <c r="U732" s="2"/>
      <c r="V732" s="2"/>
      <c r="W732" s="2"/>
      <c r="X732" s="2"/>
      <c r="Y732" s="2"/>
      <c r="Z732" s="2"/>
      <c r="AA732" s="2"/>
      <c r="AB732" s="2"/>
      <c r="AC732" s="2"/>
      <c r="AD732" s="2" t="s">
        <v>55</v>
      </c>
      <c r="AE732" s="20">
        <v>150</v>
      </c>
      <c r="AF732" s="21">
        <v>1200</v>
      </c>
      <c r="AG732" s="22">
        <v>1200</v>
      </c>
      <c r="AH732" s="7" t="s">
        <v>3830</v>
      </c>
      <c r="AI732" s="10" t="s">
        <v>55</v>
      </c>
      <c r="AJ732" s="7" t="s">
        <v>55</v>
      </c>
    </row>
    <row r="733" spans="1:36" ht="13.5" customHeight="1" x14ac:dyDescent="0.25">
      <c r="A733" s="11" t="s">
        <v>240</v>
      </c>
      <c r="B733" s="11" t="s">
        <v>241</v>
      </c>
      <c r="C733" s="11" t="s">
        <v>3822</v>
      </c>
      <c r="D733" s="11" t="s">
        <v>3823</v>
      </c>
      <c r="E733" s="11" t="s">
        <v>3824</v>
      </c>
      <c r="F733" s="12" t="s">
        <v>3825</v>
      </c>
      <c r="G733" s="3" t="s">
        <v>3849</v>
      </c>
      <c r="H733" s="12" t="s">
        <v>3850</v>
      </c>
      <c r="I733" s="11" t="s">
        <v>3833</v>
      </c>
      <c r="J733" s="11" t="s">
        <v>3851</v>
      </c>
      <c r="K733" s="12" t="s">
        <v>255</v>
      </c>
      <c r="L733" s="6" t="str">
        <f t="shared" si="75"/>
        <v>Programa: Saneamento Ambiental e Resíduos Sólidos</v>
      </c>
      <c r="M733" s="6" t="str">
        <f t="shared" si="76"/>
        <v>Ação: 1102 - Saneamento Ambiental nos Municípios do Entorno da Baía de Guanabara - UEPSAM</v>
      </c>
      <c r="N733" s="6" t="str">
        <f t="shared" si="77"/>
        <v>Vazão de esgoto tratado pelo Sistema de Saneamento Pavuna - Duque de Caxias Leste (Litros por segundo)</v>
      </c>
      <c r="O733" s="13" t="s">
        <v>3834</v>
      </c>
      <c r="P733" s="7" t="s">
        <v>54</v>
      </c>
      <c r="Q733" s="43">
        <v>0</v>
      </c>
      <c r="R733" s="11" t="s">
        <v>55</v>
      </c>
      <c r="S733" s="2"/>
      <c r="T733" s="2"/>
      <c r="U733" s="2"/>
      <c r="V733" s="2"/>
      <c r="W733" s="2"/>
      <c r="X733" s="2"/>
      <c r="Y733" s="2"/>
      <c r="Z733" s="2"/>
      <c r="AA733" s="2"/>
      <c r="AB733" s="2"/>
      <c r="AC733" s="2"/>
      <c r="AD733" s="2" t="s">
        <v>55</v>
      </c>
      <c r="AE733" s="43" t="s">
        <v>55</v>
      </c>
      <c r="AF733" s="11" t="s">
        <v>55</v>
      </c>
      <c r="AG733" s="22">
        <v>150</v>
      </c>
      <c r="AH733" s="7" t="s">
        <v>3834</v>
      </c>
      <c r="AI733" s="7" t="s">
        <v>161</v>
      </c>
      <c r="AJ733" s="7" t="s">
        <v>161</v>
      </c>
    </row>
    <row r="734" spans="1:36" ht="13.5" customHeight="1" x14ac:dyDescent="0.25">
      <c r="A734" s="11" t="s">
        <v>240</v>
      </c>
      <c r="B734" s="11" t="s">
        <v>241</v>
      </c>
      <c r="C734" s="11" t="s">
        <v>3822</v>
      </c>
      <c r="D734" s="11" t="s">
        <v>3823</v>
      </c>
      <c r="E734" s="11" t="s">
        <v>3824</v>
      </c>
      <c r="F734" s="12" t="s">
        <v>3825</v>
      </c>
      <c r="G734" s="3" t="s">
        <v>3852</v>
      </c>
      <c r="H734" s="12" t="s">
        <v>3853</v>
      </c>
      <c r="I734" s="11" t="s">
        <v>3854</v>
      </c>
      <c r="J734" s="11" t="s">
        <v>3851</v>
      </c>
      <c r="K734" s="12" t="s">
        <v>255</v>
      </c>
      <c r="L734" s="6" t="str">
        <f t="shared" si="75"/>
        <v>Programa: Saneamento Ambiental e Resíduos Sólidos</v>
      </c>
      <c r="M734" s="6" t="str">
        <f t="shared" si="76"/>
        <v>Ação: 1102 - Saneamento Ambiental nos Municípios do Entorno da Baía de Guanabara - UEPSAM</v>
      </c>
      <c r="N734" s="6" t="str">
        <f t="shared" si="77"/>
        <v>Vazão de esgoto tratado pelo sistema de saneamento Pavuna - Irajá e adjacências (Litros por segundo)</v>
      </c>
      <c r="O734" s="13" t="s">
        <v>3834</v>
      </c>
      <c r="P734" s="7" t="s">
        <v>54</v>
      </c>
      <c r="Q734" s="43">
        <v>0</v>
      </c>
      <c r="R734" s="11" t="s">
        <v>55</v>
      </c>
      <c r="S734" s="2"/>
      <c r="T734" s="2"/>
      <c r="U734" s="2"/>
      <c r="V734" s="2"/>
      <c r="W734" s="2"/>
      <c r="X734" s="2"/>
      <c r="Y734" s="2"/>
      <c r="Z734" s="2"/>
      <c r="AA734" s="2"/>
      <c r="AB734" s="2"/>
      <c r="AC734" s="2"/>
      <c r="AD734" s="2" t="s">
        <v>55</v>
      </c>
      <c r="AE734" s="43" t="s">
        <v>55</v>
      </c>
      <c r="AF734" s="11" t="s">
        <v>55</v>
      </c>
      <c r="AG734" s="22">
        <v>56</v>
      </c>
      <c r="AH734" s="7" t="s">
        <v>3834</v>
      </c>
      <c r="AI734" s="7" t="s">
        <v>161</v>
      </c>
      <c r="AJ734" s="7" t="s">
        <v>161</v>
      </c>
    </row>
    <row r="735" spans="1:36" ht="13.5" customHeight="1" x14ac:dyDescent="0.25">
      <c r="A735" s="11" t="s">
        <v>240</v>
      </c>
      <c r="B735" s="11" t="s">
        <v>241</v>
      </c>
      <c r="C735" s="11" t="s">
        <v>3822</v>
      </c>
      <c r="D735" s="11" t="s">
        <v>3823</v>
      </c>
      <c r="E735" s="11" t="s">
        <v>3824</v>
      </c>
      <c r="F735" s="12" t="s">
        <v>3825</v>
      </c>
      <c r="G735" s="44" t="s">
        <v>3855</v>
      </c>
      <c r="H735" s="12" t="s">
        <v>3856</v>
      </c>
      <c r="I735" s="11" t="s">
        <v>3857</v>
      </c>
      <c r="J735" s="11" t="s">
        <v>3858</v>
      </c>
      <c r="K735" s="12" t="s">
        <v>255</v>
      </c>
      <c r="L735" s="6" t="str">
        <f t="shared" si="75"/>
        <v>Programa: Saneamento Ambiental e Resíduos Sólidos</v>
      </c>
      <c r="M735" s="6" t="str">
        <f t="shared" si="76"/>
        <v>Ação: 1102 - Saneamento Ambiental nos Municípios do Entorno da Baía de Guanabara - UEPSAM</v>
      </c>
      <c r="N735" s="6" t="str">
        <f t="shared" si="77"/>
        <v>Vazão de esgoto tratado pelo sistema do Coletor Tronco Faria-Timbó (Litros por segundo)</v>
      </c>
      <c r="O735" s="13" t="s">
        <v>3830</v>
      </c>
      <c r="P735" s="7" t="s">
        <v>54</v>
      </c>
      <c r="Q735" s="43">
        <v>0</v>
      </c>
      <c r="R735" s="11" t="s">
        <v>55</v>
      </c>
      <c r="S735" s="2"/>
      <c r="T735" s="2"/>
      <c r="U735" s="2"/>
      <c r="V735" s="2"/>
      <c r="W735" s="2"/>
      <c r="X735" s="2"/>
      <c r="Y735" s="2"/>
      <c r="Z735" s="2"/>
      <c r="AA735" s="2"/>
      <c r="AB735" s="2"/>
      <c r="AC735" s="2"/>
      <c r="AD735" s="2" t="s">
        <v>55</v>
      </c>
      <c r="AE735" s="20" t="s">
        <v>55</v>
      </c>
      <c r="AF735" s="21">
        <v>1049</v>
      </c>
      <c r="AG735" s="22">
        <v>1049</v>
      </c>
      <c r="AH735" s="7" t="s">
        <v>3830</v>
      </c>
      <c r="AI735" s="7" t="s">
        <v>161</v>
      </c>
      <c r="AJ735" s="7" t="s">
        <v>161</v>
      </c>
    </row>
    <row r="736" spans="1:36" ht="13.5" customHeight="1" x14ac:dyDescent="0.25">
      <c r="A736" s="11" t="s">
        <v>240</v>
      </c>
      <c r="B736" s="11" t="s">
        <v>241</v>
      </c>
      <c r="C736" s="11" t="s">
        <v>3822</v>
      </c>
      <c r="D736" s="11" t="s">
        <v>3823</v>
      </c>
      <c r="E736" s="11" t="s">
        <v>3824</v>
      </c>
      <c r="F736" s="159" t="s">
        <v>3825</v>
      </c>
      <c r="G736" s="7" t="s">
        <v>3859</v>
      </c>
      <c r="H736" s="245" t="s">
        <v>3860</v>
      </c>
      <c r="I736" s="11" t="s">
        <v>3861</v>
      </c>
      <c r="J736" s="11" t="s">
        <v>3858</v>
      </c>
      <c r="K736" s="12" t="s">
        <v>255</v>
      </c>
      <c r="L736" s="6" t="str">
        <f t="shared" si="75"/>
        <v>Programa: Saneamento Ambiental e Resíduos Sólidos</v>
      </c>
      <c r="M736" s="6" t="str">
        <f t="shared" si="76"/>
        <v>Ação: 1102 - Saneamento Ambiental nos Municípios do Entorno da Baía de Guanabara - UEPSAM</v>
      </c>
      <c r="N736" s="6" t="str">
        <f t="shared" si="77"/>
        <v>Vazão de esgoto tratado pelo sistema do Coletor Tronco Manguinhos (Litros por segundo)</v>
      </c>
      <c r="O736" s="13" t="s">
        <v>3830</v>
      </c>
      <c r="P736" s="7" t="s">
        <v>54</v>
      </c>
      <c r="Q736" s="43">
        <v>0</v>
      </c>
      <c r="R736" s="11" t="s">
        <v>55</v>
      </c>
      <c r="S736" s="2"/>
      <c r="T736" s="2"/>
      <c r="U736" s="2"/>
      <c r="V736" s="2"/>
      <c r="W736" s="2"/>
      <c r="X736" s="2"/>
      <c r="Y736" s="2"/>
      <c r="Z736" s="2"/>
      <c r="AA736" s="2"/>
      <c r="AB736" s="2"/>
      <c r="AC736" s="2"/>
      <c r="AD736" s="2" t="s">
        <v>55</v>
      </c>
      <c r="AE736" s="163" t="s">
        <v>55</v>
      </c>
      <c r="AF736" s="21" t="s">
        <v>55</v>
      </c>
      <c r="AG736" s="22">
        <v>1293</v>
      </c>
      <c r="AH736" s="7" t="s">
        <v>3830</v>
      </c>
      <c r="AI736" s="7" t="s">
        <v>161</v>
      </c>
      <c r="AJ736" s="7" t="s">
        <v>161</v>
      </c>
    </row>
    <row r="737" spans="1:36" ht="13.5" customHeight="1" x14ac:dyDescent="0.25">
      <c r="A737" s="43" t="s">
        <v>240</v>
      </c>
      <c r="B737" s="43" t="s">
        <v>241</v>
      </c>
      <c r="C737" s="43" t="s">
        <v>3822</v>
      </c>
      <c r="D737" s="43" t="s">
        <v>3823</v>
      </c>
      <c r="E737" s="43" t="s">
        <v>3862</v>
      </c>
      <c r="F737" s="245" t="s">
        <v>3863</v>
      </c>
      <c r="G737" s="43"/>
      <c r="H737" s="245" t="s">
        <v>3864</v>
      </c>
      <c r="I737" s="43" t="s">
        <v>3865</v>
      </c>
      <c r="J737" s="43" t="s">
        <v>3838</v>
      </c>
      <c r="K737" s="245" t="s">
        <v>45</v>
      </c>
      <c r="L737" s="6" t="str">
        <f t="shared" si="75"/>
        <v>Programa: Saneamento Ambiental e Resíduos Sólidos</v>
      </c>
      <c r="M737" s="6" t="str">
        <f t="shared" si="76"/>
        <v>Ação: 5588 - Implantação do Tronco Coletor Cidade Nova/PSAM - UEPSAM</v>
      </c>
      <c r="N737" s="6" t="str">
        <f t="shared" si="77"/>
        <v>População atendidapelo sistema do Coletor Tronco Cidade Nova (Unidade)</v>
      </c>
      <c r="O737" s="189" t="s">
        <v>3830</v>
      </c>
      <c r="P737" s="7" t="s">
        <v>54</v>
      </c>
      <c r="Q737" s="43">
        <v>0</v>
      </c>
      <c r="R737" s="43">
        <v>81500</v>
      </c>
      <c r="S737" s="2"/>
      <c r="T737" s="2"/>
      <c r="U737" s="2"/>
      <c r="V737" s="2"/>
      <c r="W737" s="2"/>
      <c r="X737" s="2"/>
      <c r="Y737" s="2"/>
      <c r="Z737" s="189">
        <v>81500</v>
      </c>
      <c r="AA737" s="2"/>
      <c r="AB737" s="2"/>
      <c r="AC737" s="2"/>
      <c r="AD737" s="2" t="s">
        <v>55</v>
      </c>
      <c r="AE737" s="43">
        <v>81500</v>
      </c>
      <c r="AF737" s="43">
        <v>81500</v>
      </c>
      <c r="AG737" s="189">
        <v>81500</v>
      </c>
      <c r="AH737" s="7" t="s">
        <v>3830</v>
      </c>
      <c r="AI737" s="10" t="s">
        <v>55</v>
      </c>
      <c r="AJ737" s="7" t="s">
        <v>55</v>
      </c>
    </row>
    <row r="738" spans="1:36" ht="13.5" customHeight="1" x14ac:dyDescent="0.25">
      <c r="A738" s="43" t="s">
        <v>240</v>
      </c>
      <c r="B738" s="43" t="s">
        <v>241</v>
      </c>
      <c r="C738" s="43" t="s">
        <v>3822</v>
      </c>
      <c r="D738" s="43" t="s">
        <v>3823</v>
      </c>
      <c r="E738" s="43" t="s">
        <v>3862</v>
      </c>
      <c r="F738" s="245" t="s">
        <v>3863</v>
      </c>
      <c r="G738" s="43"/>
      <c r="H738" s="245" t="s">
        <v>3866</v>
      </c>
      <c r="I738" s="43" t="s">
        <v>3867</v>
      </c>
      <c r="J738" s="43" t="s">
        <v>3848</v>
      </c>
      <c r="K738" s="245" t="s">
        <v>3868</v>
      </c>
      <c r="L738" s="6" t="str">
        <f t="shared" si="75"/>
        <v>Programa: Saneamento Ambiental e Resíduos Sólidos</v>
      </c>
      <c r="M738" s="6" t="str">
        <f t="shared" si="76"/>
        <v>Ação: 5588 - Implantação do Tronco Coletor Cidade Nova/PSAM - UEPSAM</v>
      </c>
      <c r="N738" s="6" t="str">
        <f t="shared" si="77"/>
        <v>Vazão de esgoto tratado pelo sistema do Coletor Tronco Cidade Nova (Litros por segundo (l/s))</v>
      </c>
      <c r="O738" s="189" t="s">
        <v>3830</v>
      </c>
      <c r="P738" s="7" t="s">
        <v>54</v>
      </c>
      <c r="Q738" s="43">
        <v>0</v>
      </c>
      <c r="R738" s="43">
        <v>350</v>
      </c>
      <c r="S738" s="2"/>
      <c r="T738" s="2"/>
      <c r="U738" s="2"/>
      <c r="V738" s="2"/>
      <c r="W738" s="2"/>
      <c r="X738" s="2"/>
      <c r="Y738" s="2"/>
      <c r="Z738" s="189">
        <v>350</v>
      </c>
      <c r="AA738" s="2"/>
      <c r="AB738" s="2"/>
      <c r="AC738" s="2"/>
      <c r="AD738" s="2" t="s">
        <v>55</v>
      </c>
      <c r="AE738" s="43">
        <v>350</v>
      </c>
      <c r="AF738" s="43">
        <v>350</v>
      </c>
      <c r="AG738" s="189">
        <v>350</v>
      </c>
      <c r="AH738" s="7" t="s">
        <v>3830</v>
      </c>
      <c r="AI738" s="10" t="s">
        <v>55</v>
      </c>
      <c r="AJ738" s="7" t="s">
        <v>55</v>
      </c>
    </row>
    <row r="739" spans="1:36" ht="13.5" customHeight="1" x14ac:dyDescent="0.25">
      <c r="A739" s="11" t="s">
        <v>162</v>
      </c>
      <c r="B739" s="11" t="s">
        <v>163</v>
      </c>
      <c r="C739" s="11" t="s">
        <v>3869</v>
      </c>
      <c r="D739" s="11" t="s">
        <v>3870</v>
      </c>
      <c r="E739" s="11" t="s">
        <v>3871</v>
      </c>
      <c r="F739" s="159" t="s">
        <v>3872</v>
      </c>
      <c r="G739" s="7" t="s">
        <v>3873</v>
      </c>
      <c r="H739" s="245" t="s">
        <v>3874</v>
      </c>
      <c r="I739" s="11" t="s">
        <v>3875</v>
      </c>
      <c r="J739" s="11" t="s">
        <v>3876</v>
      </c>
      <c r="K739" s="12" t="s">
        <v>45</v>
      </c>
      <c r="L739" s="6" t="str">
        <f t="shared" si="75"/>
        <v>Programa: Ensino Superior</v>
      </c>
      <c r="M739" s="6" t="str">
        <f t="shared" si="76"/>
        <v>Ação: 2207 - Apoio à Residência na UERJ - UERJ</v>
      </c>
      <c r="N739" s="6" t="str">
        <f t="shared" si="77"/>
        <v>Número de residentes na UERJ (Unidade)</v>
      </c>
      <c r="O739" s="13" t="s">
        <v>79</v>
      </c>
      <c r="P739" s="7" t="s">
        <v>54</v>
      </c>
      <c r="Q739" s="43">
        <v>820</v>
      </c>
      <c r="R739" s="11">
        <v>870</v>
      </c>
      <c r="S739" s="44">
        <v>736</v>
      </c>
      <c r="T739" s="44">
        <v>731</v>
      </c>
      <c r="U739" s="44">
        <v>871</v>
      </c>
      <c r="V739" s="44">
        <v>856</v>
      </c>
      <c r="W739" s="44">
        <v>849</v>
      </c>
      <c r="X739" s="44">
        <v>845</v>
      </c>
      <c r="Y739" s="44">
        <v>847</v>
      </c>
      <c r="Z739" s="56">
        <v>785</v>
      </c>
      <c r="AA739" s="7">
        <v>844</v>
      </c>
      <c r="AB739" s="7">
        <v>841</v>
      </c>
      <c r="AC739" s="7">
        <v>843</v>
      </c>
      <c r="AD739" s="2">
        <v>844</v>
      </c>
      <c r="AE739" s="3">
        <v>870</v>
      </c>
      <c r="AF739" s="11">
        <v>870</v>
      </c>
      <c r="AG739" s="13">
        <v>870</v>
      </c>
      <c r="AH739" s="7" t="s">
        <v>79</v>
      </c>
      <c r="AI739" s="10">
        <f t="shared" si="79"/>
        <v>1.0011494252873563</v>
      </c>
      <c r="AJ739" s="7" t="str">
        <f t="shared" si="74"/>
        <v>Acima do Esperado</v>
      </c>
    </row>
    <row r="740" spans="1:36" ht="13.5" customHeight="1" x14ac:dyDescent="0.25">
      <c r="A740" s="11" t="s">
        <v>162</v>
      </c>
      <c r="B740" s="11" t="s">
        <v>163</v>
      </c>
      <c r="C740" s="11" t="s">
        <v>3869</v>
      </c>
      <c r="D740" s="11" t="s">
        <v>3870</v>
      </c>
      <c r="E740" s="11" t="s">
        <v>3877</v>
      </c>
      <c r="F740" s="159" t="s">
        <v>3878</v>
      </c>
      <c r="G740" s="7" t="s">
        <v>3879</v>
      </c>
      <c r="H740" s="245" t="s">
        <v>3880</v>
      </c>
      <c r="I740" s="11" t="s">
        <v>3881</v>
      </c>
      <c r="J740" s="11" t="s">
        <v>3882</v>
      </c>
      <c r="K740" s="12" t="s">
        <v>45</v>
      </c>
      <c r="L740" s="6" t="str">
        <f t="shared" si="75"/>
        <v>Programa: Ensino Superior</v>
      </c>
      <c r="M740" s="6" t="str">
        <f t="shared" si="76"/>
        <v>Ação: 2258 - Integração UERJ e Sociedade - UERJ</v>
      </c>
      <c r="N740" s="6" t="str">
        <f t="shared" si="77"/>
        <v>Integração UERJ e sociedade - Número de Programas de extensão (Unidade)</v>
      </c>
      <c r="O740" s="13" t="s">
        <v>46</v>
      </c>
      <c r="P740" s="7" t="s">
        <v>54</v>
      </c>
      <c r="Q740" s="43">
        <v>33</v>
      </c>
      <c r="R740" s="13">
        <v>33</v>
      </c>
      <c r="S740" s="2"/>
      <c r="T740" s="2"/>
      <c r="U740" s="2"/>
      <c r="V740" s="2"/>
      <c r="W740" s="2"/>
      <c r="X740" s="2"/>
      <c r="Y740" s="2"/>
      <c r="Z740" s="2"/>
      <c r="AA740" s="2"/>
      <c r="AB740" s="2"/>
      <c r="AC740" s="2"/>
      <c r="AD740" s="2">
        <v>33</v>
      </c>
      <c r="AE740" s="11">
        <v>33</v>
      </c>
      <c r="AF740" s="11">
        <v>33</v>
      </c>
      <c r="AG740" s="13">
        <v>34</v>
      </c>
      <c r="AH740" s="7" t="s">
        <v>46</v>
      </c>
      <c r="AI740" s="10">
        <f t="shared" si="79"/>
        <v>1</v>
      </c>
      <c r="AJ740" s="7" t="str">
        <f t="shared" si="74"/>
        <v>Dentro do Esperado</v>
      </c>
    </row>
    <row r="741" spans="1:36" ht="13.5" customHeight="1" x14ac:dyDescent="0.25">
      <c r="A741" s="11" t="s">
        <v>162</v>
      </c>
      <c r="B741" s="11" t="s">
        <v>163</v>
      </c>
      <c r="C741" s="11" t="s">
        <v>3869</v>
      </c>
      <c r="D741" s="11" t="s">
        <v>3870</v>
      </c>
      <c r="E741" s="11" t="s">
        <v>3883</v>
      </c>
      <c r="F741" s="159" t="s">
        <v>3884</v>
      </c>
      <c r="G741" s="7" t="s">
        <v>3885</v>
      </c>
      <c r="H741" s="245" t="s">
        <v>3886</v>
      </c>
      <c r="I741" s="11" t="s">
        <v>3887</v>
      </c>
      <c r="J741" s="11" t="s">
        <v>3888</v>
      </c>
      <c r="K741" s="12" t="s">
        <v>45</v>
      </c>
      <c r="L741" s="6" t="str">
        <f t="shared" si="75"/>
        <v>Programa: Ensino Superior</v>
      </c>
      <c r="M741" s="6" t="str">
        <f t="shared" si="76"/>
        <v>Ação: 2267 - Incentivo à Permanência Discente - UERJ</v>
      </c>
      <c r="N741" s="6" t="str">
        <f t="shared" si="77"/>
        <v>Número de discentes atendidos pelo Incentivo à Permanência (Unidade)</v>
      </c>
      <c r="O741" s="13" t="s">
        <v>79</v>
      </c>
      <c r="P741" s="7" t="s">
        <v>54</v>
      </c>
      <c r="Q741" s="20">
        <v>6100</v>
      </c>
      <c r="R741" s="22">
        <v>9200</v>
      </c>
      <c r="S741" s="7">
        <v>7313</v>
      </c>
      <c r="T741" s="7">
        <v>7308</v>
      </c>
      <c r="U741" s="7">
        <v>8011</v>
      </c>
      <c r="V741" s="7">
        <v>8089</v>
      </c>
      <c r="W741" s="7">
        <v>8513</v>
      </c>
      <c r="X741" s="7">
        <v>8513</v>
      </c>
      <c r="Y741" s="7">
        <v>8123</v>
      </c>
      <c r="Z741" s="7">
        <v>8131</v>
      </c>
      <c r="AA741" s="7">
        <v>8283</v>
      </c>
      <c r="AB741" s="7">
        <v>8222</v>
      </c>
      <c r="AC741" s="7">
        <v>8284</v>
      </c>
      <c r="AD741" s="2">
        <v>8283</v>
      </c>
      <c r="AE741" s="21">
        <v>8219</v>
      </c>
      <c r="AF741" s="21">
        <v>9200</v>
      </c>
      <c r="AG741" s="22">
        <v>9200</v>
      </c>
      <c r="AH741" s="7" t="s">
        <v>79</v>
      </c>
      <c r="AI741" s="10">
        <f t="shared" si="79"/>
        <v>0.92532608695652174</v>
      </c>
      <c r="AJ741" s="7" t="str">
        <f t="shared" si="74"/>
        <v>Abaixo do Esperado</v>
      </c>
    </row>
    <row r="742" spans="1:36" ht="13.5" customHeight="1" x14ac:dyDescent="0.25">
      <c r="A742" s="11" t="s">
        <v>162</v>
      </c>
      <c r="B742" s="11" t="s">
        <v>163</v>
      </c>
      <c r="C742" s="11" t="s">
        <v>3869</v>
      </c>
      <c r="D742" s="11" t="s">
        <v>3870</v>
      </c>
      <c r="E742" s="11" t="s">
        <v>3889</v>
      </c>
      <c r="F742" s="12" t="s">
        <v>3890</v>
      </c>
      <c r="G742" s="3" t="s">
        <v>3891</v>
      </c>
      <c r="H742" s="12" t="s">
        <v>3892</v>
      </c>
      <c r="I742" s="11" t="s">
        <v>3893</v>
      </c>
      <c r="J742" s="11" t="s">
        <v>3894</v>
      </c>
      <c r="K742" s="12" t="s">
        <v>45</v>
      </c>
      <c r="L742" s="6" t="str">
        <f t="shared" si="75"/>
        <v>Programa: Ensino Superior</v>
      </c>
      <c r="M742" s="6" t="str">
        <f t="shared" si="76"/>
        <v>Ação: 2268 - Apoio à Formação do Estudante - UERJ - UERJ</v>
      </c>
      <c r="N742" s="6" t="str">
        <f t="shared" si="77"/>
        <v>Número de estudantes atendidos com Apoio à Formação de Graduação (Unidade)</v>
      </c>
      <c r="O742" s="13" t="s">
        <v>46</v>
      </c>
      <c r="P742" s="7" t="s">
        <v>54</v>
      </c>
      <c r="Q742" s="43">
        <v>90</v>
      </c>
      <c r="R742" s="13">
        <v>50</v>
      </c>
      <c r="S742" s="2"/>
      <c r="T742" s="2"/>
      <c r="U742" s="2"/>
      <c r="V742" s="2"/>
      <c r="W742" s="2"/>
      <c r="X742" s="2"/>
      <c r="Y742" s="2"/>
      <c r="Z742" s="2"/>
      <c r="AA742" s="2"/>
      <c r="AB742" s="2"/>
      <c r="AC742" s="2"/>
      <c r="AD742" s="2">
        <v>0</v>
      </c>
      <c r="AE742" s="11">
        <v>90</v>
      </c>
      <c r="AF742" s="11">
        <v>90</v>
      </c>
      <c r="AG742" s="13">
        <v>90</v>
      </c>
      <c r="AH742" s="7" t="s">
        <v>46</v>
      </c>
      <c r="AI742" s="10">
        <f t="shared" si="79"/>
        <v>0</v>
      </c>
      <c r="AJ742" s="7" t="str">
        <f t="shared" si="74"/>
        <v>Abaixo do Esperado</v>
      </c>
    </row>
    <row r="743" spans="1:36" ht="13.5" customHeight="1" x14ac:dyDescent="0.25">
      <c r="A743" s="11" t="s">
        <v>162</v>
      </c>
      <c r="B743" s="11" t="s">
        <v>163</v>
      </c>
      <c r="C743" s="11" t="s">
        <v>3869</v>
      </c>
      <c r="D743" s="11" t="s">
        <v>3870</v>
      </c>
      <c r="E743" s="11" t="s">
        <v>3895</v>
      </c>
      <c r="F743" s="12" t="s">
        <v>3896</v>
      </c>
      <c r="G743" s="3" t="s">
        <v>3897</v>
      </c>
      <c r="H743" s="12" t="s">
        <v>3898</v>
      </c>
      <c r="I743" s="11" t="s">
        <v>3899</v>
      </c>
      <c r="J743" s="11" t="s">
        <v>3900</v>
      </c>
      <c r="K743" s="12" t="s">
        <v>45</v>
      </c>
      <c r="L743" s="6" t="str">
        <f t="shared" si="75"/>
        <v>Programa: Ensino Superior</v>
      </c>
      <c r="M743" s="6" t="str">
        <f t="shared" si="76"/>
        <v>Ação: 3481 - Desenvolvimento do Ensino, da Pesquisa e da Extensão - UERJ</v>
      </c>
      <c r="N743" s="6" t="str">
        <f t="shared" si="77"/>
        <v>Interação UERJ e sociedade - Número de eventos oferecidos (Unidade)</v>
      </c>
      <c r="O743" s="13" t="s">
        <v>46</v>
      </c>
      <c r="P743" s="7" t="s">
        <v>54</v>
      </c>
      <c r="Q743" s="43">
        <v>10</v>
      </c>
      <c r="R743" s="11">
        <v>8</v>
      </c>
      <c r="S743" s="2"/>
      <c r="T743" s="2"/>
      <c r="U743" s="2"/>
      <c r="V743" s="2"/>
      <c r="W743" s="2"/>
      <c r="X743" s="2"/>
      <c r="Y743" s="2"/>
      <c r="Z743" s="2"/>
      <c r="AA743" s="2"/>
      <c r="AB743" s="2"/>
      <c r="AC743" s="2"/>
      <c r="AD743" s="2">
        <v>2</v>
      </c>
      <c r="AE743" s="11">
        <v>8</v>
      </c>
      <c r="AF743" s="11">
        <v>8</v>
      </c>
      <c r="AG743" s="13">
        <v>9</v>
      </c>
      <c r="AH743" s="7" t="s">
        <v>46</v>
      </c>
      <c r="AI743" s="10">
        <f t="shared" si="79"/>
        <v>0.25</v>
      </c>
      <c r="AJ743" s="7" t="str">
        <f t="shared" si="74"/>
        <v>Abaixo do Esperado</v>
      </c>
    </row>
    <row r="744" spans="1:36" ht="13.5" customHeight="1" x14ac:dyDescent="0.25">
      <c r="A744" s="11" t="s">
        <v>162</v>
      </c>
      <c r="B744" s="11" t="s">
        <v>163</v>
      </c>
      <c r="C744" s="11" t="s">
        <v>3869</v>
      </c>
      <c r="D744" s="11" t="s">
        <v>3870</v>
      </c>
      <c r="E744" s="11" t="s">
        <v>3901</v>
      </c>
      <c r="F744" s="12" t="s">
        <v>3902</v>
      </c>
      <c r="G744" s="3" t="s">
        <v>3903</v>
      </c>
      <c r="H744" s="12" t="s">
        <v>3904</v>
      </c>
      <c r="I744" s="11" t="s">
        <v>3905</v>
      </c>
      <c r="J744" s="11" t="s">
        <v>3906</v>
      </c>
      <c r="K744" s="12" t="s">
        <v>45</v>
      </c>
      <c r="L744" s="6" t="str">
        <f t="shared" si="75"/>
        <v>Programa: Ensino Superior</v>
      </c>
      <c r="M744" s="6" t="str">
        <f t="shared" si="76"/>
        <v>Ação: 4134 - Desenvolvimento Técnico e Científico - UERJ</v>
      </c>
      <c r="N744" s="6" t="str">
        <f t="shared" si="77"/>
        <v>Convênio Celebrado (Unidade)</v>
      </c>
      <c r="O744" s="13" t="s">
        <v>46</v>
      </c>
      <c r="P744" s="7" t="s">
        <v>54</v>
      </c>
      <c r="Q744" s="43">
        <v>5</v>
      </c>
      <c r="R744" s="11">
        <v>5</v>
      </c>
      <c r="S744" s="2"/>
      <c r="T744" s="2"/>
      <c r="U744" s="2"/>
      <c r="V744" s="2"/>
      <c r="W744" s="2"/>
      <c r="X744" s="2"/>
      <c r="Y744" s="2"/>
      <c r="Z744" s="2"/>
      <c r="AA744" s="2"/>
      <c r="AB744" s="2"/>
      <c r="AC744" s="2"/>
      <c r="AD744" s="2">
        <v>3</v>
      </c>
      <c r="AE744" s="11">
        <v>6</v>
      </c>
      <c r="AF744" s="11">
        <v>8</v>
      </c>
      <c r="AG744" s="13">
        <v>10</v>
      </c>
      <c r="AH744" s="7" t="s">
        <v>46</v>
      </c>
      <c r="AI744" s="10">
        <f t="shared" si="79"/>
        <v>0.6</v>
      </c>
      <c r="AJ744" s="7" t="str">
        <f t="shared" si="74"/>
        <v>Abaixo do Esperado</v>
      </c>
    </row>
    <row r="745" spans="1:36" ht="13.5" customHeight="1" x14ac:dyDescent="0.25">
      <c r="A745" s="11" t="s">
        <v>1274</v>
      </c>
      <c r="B745" s="11" t="s">
        <v>1275</v>
      </c>
      <c r="C745" s="11" t="s">
        <v>3869</v>
      </c>
      <c r="D745" s="11" t="s">
        <v>3870</v>
      </c>
      <c r="E745" s="11" t="s">
        <v>3907</v>
      </c>
      <c r="F745" s="12" t="s">
        <v>3908</v>
      </c>
      <c r="G745" s="3" t="s">
        <v>3909</v>
      </c>
      <c r="H745" s="12" t="s">
        <v>3910</v>
      </c>
      <c r="I745" s="11" t="s">
        <v>3911</v>
      </c>
      <c r="J745" s="11" t="s">
        <v>3912</v>
      </c>
      <c r="K745" s="12" t="s">
        <v>45</v>
      </c>
      <c r="L745" s="6" t="str">
        <f t="shared" si="75"/>
        <v>Programa: Atenção à Saúde</v>
      </c>
      <c r="M745" s="6" t="str">
        <f t="shared" si="76"/>
        <v>Ação: 4468 - Operacionalização do Complexo Universitário de Saúde - UERJ</v>
      </c>
      <c r="N745" s="6" t="str">
        <f t="shared" si="77"/>
        <v>Número de atendimentos no Complexo Universitário de Saúde (Unidade)</v>
      </c>
      <c r="O745" s="13" t="s">
        <v>46</v>
      </c>
      <c r="P745" s="7" t="s">
        <v>54</v>
      </c>
      <c r="Q745" s="20">
        <v>250000</v>
      </c>
      <c r="R745" s="21">
        <v>300000</v>
      </c>
      <c r="S745" s="2"/>
      <c r="T745" s="2"/>
      <c r="U745" s="2"/>
      <c r="V745" s="2"/>
      <c r="W745" s="2"/>
      <c r="X745" s="2"/>
      <c r="Y745" s="2"/>
      <c r="Z745" s="2"/>
      <c r="AA745" s="2"/>
      <c r="AB745" s="2"/>
      <c r="AC745" s="2"/>
      <c r="AD745" s="2">
        <v>190758</v>
      </c>
      <c r="AE745" s="21">
        <v>300000</v>
      </c>
      <c r="AF745" s="21">
        <v>300000</v>
      </c>
      <c r="AG745" s="22">
        <v>300000</v>
      </c>
      <c r="AH745" s="7" t="s">
        <v>46</v>
      </c>
      <c r="AI745" s="10">
        <f t="shared" si="79"/>
        <v>0.63585999999999998</v>
      </c>
      <c r="AJ745" s="7" t="str">
        <f t="shared" si="74"/>
        <v>Abaixo do Esperado</v>
      </c>
    </row>
    <row r="746" spans="1:36" ht="13.5" customHeight="1" x14ac:dyDescent="0.25">
      <c r="A746" s="11" t="s">
        <v>162</v>
      </c>
      <c r="B746" s="11" t="s">
        <v>163</v>
      </c>
      <c r="C746" s="11" t="s">
        <v>3913</v>
      </c>
      <c r="D746" s="11" t="s">
        <v>3914</v>
      </c>
      <c r="E746" s="11" t="s">
        <v>3915</v>
      </c>
      <c r="F746" s="12" t="s">
        <v>3916</v>
      </c>
      <c r="G746" s="3" t="s">
        <v>3917</v>
      </c>
      <c r="H746" s="12" t="s">
        <v>3918</v>
      </c>
      <c r="I746" s="11" t="s">
        <v>3919</v>
      </c>
      <c r="J746" s="11" t="s">
        <v>3920</v>
      </c>
      <c r="K746" s="12" t="s">
        <v>2521</v>
      </c>
      <c r="L746" s="6" t="str">
        <f t="shared" si="75"/>
        <v>Programa: Ensino Superior</v>
      </c>
      <c r="M746" s="6" t="str">
        <f t="shared" si="76"/>
        <v>Ação: 2831 - Apoio ao Ensino, Pesquisa, Extensão e Inovação na UEZO - UEZO</v>
      </c>
      <c r="N746" s="6" t="str">
        <f t="shared" si="77"/>
        <v>Avaliação quadrienal CAPES (Adimensional)</v>
      </c>
      <c r="O746" s="13" t="s">
        <v>46</v>
      </c>
      <c r="P746" s="7" t="s">
        <v>54</v>
      </c>
      <c r="Q746" s="20">
        <v>2</v>
      </c>
      <c r="R746" s="21">
        <v>2</v>
      </c>
      <c r="S746" s="2"/>
      <c r="T746" s="2"/>
      <c r="U746" s="2"/>
      <c r="V746" s="2"/>
      <c r="W746" s="2"/>
      <c r="X746" s="2"/>
      <c r="Y746" s="2"/>
      <c r="Z746" s="2"/>
      <c r="AA746" s="2"/>
      <c r="AB746" s="2"/>
      <c r="AC746" s="2"/>
      <c r="AD746" s="2">
        <v>3.3</v>
      </c>
      <c r="AE746" s="21">
        <v>2</v>
      </c>
      <c r="AF746" s="21">
        <v>2</v>
      </c>
      <c r="AG746" s="22">
        <v>3</v>
      </c>
      <c r="AH746" s="7" t="s">
        <v>46</v>
      </c>
      <c r="AI746" s="10">
        <f t="shared" si="79"/>
        <v>1.65</v>
      </c>
      <c r="AJ746" s="7" t="str">
        <f t="shared" si="74"/>
        <v>Acima do Esperado</v>
      </c>
    </row>
    <row r="747" spans="1:36" ht="13.5" customHeight="1" x14ac:dyDescent="0.25">
      <c r="A747" s="11" t="s">
        <v>162</v>
      </c>
      <c r="B747" s="11" t="s">
        <v>163</v>
      </c>
      <c r="C747" s="11" t="s">
        <v>3913</v>
      </c>
      <c r="D747" s="11" t="s">
        <v>3914</v>
      </c>
      <c r="E747" s="11" t="s">
        <v>3915</v>
      </c>
      <c r="F747" s="12" t="s">
        <v>3916</v>
      </c>
      <c r="G747" s="3" t="s">
        <v>3921</v>
      </c>
      <c r="H747" s="12" t="s">
        <v>3922</v>
      </c>
      <c r="I747" s="11" t="s">
        <v>3923</v>
      </c>
      <c r="J747" s="11" t="s">
        <v>3924</v>
      </c>
      <c r="K747" s="12" t="s">
        <v>2521</v>
      </c>
      <c r="L747" s="6" t="str">
        <f t="shared" si="75"/>
        <v>Programa: Ensino Superior</v>
      </c>
      <c r="M747" s="6" t="str">
        <f t="shared" si="76"/>
        <v>Ação: 2831 - Apoio ao Ensino, Pesquisa, Extensão e Inovação na UEZO - UEZO</v>
      </c>
      <c r="N747" s="6" t="str">
        <f t="shared" si="77"/>
        <v>Índice Geral de Curso (IGC)  – INEP (Adimensional)</v>
      </c>
      <c r="O747" s="13" t="s">
        <v>46</v>
      </c>
      <c r="P747" s="7" t="s">
        <v>54</v>
      </c>
      <c r="Q747" s="68">
        <v>2.98</v>
      </c>
      <c r="R747" s="69">
        <v>2.98</v>
      </c>
      <c r="S747" s="2"/>
      <c r="T747" s="2"/>
      <c r="U747" s="2"/>
      <c r="V747" s="2"/>
      <c r="W747" s="2"/>
      <c r="X747" s="2"/>
      <c r="Y747" s="2"/>
      <c r="Z747" s="2"/>
      <c r="AA747" s="2"/>
      <c r="AB747" s="2"/>
      <c r="AC747" s="2"/>
      <c r="AD747" s="2">
        <v>3.01</v>
      </c>
      <c r="AE747" s="69">
        <v>2.98</v>
      </c>
      <c r="AF747" s="69">
        <v>2.98</v>
      </c>
      <c r="AG747" s="22">
        <v>4</v>
      </c>
      <c r="AH747" s="7" t="s">
        <v>46</v>
      </c>
      <c r="AI747" s="10">
        <f t="shared" si="79"/>
        <v>1.0100671140939597</v>
      </c>
      <c r="AJ747" s="7" t="str">
        <f t="shared" si="74"/>
        <v>Acima do Esperado</v>
      </c>
    </row>
    <row r="748" spans="1:36" ht="13.5" customHeight="1" x14ac:dyDescent="0.25">
      <c r="A748" s="11" t="s">
        <v>162</v>
      </c>
      <c r="B748" s="11" t="s">
        <v>163</v>
      </c>
      <c r="C748" s="11" t="s">
        <v>3913</v>
      </c>
      <c r="D748" s="11" t="s">
        <v>3914</v>
      </c>
      <c r="E748" s="11" t="s">
        <v>3925</v>
      </c>
      <c r="F748" s="12" t="s">
        <v>3926</v>
      </c>
      <c r="G748" s="3" t="s">
        <v>3927</v>
      </c>
      <c r="H748" s="12" t="s">
        <v>3928</v>
      </c>
      <c r="I748" s="11" t="s">
        <v>3929</v>
      </c>
      <c r="J748" s="11" t="s">
        <v>3930</v>
      </c>
      <c r="K748" s="12" t="s">
        <v>52</v>
      </c>
      <c r="L748" s="6" t="str">
        <f t="shared" si="75"/>
        <v>Programa: Ensino Superior</v>
      </c>
      <c r="M748" s="6" t="str">
        <f t="shared" si="76"/>
        <v>Ação: 2832 - Incentivo à Permanência e ao Desenvolvimento Discente - UEZO</v>
      </c>
      <c r="N748" s="6" t="str">
        <f t="shared" si="77"/>
        <v>Evasão discente (Percentual)</v>
      </c>
      <c r="O748" s="13" t="s">
        <v>46</v>
      </c>
      <c r="P748" s="7" t="s">
        <v>47</v>
      </c>
      <c r="Q748" s="79">
        <v>0.313</v>
      </c>
      <c r="R748" s="173">
        <v>0.308</v>
      </c>
      <c r="S748" s="2"/>
      <c r="T748" s="2"/>
      <c r="U748" s="2"/>
      <c r="V748" s="2"/>
      <c r="W748" s="2"/>
      <c r="X748" s="2"/>
      <c r="Y748" s="2"/>
      <c r="Z748" s="2"/>
      <c r="AA748" s="2"/>
      <c r="AB748" s="2"/>
      <c r="AC748" s="2"/>
      <c r="AD748" s="2" t="s">
        <v>55</v>
      </c>
      <c r="AE748" s="79">
        <v>0.30299999999999999</v>
      </c>
      <c r="AF748" s="173">
        <v>0.29899999999999999</v>
      </c>
      <c r="AG748" s="175">
        <v>0.29299999999999998</v>
      </c>
      <c r="AH748" s="7" t="s">
        <v>46</v>
      </c>
      <c r="AI748" s="10" t="s">
        <v>55</v>
      </c>
      <c r="AJ748" s="7" t="s">
        <v>55</v>
      </c>
    </row>
    <row r="749" spans="1:36" ht="13.5" customHeight="1" x14ac:dyDescent="0.25">
      <c r="A749" s="11" t="s">
        <v>162</v>
      </c>
      <c r="B749" s="11" t="s">
        <v>163</v>
      </c>
      <c r="C749" s="11" t="s">
        <v>3913</v>
      </c>
      <c r="D749" s="11" t="s">
        <v>3914</v>
      </c>
      <c r="E749" s="11" t="s">
        <v>3925</v>
      </c>
      <c r="F749" s="12" t="s">
        <v>3926</v>
      </c>
      <c r="G749" s="3" t="s">
        <v>3931</v>
      </c>
      <c r="H749" s="12" t="s">
        <v>3932</v>
      </c>
      <c r="I749" s="11" t="s">
        <v>3933</v>
      </c>
      <c r="J749" s="11" t="s">
        <v>3934</v>
      </c>
      <c r="K749" s="12" t="s">
        <v>52</v>
      </c>
      <c r="L749" s="6" t="str">
        <f t="shared" si="75"/>
        <v>Programa: Ensino Superior</v>
      </c>
      <c r="M749" s="6" t="str">
        <f t="shared" si="76"/>
        <v>Ação: 2832 - Incentivo à Permanência e ao Desenvolvimento Discente - UEZO</v>
      </c>
      <c r="N749" s="6" t="str">
        <f t="shared" si="77"/>
        <v>Evasão dos discentes cotistas (Percentual)</v>
      </c>
      <c r="O749" s="13" t="s">
        <v>46</v>
      </c>
      <c r="P749" s="7" t="s">
        <v>47</v>
      </c>
      <c r="Q749" s="79">
        <v>0.27600000000000002</v>
      </c>
      <c r="R749" s="173">
        <v>0.27100000000000002</v>
      </c>
      <c r="S749" s="2"/>
      <c r="T749" s="2"/>
      <c r="U749" s="2"/>
      <c r="V749" s="2"/>
      <c r="W749" s="2"/>
      <c r="X749" s="2"/>
      <c r="Y749" s="2"/>
      <c r="Z749" s="2"/>
      <c r="AA749" s="2"/>
      <c r="AB749" s="2"/>
      <c r="AC749" s="2"/>
      <c r="AD749" s="2" t="s">
        <v>55</v>
      </c>
      <c r="AE749" s="79">
        <v>0.26600000000000001</v>
      </c>
      <c r="AF749" s="173">
        <v>0.26100000000000001</v>
      </c>
      <c r="AG749" s="175">
        <v>0.25600000000000001</v>
      </c>
      <c r="AH749" s="7" t="s">
        <v>46</v>
      </c>
      <c r="AI749" s="10" t="s">
        <v>55</v>
      </c>
      <c r="AJ749" s="7" t="s">
        <v>55</v>
      </c>
    </row>
    <row r="750" spans="1:36" ht="13.5" customHeight="1" x14ac:dyDescent="0.25">
      <c r="A750" s="11" t="s">
        <v>960</v>
      </c>
      <c r="B750" s="11" t="s">
        <v>961</v>
      </c>
      <c r="C750" s="11" t="s">
        <v>3913</v>
      </c>
      <c r="D750" s="11" t="s">
        <v>3914</v>
      </c>
      <c r="E750" s="11" t="s">
        <v>3935</v>
      </c>
      <c r="F750" s="12" t="s">
        <v>3936</v>
      </c>
      <c r="G750" s="3" t="s">
        <v>3937</v>
      </c>
      <c r="H750" s="12" t="s">
        <v>3938</v>
      </c>
      <c r="I750" s="11" t="s">
        <v>3939</v>
      </c>
      <c r="J750" s="11" t="s">
        <v>51</v>
      </c>
      <c r="K750" s="12" t="s">
        <v>3940</v>
      </c>
      <c r="L750" s="6" t="str">
        <f t="shared" si="75"/>
        <v>Programa: Infraestrutura das Unidades Educacionais</v>
      </c>
      <c r="M750" s="6" t="str">
        <f t="shared" si="76"/>
        <v>Ação: 2834 - Apoio à Infraestrutura e Gestão na UEZO - UEZO</v>
      </c>
      <c r="N750" s="6" t="str">
        <f t="shared" si="77"/>
        <v>Satisfação quanto ao ambiente e infraestrutura acadêmica e administrativa da UEZO (Índice de 1 a 5, onde 1 é péssimo e 5 é excelente)</v>
      </c>
      <c r="O750" s="13" t="s">
        <v>46</v>
      </c>
      <c r="P750" s="7" t="s">
        <v>54</v>
      </c>
      <c r="Q750" s="43">
        <v>0</v>
      </c>
      <c r="R750" s="11" t="s">
        <v>3941</v>
      </c>
      <c r="S750" s="2"/>
      <c r="T750" s="2"/>
      <c r="U750" s="2"/>
      <c r="V750" s="2"/>
      <c r="W750" s="2"/>
      <c r="X750" s="2"/>
      <c r="Y750" s="2"/>
      <c r="Z750" s="2"/>
      <c r="AA750" s="2"/>
      <c r="AB750" s="2"/>
      <c r="AC750" s="2"/>
      <c r="AD750" s="2">
        <v>0</v>
      </c>
      <c r="AE750" s="11" t="s">
        <v>3941</v>
      </c>
      <c r="AF750" s="11" t="s">
        <v>3941</v>
      </c>
      <c r="AG750" s="13" t="s">
        <v>3941</v>
      </c>
      <c r="AH750" s="7" t="s">
        <v>46</v>
      </c>
      <c r="AI750" s="7">
        <f>IF(P750="Crescimento",MAX(S750:AD750)/4, 2-(MIN(S750:AD750)/4))</f>
        <v>0</v>
      </c>
      <c r="AJ750" s="7" t="str">
        <f t="shared" si="74"/>
        <v>Abaixo do Esperado</v>
      </c>
    </row>
    <row r="751" spans="1:36" ht="13.5" customHeight="1" x14ac:dyDescent="0.25">
      <c r="A751" s="11" t="s">
        <v>960</v>
      </c>
      <c r="B751" s="11" t="s">
        <v>961</v>
      </c>
      <c r="C751" s="11" t="s">
        <v>3913</v>
      </c>
      <c r="D751" s="11" t="s">
        <v>3914</v>
      </c>
      <c r="E751" s="11" t="s">
        <v>3942</v>
      </c>
      <c r="F751" s="12" t="s">
        <v>3943</v>
      </c>
      <c r="G751" s="3" t="s">
        <v>3944</v>
      </c>
      <c r="H751" s="12" t="s">
        <v>3945</v>
      </c>
      <c r="I751" s="11" t="s">
        <v>3946</v>
      </c>
      <c r="J751" s="11" t="s">
        <v>3947</v>
      </c>
      <c r="K751" s="12" t="s">
        <v>52</v>
      </c>
      <c r="L751" s="6" t="str">
        <f t="shared" si="75"/>
        <v>Programa: Infraestrutura das Unidades Educacionais</v>
      </c>
      <c r="M751" s="6" t="str">
        <f t="shared" si="76"/>
        <v>Ação: 3618 - Consolidação do Campus UEZO  - UEZO</v>
      </c>
      <c r="N751" s="6" t="str">
        <f t="shared" si="77"/>
        <v>Taxa da variação na quantidade de vagas ofertadas a cada ano (Percentual)</v>
      </c>
      <c r="O751" s="13" t="s">
        <v>46</v>
      </c>
      <c r="P751" s="7" t="s">
        <v>54</v>
      </c>
      <c r="Q751" s="43">
        <v>710</v>
      </c>
      <c r="R751" s="187" t="s">
        <v>3948</v>
      </c>
      <c r="S751" s="2"/>
      <c r="T751" s="2"/>
      <c r="U751" s="2"/>
      <c r="V751" s="2"/>
      <c r="W751" s="2"/>
      <c r="X751" s="2"/>
      <c r="Y751" s="2"/>
      <c r="Z751" s="2"/>
      <c r="AA751" s="2"/>
      <c r="AB751" s="2"/>
      <c r="AC751" s="2"/>
      <c r="AD751" s="67">
        <v>0</v>
      </c>
      <c r="AE751" s="187" t="s">
        <v>3949</v>
      </c>
      <c r="AF751" s="187" t="s">
        <v>3950</v>
      </c>
      <c r="AG751" s="153" t="s">
        <v>3951</v>
      </c>
      <c r="AH751" s="7" t="s">
        <v>46</v>
      </c>
      <c r="AI751" s="7">
        <f>IF(P751="Crescimento",MAX(S751:AD751)/0.04, 2-(MIN(S751:AD751)/0.04))</f>
        <v>0</v>
      </c>
      <c r="AJ751" s="7" t="str">
        <f t="shared" si="74"/>
        <v>Abaixo do Esperado</v>
      </c>
    </row>
    <row r="752" spans="1:36" ht="13.5" customHeight="1" x14ac:dyDescent="0.25">
      <c r="A752" s="11" t="s">
        <v>896</v>
      </c>
      <c r="B752" s="11" t="s">
        <v>897</v>
      </c>
      <c r="C752" s="11" t="s">
        <v>3913</v>
      </c>
      <c r="D752" s="11" t="s">
        <v>3914</v>
      </c>
      <c r="E752" s="11" t="s">
        <v>3952</v>
      </c>
      <c r="F752" s="12" t="s">
        <v>3953</v>
      </c>
      <c r="G752" s="3" t="s">
        <v>3954</v>
      </c>
      <c r="H752" s="12" t="s">
        <v>3955</v>
      </c>
      <c r="I752" s="11" t="s">
        <v>3956</v>
      </c>
      <c r="J752" s="11" t="s">
        <v>3957</v>
      </c>
      <c r="K752" s="12" t="s">
        <v>45</v>
      </c>
      <c r="L752" s="6" t="str">
        <f t="shared" si="75"/>
        <v>Programa: Geração de Emprego e Renda e Formação para o Mercado de Trabalho</v>
      </c>
      <c r="M752" s="6" t="str">
        <f t="shared" si="76"/>
        <v>Ação: A559 - Formação de Profissionais para o Mercado de Trabalho - UEZO</v>
      </c>
      <c r="N752" s="6" t="str">
        <f t="shared" si="77"/>
        <v>Alunos concluintes dos cursos de pós-graduação profissional da UEZO (Unidade)</v>
      </c>
      <c r="O752" s="13" t="s">
        <v>46</v>
      </c>
      <c r="P752" s="7" t="s">
        <v>54</v>
      </c>
      <c r="Q752" s="20">
        <v>26</v>
      </c>
      <c r="R752" s="21">
        <v>28</v>
      </c>
      <c r="S752" s="2"/>
      <c r="T752" s="2"/>
      <c r="U752" s="2"/>
      <c r="V752" s="2"/>
      <c r="W752" s="2"/>
      <c r="X752" s="2"/>
      <c r="Y752" s="2"/>
      <c r="Z752" s="2"/>
      <c r="AA752" s="2"/>
      <c r="AB752" s="2"/>
      <c r="AC752" s="2"/>
      <c r="AD752" s="2">
        <v>21</v>
      </c>
      <c r="AE752" s="21">
        <v>29</v>
      </c>
      <c r="AF752" s="21">
        <v>30</v>
      </c>
      <c r="AG752" s="22">
        <v>35</v>
      </c>
      <c r="AH752" s="7" t="s">
        <v>46</v>
      </c>
      <c r="AI752" s="10">
        <f t="shared" si="79"/>
        <v>0.75</v>
      </c>
      <c r="AJ752" s="7" t="str">
        <f t="shared" si="74"/>
        <v>Abaixo do Esperado</v>
      </c>
    </row>
    <row r="753" spans="1:36" ht="15" customHeight="1" x14ac:dyDescent="0.25">
      <c r="A753" s="11" t="s">
        <v>69</v>
      </c>
      <c r="B753" s="11" t="s">
        <v>70</v>
      </c>
      <c r="C753" s="11" t="s">
        <v>3913</v>
      </c>
      <c r="D753" s="11" t="s">
        <v>3914</v>
      </c>
      <c r="E753" s="11" t="s">
        <v>3958</v>
      </c>
      <c r="F753" s="12" t="s">
        <v>3959</v>
      </c>
      <c r="G753" s="3" t="s">
        <v>3960</v>
      </c>
      <c r="H753" s="12" t="s">
        <v>3961</v>
      </c>
      <c r="I753" s="11" t="s">
        <v>3962</v>
      </c>
      <c r="J753" s="11" t="s">
        <v>3963</v>
      </c>
      <c r="K753" s="12" t="s">
        <v>52</v>
      </c>
      <c r="L753" s="6" t="str">
        <f t="shared" si="75"/>
        <v>Programa: Empreendedorismo e Apoio às Empresas</v>
      </c>
      <c r="M753" s="6" t="str">
        <f t="shared" si="76"/>
        <v>Ação: A560 - Incentivo ao Empreendedorismo na Zona Oeste do Rio  - UEZO</v>
      </c>
      <c r="N753" s="6" t="str">
        <f t="shared" si="77"/>
        <v>Taxa de empreendedores da Zona Oeste do município do Rio de Janeiro que concluíram a capacitação (Percentual)</v>
      </c>
      <c r="O753" s="13" t="s">
        <v>46</v>
      </c>
      <c r="P753" s="7" t="s">
        <v>54</v>
      </c>
      <c r="Q753" s="76">
        <v>0</v>
      </c>
      <c r="R753" s="74">
        <v>0.5</v>
      </c>
      <c r="S753" s="2"/>
      <c r="T753" s="2"/>
      <c r="U753" s="2"/>
      <c r="V753" s="2"/>
      <c r="W753" s="2"/>
      <c r="X753" s="2"/>
      <c r="Y753" s="2"/>
      <c r="Z753" s="2"/>
      <c r="AA753" s="2"/>
      <c r="AB753" s="2"/>
      <c r="AC753" s="2"/>
      <c r="AD753" s="67">
        <v>0.88890000000000002</v>
      </c>
      <c r="AE753" s="74">
        <v>0.5</v>
      </c>
      <c r="AF753" s="101">
        <v>0.67700000000000005</v>
      </c>
      <c r="AG753" s="114">
        <v>0.67700000000000005</v>
      </c>
      <c r="AH753" s="7" t="s">
        <v>46</v>
      </c>
      <c r="AI753" s="10">
        <f t="shared" si="79"/>
        <v>1.7778</v>
      </c>
      <c r="AJ753" s="7" t="str">
        <f t="shared" si="74"/>
        <v>Acima do Esperado</v>
      </c>
    </row>
    <row r="754" spans="1:36" ht="15" customHeight="1" x14ac:dyDescent="0.25">
      <c r="A754" s="11" t="s">
        <v>194</v>
      </c>
      <c r="B754" s="11" t="s">
        <v>195</v>
      </c>
      <c r="C754" s="11" t="s">
        <v>3913</v>
      </c>
      <c r="D754" s="11" t="s">
        <v>3914</v>
      </c>
      <c r="E754" s="11" t="s">
        <v>3964</v>
      </c>
      <c r="F754" s="12" t="s">
        <v>3965</v>
      </c>
      <c r="G754" s="3" t="s">
        <v>3966</v>
      </c>
      <c r="H754" s="12" t="s">
        <v>3967</v>
      </c>
      <c r="I754" s="11" t="s">
        <v>3968</v>
      </c>
      <c r="J754" s="11" t="s">
        <v>3969</v>
      </c>
      <c r="K754" s="12" t="s">
        <v>45</v>
      </c>
      <c r="L754" s="6" t="str">
        <f t="shared" si="75"/>
        <v>Programa: Gestão de Pessoas no Setor Público</v>
      </c>
      <c r="M754" s="6" t="str">
        <f t="shared" si="76"/>
        <v>Ação: A561 - Humanização e Capacitação dos Servidores da UEZO - CapacitUEZO - UEZO</v>
      </c>
      <c r="N754" s="6" t="str">
        <f t="shared" si="77"/>
        <v>Servidores participantes dos eventos de humanização e capacitação (Unidade)</v>
      </c>
      <c r="O754" s="13" t="s">
        <v>46</v>
      </c>
      <c r="P754" s="7" t="s">
        <v>54</v>
      </c>
      <c r="Q754" s="20">
        <v>0</v>
      </c>
      <c r="R754" s="21">
        <v>25</v>
      </c>
      <c r="S754" s="2"/>
      <c r="T754" s="2"/>
      <c r="U754" s="2"/>
      <c r="V754" s="2"/>
      <c r="W754" s="2"/>
      <c r="X754" s="2"/>
      <c r="Y754" s="2"/>
      <c r="Z754" s="2"/>
      <c r="AA754" s="2"/>
      <c r="AB754" s="2"/>
      <c r="AC754" s="2"/>
      <c r="AD754" s="2">
        <v>238</v>
      </c>
      <c r="AE754" s="21">
        <v>27</v>
      </c>
      <c r="AF754" s="21">
        <v>30</v>
      </c>
      <c r="AG754" s="22">
        <v>30</v>
      </c>
      <c r="AH754" s="7" t="s">
        <v>46</v>
      </c>
      <c r="AI754" s="10">
        <f t="shared" si="79"/>
        <v>9.52</v>
      </c>
      <c r="AJ754" s="7" t="str">
        <f t="shared" si="74"/>
        <v>Acima do Esperado</v>
      </c>
    </row>
    <row r="755" spans="1:36" ht="12.75" customHeight="1" x14ac:dyDescent="0.25">
      <c r="A755" s="139" t="s">
        <v>5211</v>
      </c>
      <c r="B755" s="139" t="s">
        <v>5211</v>
      </c>
      <c r="C755" s="139" t="s">
        <v>5211</v>
      </c>
      <c r="D755" s="139" t="s">
        <v>5211</v>
      </c>
      <c r="E755" s="139" t="s">
        <v>5211</v>
      </c>
      <c r="F755" s="139" t="s">
        <v>5211</v>
      </c>
      <c r="G755" s="139" t="s">
        <v>5211</v>
      </c>
      <c r="H755" s="139" t="s">
        <v>5211</v>
      </c>
      <c r="I755" s="139" t="s">
        <v>5211</v>
      </c>
      <c r="J755" s="139" t="s">
        <v>5211</v>
      </c>
      <c r="K755" s="139" t="s">
        <v>5211</v>
      </c>
      <c r="L755" s="139" t="s">
        <v>5211</v>
      </c>
      <c r="M755" s="139" t="s">
        <v>5211</v>
      </c>
      <c r="N755" s="139" t="s">
        <v>5211</v>
      </c>
      <c r="O755" s="139" t="s">
        <v>5211</v>
      </c>
      <c r="P755" s="139" t="s">
        <v>5211</v>
      </c>
      <c r="Q755" s="139" t="s">
        <v>5211</v>
      </c>
      <c r="R755" s="139" t="s">
        <v>5211</v>
      </c>
      <c r="S755" s="139" t="s">
        <v>5211</v>
      </c>
      <c r="T755" s="139" t="s">
        <v>5211</v>
      </c>
      <c r="U755" s="139" t="s">
        <v>5211</v>
      </c>
      <c r="V755" s="139" t="s">
        <v>5211</v>
      </c>
      <c r="W755" s="139" t="s">
        <v>5211</v>
      </c>
      <c r="X755" s="139" t="s">
        <v>5211</v>
      </c>
      <c r="Y755" s="139" t="s">
        <v>5211</v>
      </c>
      <c r="Z755" s="139" t="s">
        <v>5211</v>
      </c>
      <c r="AA755" s="139" t="s">
        <v>5211</v>
      </c>
      <c r="AB755" s="139" t="s">
        <v>5211</v>
      </c>
      <c r="AC755" s="139" t="s">
        <v>5211</v>
      </c>
      <c r="AD755" s="139" t="s">
        <v>5211</v>
      </c>
      <c r="AE755" s="139" t="s">
        <v>5211</v>
      </c>
      <c r="AF755" s="139" t="s">
        <v>5211</v>
      </c>
      <c r="AG755" s="139" t="s">
        <v>5211</v>
      </c>
      <c r="AH755" s="139" t="s">
        <v>5211</v>
      </c>
      <c r="AI755" s="139" t="s">
        <v>5211</v>
      </c>
      <c r="AJ755" s="139" t="s">
        <v>5211</v>
      </c>
    </row>
    <row r="756" spans="1:36" ht="12.75" customHeight="1" x14ac:dyDescent="0.25">
      <c r="A756" s="139"/>
      <c r="B756" s="139"/>
      <c r="C756" s="139"/>
      <c r="D756" s="139"/>
      <c r="E756" s="139"/>
      <c r="G756" s="139"/>
      <c r="H756" s="249"/>
      <c r="I756" s="250"/>
      <c r="J756" s="250"/>
      <c r="K756" s="249"/>
      <c r="L756" s="249"/>
      <c r="M756" s="249"/>
      <c r="N756" s="249"/>
      <c r="O756" s="250"/>
      <c r="P756" s="250"/>
      <c r="Q756" s="246"/>
      <c r="R756" s="247"/>
      <c r="S756" s="247"/>
      <c r="T756" s="247"/>
      <c r="U756" s="247"/>
      <c r="V756" s="247"/>
      <c r="W756" s="247"/>
      <c r="X756" s="247"/>
      <c r="Y756" s="247"/>
      <c r="Z756" s="247"/>
      <c r="AA756" s="247"/>
      <c r="AB756" s="247"/>
      <c r="AC756" s="247"/>
      <c r="AD756" s="247"/>
      <c r="AE756" s="247"/>
      <c r="AF756" s="248"/>
      <c r="AG756" s="248"/>
      <c r="AH756" s="248"/>
      <c r="AI756" s="248"/>
      <c r="AJ756" s="248"/>
    </row>
    <row r="757" spans="1:36" ht="12.75" customHeight="1" x14ac:dyDescent="0.25">
      <c r="A757" s="139"/>
      <c r="B757" s="139"/>
      <c r="C757" s="139"/>
      <c r="D757" s="139"/>
      <c r="E757" s="139"/>
      <c r="H757" s="249"/>
      <c r="I757" s="250"/>
      <c r="J757" s="250"/>
      <c r="K757" s="249"/>
      <c r="L757" s="249"/>
      <c r="M757" s="249"/>
      <c r="N757" s="249"/>
      <c r="O757" s="250"/>
      <c r="P757" s="250"/>
      <c r="Q757" s="251"/>
      <c r="R757" s="247"/>
      <c r="S757" s="247"/>
      <c r="T757" s="247"/>
      <c r="U757" s="247"/>
      <c r="V757" s="247"/>
      <c r="W757" s="247"/>
      <c r="X757" s="247"/>
      <c r="Y757" s="247"/>
      <c r="Z757" s="247"/>
      <c r="AA757" s="247"/>
      <c r="AB757" s="247"/>
      <c r="AC757" s="247"/>
      <c r="AD757" s="247"/>
      <c r="AE757" s="247"/>
      <c r="AF757" s="248"/>
      <c r="AG757" s="248"/>
      <c r="AH757" s="248"/>
      <c r="AI757" s="248"/>
      <c r="AJ757" s="248"/>
    </row>
    <row r="758" spans="1:36" ht="12.75" customHeight="1" x14ac:dyDescent="0.25">
      <c r="A758" s="139"/>
      <c r="B758" s="139"/>
      <c r="C758" s="139"/>
      <c r="D758" s="139"/>
      <c r="E758"/>
      <c r="H758" s="140"/>
      <c r="I758"/>
      <c r="J758"/>
      <c r="K758" s="140"/>
      <c r="L758" s="140"/>
      <c r="M758" s="140"/>
      <c r="N758" s="140"/>
      <c r="O758"/>
      <c r="P758"/>
      <c r="Q758" s="246"/>
      <c r="R758" s="247"/>
      <c r="S758" s="247"/>
      <c r="T758" s="247"/>
      <c r="U758" s="247"/>
      <c r="V758" s="247"/>
      <c r="W758" s="247"/>
      <c r="X758" s="247"/>
      <c r="Y758" s="247"/>
      <c r="Z758" s="247"/>
      <c r="AA758" s="247"/>
      <c r="AB758" s="247"/>
      <c r="AC758" s="247"/>
      <c r="AE758" s="247"/>
      <c r="AF758" s="248"/>
      <c r="AG758" s="248"/>
      <c r="AH758" s="248"/>
      <c r="AI758" s="248"/>
      <c r="AJ758" s="248"/>
    </row>
    <row r="759" spans="1:36" ht="12.75" customHeight="1" x14ac:dyDescent="0.25">
      <c r="A759" s="139"/>
      <c r="B759" s="139"/>
      <c r="C759" s="139"/>
      <c r="D759" s="139"/>
      <c r="E759"/>
      <c r="H759" s="140"/>
      <c r="I759" s="252"/>
      <c r="J759" s="253"/>
      <c r="K759" s="254"/>
      <c r="L759" s="255"/>
      <c r="M759" s="255"/>
      <c r="N759" s="255"/>
      <c r="O759" s="253"/>
      <c r="P759" s="253"/>
      <c r="Q759" s="256"/>
      <c r="R759" s="257"/>
      <c r="S759" s="257"/>
      <c r="T759" s="257"/>
      <c r="U759" s="247"/>
      <c r="V759" s="247"/>
      <c r="W759" s="247"/>
      <c r="X759" s="247"/>
      <c r="Y759" s="247"/>
      <c r="Z759" s="247"/>
      <c r="AA759" s="247"/>
      <c r="AB759" s="247"/>
      <c r="AC759" s="247"/>
      <c r="AD759" s="247"/>
      <c r="AE759" s="247"/>
      <c r="AF759" s="248"/>
      <c r="AG759" s="248"/>
      <c r="AH759" s="248"/>
      <c r="AI759" s="248"/>
      <c r="AJ759" s="248"/>
    </row>
    <row r="760" spans="1:36" ht="12.75" customHeight="1" x14ac:dyDescent="0.25">
      <c r="A760" s="139"/>
      <c r="B760" s="139"/>
      <c r="C760" s="139"/>
      <c r="D760" s="139"/>
      <c r="E760"/>
      <c r="H760" s="140"/>
      <c r="I760"/>
      <c r="J760" s="258"/>
      <c r="K760" s="259"/>
      <c r="L760" s="255"/>
      <c r="M760" s="255"/>
      <c r="N760" s="255"/>
      <c r="O760" s="253"/>
      <c r="P760" s="253"/>
      <c r="S760" s="247"/>
      <c r="T760" s="247"/>
      <c r="U760" s="247"/>
      <c r="V760" s="247"/>
      <c r="W760" s="247"/>
      <c r="X760" s="247"/>
      <c r="Y760" s="247"/>
      <c r="Z760" s="247"/>
      <c r="AA760" s="247"/>
      <c r="AB760" s="247"/>
      <c r="AC760" s="247"/>
      <c r="AD760" s="247"/>
      <c r="AE760" s="247"/>
      <c r="AF760" s="248"/>
      <c r="AG760" s="248"/>
      <c r="AH760" s="248"/>
      <c r="AI760" s="248"/>
      <c r="AJ760" s="248"/>
    </row>
    <row r="761" spans="1:36" ht="12.75" customHeight="1" x14ac:dyDescent="0.25">
      <c r="A761" s="139"/>
      <c r="B761" s="139"/>
      <c r="C761" s="139"/>
      <c r="D761" s="139"/>
      <c r="E761"/>
      <c r="H761" s="140"/>
      <c r="I761" s="252"/>
      <c r="J761" s="260"/>
      <c r="K761" s="254"/>
      <c r="L761" s="262"/>
      <c r="M761" s="262"/>
      <c r="N761" s="262"/>
      <c r="O761" s="261"/>
      <c r="P761" s="261"/>
      <c r="R761" s="247"/>
      <c r="S761" s="247"/>
      <c r="T761" s="247"/>
      <c r="U761" s="247"/>
      <c r="V761" s="263"/>
      <c r="W761" s="247"/>
      <c r="X761" s="247"/>
      <c r="Y761" s="247"/>
      <c r="Z761" s="247"/>
      <c r="AA761" s="247"/>
      <c r="AB761" s="247"/>
      <c r="AC761" s="247"/>
      <c r="AD761" s="247"/>
      <c r="AE761" s="247"/>
      <c r="AF761" s="248"/>
      <c r="AG761" s="248"/>
      <c r="AH761" s="264"/>
      <c r="AI761" s="248"/>
      <c r="AJ761" s="248"/>
    </row>
    <row r="762" spans="1:36" ht="12.75" customHeight="1" x14ac:dyDescent="0.25">
      <c r="A762" s="139"/>
      <c r="B762" s="139"/>
      <c r="C762" s="139"/>
      <c r="D762" s="139"/>
      <c r="E762"/>
      <c r="I762"/>
      <c r="J762"/>
      <c r="K762" s="140"/>
      <c r="L762" s="140"/>
      <c r="M762" s="140"/>
      <c r="N762" s="140"/>
      <c r="O762"/>
      <c r="P762"/>
      <c r="R762" s="247"/>
      <c r="S762" s="247"/>
      <c r="T762" s="247"/>
      <c r="U762" s="247"/>
      <c r="V762" s="247"/>
      <c r="W762" s="247"/>
      <c r="X762" s="247"/>
      <c r="Y762" s="247"/>
      <c r="Z762" s="247"/>
      <c r="AA762" s="247"/>
      <c r="AB762" s="247"/>
      <c r="AC762" s="247"/>
      <c r="AD762" s="247"/>
      <c r="AE762" s="247"/>
      <c r="AF762" s="248"/>
      <c r="AG762" s="248"/>
      <c r="AH762" s="139"/>
      <c r="AI762" s="248"/>
      <c r="AJ762" s="248"/>
    </row>
    <row r="763" spans="1:36" ht="12.75" customHeight="1" x14ac:dyDescent="0.25">
      <c r="A763" s="139"/>
      <c r="B763" s="139"/>
      <c r="C763" s="139"/>
      <c r="D763" s="139"/>
      <c r="E763"/>
      <c r="H763" s="140"/>
      <c r="I763" s="139"/>
      <c r="J763"/>
      <c r="K763" s="140"/>
      <c r="L763" s="140"/>
      <c r="M763" s="140"/>
      <c r="N763" s="140"/>
      <c r="O763"/>
      <c r="P763"/>
      <c r="R763" s="247"/>
      <c r="S763" s="247"/>
      <c r="T763" s="247"/>
      <c r="U763" s="247"/>
      <c r="V763" s="247"/>
      <c r="W763" s="247"/>
      <c r="X763" s="247"/>
      <c r="Y763" s="247"/>
      <c r="Z763" s="247"/>
      <c r="AA763" s="247"/>
      <c r="AB763" s="247"/>
      <c r="AC763" s="247"/>
      <c r="AD763" s="247"/>
      <c r="AE763" s="247"/>
      <c r="AF763" s="248"/>
      <c r="AG763" s="248"/>
      <c r="AH763" s="139"/>
      <c r="AI763" s="248"/>
      <c r="AJ763" s="248"/>
    </row>
    <row r="764" spans="1:36" ht="12.75" customHeight="1" x14ac:dyDescent="0.25">
      <c r="A764" s="139"/>
      <c r="B764" s="139"/>
      <c r="C764" s="139"/>
      <c r="D764" s="139"/>
      <c r="E764"/>
      <c r="H764" s="140"/>
      <c r="I764" s="139"/>
      <c r="J764"/>
      <c r="K764" s="140"/>
      <c r="L764" s="140"/>
      <c r="M764" s="140"/>
      <c r="N764" s="140"/>
      <c r="O764"/>
      <c r="P764"/>
      <c r="Q764" s="246"/>
      <c r="R764" s="247"/>
      <c r="S764" s="247"/>
      <c r="T764" s="247"/>
      <c r="U764" s="247"/>
      <c r="V764" s="247"/>
      <c r="W764" s="247"/>
      <c r="X764" s="247"/>
      <c r="Y764" s="247"/>
      <c r="Z764" s="247"/>
      <c r="AA764" s="247"/>
      <c r="AB764" s="247"/>
      <c r="AC764" s="247"/>
      <c r="AD764" s="247"/>
      <c r="AE764" s="247"/>
      <c r="AF764" s="248"/>
      <c r="AG764" s="248"/>
      <c r="AH764" s="139"/>
      <c r="AI764" s="248"/>
      <c r="AJ764" s="248"/>
    </row>
    <row r="765" spans="1:36" ht="12.75" customHeight="1" x14ac:dyDescent="0.25">
      <c r="A765" s="139"/>
      <c r="B765" s="139"/>
      <c r="C765" s="139"/>
      <c r="D765" s="139"/>
      <c r="E765" s="139"/>
      <c r="F765" s="140"/>
      <c r="G765"/>
      <c r="H765" s="265"/>
      <c r="I765" s="139"/>
      <c r="J765"/>
      <c r="K765" s="140"/>
      <c r="L765" s="140"/>
      <c r="M765" s="140"/>
      <c r="N765" s="140"/>
      <c r="O765"/>
      <c r="P765"/>
      <c r="Q765" s="246"/>
      <c r="R765" s="247"/>
      <c r="S765" s="247"/>
      <c r="T765" s="247"/>
      <c r="U765" s="247"/>
      <c r="V765" s="247"/>
      <c r="W765" s="247"/>
      <c r="X765" s="247"/>
      <c r="Y765" s="247"/>
      <c r="Z765" s="247"/>
      <c r="AA765" s="247"/>
      <c r="AB765" s="247"/>
      <c r="AC765" s="247"/>
      <c r="AD765" s="247"/>
      <c r="AE765" s="247"/>
      <c r="AF765" s="248"/>
      <c r="AG765" s="248"/>
      <c r="AH765" s="248"/>
      <c r="AI765" s="248"/>
      <c r="AJ765" s="248"/>
    </row>
    <row r="766" spans="1:36" ht="12.75" customHeight="1" x14ac:dyDescent="0.25">
      <c r="A766" s="139"/>
      <c r="B766" s="139"/>
      <c r="C766" s="139"/>
      <c r="D766" s="139"/>
      <c r="E766" s="139"/>
      <c r="F766" s="140"/>
      <c r="G766"/>
      <c r="H766" s="140"/>
      <c r="I766" s="139"/>
      <c r="J766"/>
      <c r="K766" s="140"/>
      <c r="L766" s="140"/>
      <c r="M766" s="140"/>
      <c r="N766" s="140"/>
      <c r="O766"/>
      <c r="P766"/>
      <c r="Q766" s="246"/>
      <c r="R766" s="247"/>
      <c r="S766" s="247"/>
      <c r="T766" s="247"/>
      <c r="U766" s="247"/>
      <c r="V766" s="247"/>
      <c r="W766" s="247"/>
      <c r="X766" s="247"/>
      <c r="Y766" s="247"/>
      <c r="Z766" s="247"/>
      <c r="AA766" s="247"/>
      <c r="AB766" s="247"/>
      <c r="AC766" s="247"/>
      <c r="AD766" s="247"/>
      <c r="AE766" s="247"/>
      <c r="AF766" s="248"/>
      <c r="AG766" s="248"/>
      <c r="AH766" s="248"/>
      <c r="AI766" s="248"/>
      <c r="AJ766" s="248"/>
    </row>
    <row r="767" spans="1:36" ht="12.75" customHeight="1" x14ac:dyDescent="0.25">
      <c r="A767" s="139"/>
      <c r="B767" s="139"/>
      <c r="C767" s="139"/>
      <c r="D767" s="139"/>
      <c r="E767" s="139"/>
      <c r="G767" s="139"/>
      <c r="H767" s="140"/>
      <c r="I767" s="139"/>
      <c r="J767"/>
      <c r="K767" s="140"/>
      <c r="L767" s="140"/>
      <c r="M767" s="140"/>
      <c r="N767" s="140"/>
      <c r="O767"/>
      <c r="P767"/>
      <c r="Q767" s="246"/>
      <c r="R767" s="247"/>
      <c r="S767" s="247"/>
      <c r="T767" s="247"/>
      <c r="U767" s="247"/>
      <c r="V767" s="247"/>
      <c r="W767" s="247"/>
      <c r="X767" s="247"/>
      <c r="Y767" s="247"/>
      <c r="Z767" s="247"/>
      <c r="AA767" s="247"/>
      <c r="AB767" s="247"/>
      <c r="AC767" s="247"/>
      <c r="AD767" s="247"/>
      <c r="AE767" s="247"/>
      <c r="AF767" s="248"/>
      <c r="AG767" s="248"/>
      <c r="AH767" s="248"/>
      <c r="AI767" s="248"/>
      <c r="AJ767" s="248"/>
    </row>
    <row r="768" spans="1:36" ht="12.75" customHeight="1" x14ac:dyDescent="0.25">
      <c r="A768" s="139"/>
      <c r="B768" s="139"/>
      <c r="C768" s="139"/>
      <c r="D768" s="139"/>
      <c r="E768" s="139"/>
      <c r="G768" s="139"/>
      <c r="H768" s="266"/>
      <c r="I768" s="139"/>
      <c r="J768"/>
      <c r="K768" s="140"/>
      <c r="L768" s="140"/>
      <c r="M768" s="140"/>
      <c r="N768" s="140"/>
      <c r="O768"/>
      <c r="P768"/>
      <c r="Q768" s="246"/>
      <c r="R768" s="247"/>
      <c r="S768" s="247"/>
      <c r="T768" s="247"/>
      <c r="U768" s="247"/>
      <c r="V768" s="247"/>
      <c r="W768" s="247"/>
      <c r="X768" s="247"/>
      <c r="Y768" s="247"/>
      <c r="Z768" s="247"/>
      <c r="AA768" s="247"/>
      <c r="AB768" s="247"/>
      <c r="AC768" s="247"/>
      <c r="AD768" s="247"/>
      <c r="AE768" s="247"/>
      <c r="AF768" s="248"/>
      <c r="AG768" s="248"/>
      <c r="AH768" s="248"/>
      <c r="AI768" s="248"/>
      <c r="AJ768" s="248"/>
    </row>
    <row r="769" spans="1:36" ht="12.75" customHeight="1" x14ac:dyDescent="0.25">
      <c r="A769" s="139"/>
      <c r="B769" s="139"/>
      <c r="C769" s="139"/>
      <c r="D769" s="139"/>
      <c r="E769" s="139"/>
      <c r="G769" s="139"/>
      <c r="H769" s="140"/>
      <c r="I769" s="139"/>
      <c r="J769"/>
      <c r="K769" s="140"/>
      <c r="L769" s="140"/>
      <c r="M769" s="140"/>
      <c r="N769" s="140"/>
      <c r="O769"/>
      <c r="P769"/>
      <c r="Q769" s="246"/>
      <c r="R769" s="247"/>
      <c r="S769" s="247"/>
      <c r="T769" s="247"/>
      <c r="U769" s="247"/>
      <c r="V769" s="247"/>
      <c r="W769" s="247"/>
      <c r="X769" s="247"/>
      <c r="Y769" s="247"/>
      <c r="Z769" s="247"/>
      <c r="AA769" s="247"/>
      <c r="AB769" s="247"/>
      <c r="AC769" s="247"/>
      <c r="AD769" s="247"/>
      <c r="AE769" s="247"/>
      <c r="AF769" s="248"/>
      <c r="AG769" s="248"/>
      <c r="AH769" s="248"/>
      <c r="AI769" s="248"/>
      <c r="AJ769" s="248"/>
    </row>
    <row r="770" spans="1:36" ht="12.75" customHeight="1" x14ac:dyDescent="0.25">
      <c r="A770" s="139"/>
      <c r="B770" s="139"/>
      <c r="C770" s="139"/>
      <c r="D770" s="139"/>
      <c r="E770" s="139"/>
      <c r="G770" s="139"/>
      <c r="H770" s="140"/>
      <c r="I770"/>
      <c r="J770"/>
      <c r="K770" s="140"/>
      <c r="L770" s="140"/>
      <c r="M770" s="140"/>
      <c r="N770" s="140"/>
      <c r="O770"/>
      <c r="P770"/>
      <c r="Q770" s="246"/>
      <c r="R770" s="247"/>
      <c r="S770" s="247"/>
      <c r="T770" s="247"/>
      <c r="U770" s="247"/>
      <c r="V770" s="247"/>
      <c r="W770" s="247"/>
      <c r="X770" s="247"/>
      <c r="Y770" s="247"/>
      <c r="Z770" s="247"/>
      <c r="AA770" s="247"/>
      <c r="AB770" s="247"/>
      <c r="AC770" s="247"/>
      <c r="AD770" s="247"/>
      <c r="AE770" s="247"/>
      <c r="AF770" s="248"/>
      <c r="AG770" s="248"/>
      <c r="AH770" s="248"/>
      <c r="AI770" s="248"/>
      <c r="AJ770" s="248"/>
    </row>
    <row r="771" spans="1:36" ht="12.75" customHeight="1" x14ac:dyDescent="0.25">
      <c r="A771" s="139"/>
      <c r="B771" s="139"/>
      <c r="C771" s="139"/>
      <c r="D771" s="139"/>
      <c r="E771" s="139"/>
      <c r="G771" s="139"/>
      <c r="H771" s="267"/>
      <c r="I771"/>
      <c r="J771"/>
      <c r="K771" s="140"/>
      <c r="L771" s="140"/>
      <c r="M771" s="140"/>
      <c r="N771" s="140"/>
      <c r="O771"/>
      <c r="P771"/>
      <c r="Q771" s="246"/>
      <c r="R771" s="247"/>
      <c r="S771" s="247"/>
      <c r="T771" s="247"/>
      <c r="U771" s="247"/>
      <c r="V771" s="247"/>
      <c r="W771" s="247"/>
      <c r="X771" s="247"/>
      <c r="Y771" s="247"/>
      <c r="Z771" s="247"/>
      <c r="AA771" s="247"/>
      <c r="AB771" s="247"/>
      <c r="AC771" s="247"/>
      <c r="AD771" s="247"/>
      <c r="AE771" s="247"/>
      <c r="AF771" s="248"/>
      <c r="AG771" s="248"/>
      <c r="AH771" s="248"/>
      <c r="AI771" s="248"/>
      <c r="AJ771" s="248"/>
    </row>
    <row r="772" spans="1:36" ht="12.75" customHeight="1" x14ac:dyDescent="0.25">
      <c r="A772" s="139"/>
      <c r="B772" s="139"/>
      <c r="C772" s="139"/>
      <c r="D772" s="139"/>
      <c r="E772" s="139"/>
      <c r="G772" s="139"/>
      <c r="H772" s="267"/>
      <c r="I772"/>
      <c r="J772"/>
      <c r="K772" s="140"/>
      <c r="L772" s="140"/>
      <c r="M772" s="140"/>
      <c r="N772" s="140"/>
      <c r="O772"/>
      <c r="P772"/>
      <c r="Q772" s="246"/>
      <c r="R772" s="247"/>
      <c r="S772" s="247"/>
      <c r="T772" s="247"/>
      <c r="U772" s="247"/>
      <c r="V772" s="247"/>
      <c r="W772" s="247"/>
      <c r="X772" s="247"/>
      <c r="Y772" s="247"/>
      <c r="Z772" s="247"/>
      <c r="AA772" s="247"/>
      <c r="AB772" s="247"/>
      <c r="AC772" s="247"/>
      <c r="AD772" s="247"/>
      <c r="AE772" s="247"/>
      <c r="AF772" s="248"/>
      <c r="AG772" s="248"/>
      <c r="AH772" s="248"/>
      <c r="AI772" s="248"/>
      <c r="AJ772" s="248"/>
    </row>
    <row r="773" spans="1:36" ht="12.75" customHeight="1" x14ac:dyDescent="0.25">
      <c r="A773" s="139"/>
      <c r="B773" s="139"/>
      <c r="C773" s="139"/>
      <c r="D773" s="139"/>
      <c r="E773" s="139"/>
      <c r="G773" s="139"/>
      <c r="H773" s="267"/>
      <c r="I773"/>
      <c r="J773"/>
      <c r="K773" s="140"/>
      <c r="L773" s="140"/>
      <c r="M773" s="140"/>
      <c r="N773" s="140"/>
      <c r="O773"/>
      <c r="P773"/>
      <c r="Q773" s="246"/>
      <c r="R773" s="247"/>
      <c r="S773" s="247"/>
      <c r="T773" s="247"/>
      <c r="U773" s="247"/>
      <c r="V773" s="247"/>
      <c r="W773" s="247"/>
      <c r="X773" s="247"/>
      <c r="Y773" s="247"/>
      <c r="Z773" s="247"/>
      <c r="AA773" s="247"/>
      <c r="AB773" s="247"/>
      <c r="AC773" s="247"/>
      <c r="AD773" s="247"/>
      <c r="AE773" s="247"/>
      <c r="AF773" s="248"/>
      <c r="AG773" s="248"/>
      <c r="AH773" s="248"/>
      <c r="AI773" s="248"/>
      <c r="AJ773" s="248"/>
    </row>
    <row r="774" spans="1:36" ht="12.75" customHeight="1" x14ac:dyDescent="0.25">
      <c r="A774" s="139"/>
      <c r="B774" s="139"/>
      <c r="C774" s="139"/>
      <c r="D774" s="139"/>
      <c r="E774" s="139"/>
      <c r="G774" s="139"/>
      <c r="H774" s="140"/>
      <c r="I774" s="252"/>
      <c r="J774" s="252"/>
      <c r="K774" s="268"/>
      <c r="L774" s="268"/>
      <c r="M774" s="268"/>
      <c r="N774" s="268"/>
      <c r="O774" s="252"/>
      <c r="P774" s="252"/>
      <c r="Q774" s="246"/>
      <c r="R774" s="247"/>
      <c r="S774" s="247"/>
      <c r="T774" s="247"/>
      <c r="U774" s="247"/>
      <c r="V774" s="247"/>
      <c r="W774" s="247"/>
      <c r="X774" s="247"/>
      <c r="Y774" s="247"/>
      <c r="Z774" s="247"/>
      <c r="AA774" s="247"/>
      <c r="AB774" s="247"/>
      <c r="AC774" s="247"/>
      <c r="AD774" s="247"/>
      <c r="AE774" s="247"/>
      <c r="AF774" s="248"/>
      <c r="AG774" s="248"/>
      <c r="AH774" s="248"/>
      <c r="AI774" s="248"/>
      <c r="AJ774" s="248"/>
    </row>
    <row r="775" spans="1:36" ht="12.75" customHeight="1" x14ac:dyDescent="0.25">
      <c r="A775" s="139"/>
      <c r="B775" s="139"/>
      <c r="C775" s="139"/>
      <c r="D775" s="139"/>
      <c r="E775" s="139"/>
      <c r="G775" s="139"/>
      <c r="H775" s="140"/>
      <c r="I775"/>
      <c r="J775"/>
      <c r="K775" s="140"/>
      <c r="L775" s="140"/>
      <c r="M775" s="140"/>
      <c r="N775" s="140"/>
      <c r="O775"/>
      <c r="P775"/>
      <c r="Q775" s="246"/>
      <c r="R775" s="247"/>
      <c r="S775" s="247"/>
      <c r="T775" s="247"/>
      <c r="U775" s="247"/>
      <c r="V775" s="247"/>
      <c r="W775" s="247"/>
      <c r="X775" s="247"/>
      <c r="Y775" s="247"/>
      <c r="Z775" s="247"/>
      <c r="AA775" s="247"/>
      <c r="AB775" s="247"/>
      <c r="AC775" s="247"/>
      <c r="AD775" s="247"/>
      <c r="AE775" s="247"/>
      <c r="AF775" s="248"/>
      <c r="AG775" s="248"/>
      <c r="AH775" s="248"/>
      <c r="AI775" s="248"/>
      <c r="AJ775" s="248"/>
    </row>
    <row r="776" spans="1:36" ht="12.75" customHeight="1" x14ac:dyDescent="0.25">
      <c r="A776" s="139"/>
      <c r="B776" s="139"/>
      <c r="C776" s="139"/>
      <c r="D776" s="139"/>
      <c r="E776" s="139"/>
      <c r="G776" s="139"/>
      <c r="H776" s="266"/>
      <c r="I776"/>
      <c r="J776"/>
      <c r="K776" s="140"/>
      <c r="L776" s="140"/>
      <c r="M776" s="140"/>
      <c r="N776" s="140"/>
      <c r="O776"/>
      <c r="P776"/>
      <c r="Q776" s="246"/>
      <c r="R776" s="247"/>
      <c r="S776" s="247"/>
      <c r="T776" s="247"/>
      <c r="U776" s="247"/>
      <c r="V776" s="247"/>
      <c r="W776" s="247"/>
      <c r="X776" s="247"/>
      <c r="Y776" s="247"/>
      <c r="Z776" s="247"/>
      <c r="AA776" s="247"/>
      <c r="AB776" s="247"/>
      <c r="AC776" s="247"/>
      <c r="AD776" s="247"/>
      <c r="AE776" s="247"/>
      <c r="AF776" s="248"/>
      <c r="AG776" s="248"/>
      <c r="AH776" s="248"/>
      <c r="AI776" s="248"/>
      <c r="AJ776" s="248"/>
    </row>
    <row r="777" spans="1:36" ht="12.75" customHeight="1" x14ac:dyDescent="0.25">
      <c r="A777" s="139"/>
      <c r="B777" s="139"/>
      <c r="C777" s="139"/>
      <c r="D777" s="139"/>
      <c r="E777" s="139"/>
      <c r="G777" s="139"/>
      <c r="H777" s="140"/>
      <c r="I777"/>
      <c r="J777"/>
      <c r="K777" s="140"/>
      <c r="L777" s="140"/>
      <c r="M777" s="140"/>
      <c r="N777" s="140"/>
      <c r="O777"/>
      <c r="P777"/>
      <c r="Q777" s="246"/>
      <c r="R777" s="247"/>
      <c r="S777" s="247"/>
      <c r="T777" s="247"/>
      <c r="U777" s="247"/>
      <c r="V777" s="247"/>
      <c r="W777" s="247"/>
      <c r="X777" s="247"/>
      <c r="Y777" s="247"/>
      <c r="Z777" s="247"/>
      <c r="AA777" s="247"/>
      <c r="AB777" s="247"/>
      <c r="AC777" s="247"/>
      <c r="AD777" s="247"/>
      <c r="AE777" s="247"/>
      <c r="AF777" s="248"/>
      <c r="AG777" s="248"/>
      <c r="AH777" s="248"/>
      <c r="AI777" s="248"/>
      <c r="AJ777" s="248"/>
    </row>
    <row r="778" spans="1:36" ht="12.75" customHeight="1" x14ac:dyDescent="0.25">
      <c r="A778" s="139"/>
      <c r="B778" s="139"/>
      <c r="C778" s="139"/>
      <c r="D778" s="139"/>
      <c r="E778" s="139"/>
      <c r="G778" s="139"/>
      <c r="I778" s="139"/>
      <c r="J778" s="139"/>
      <c r="O778" s="139"/>
      <c r="P778" s="139"/>
      <c r="Q778" s="246"/>
      <c r="R778" s="247"/>
      <c r="S778" s="247"/>
      <c r="T778" s="247"/>
      <c r="U778" s="247"/>
      <c r="V778" s="247"/>
      <c r="W778" s="247"/>
      <c r="X778" s="247"/>
      <c r="Y778" s="247"/>
      <c r="Z778" s="247"/>
      <c r="AA778" s="247"/>
      <c r="AB778" s="247"/>
      <c r="AC778" s="247"/>
      <c r="AD778" s="247"/>
      <c r="AE778" s="247"/>
      <c r="AF778" s="248"/>
      <c r="AG778" s="248"/>
      <c r="AH778" s="248"/>
      <c r="AI778" s="248"/>
      <c r="AJ778" s="248"/>
    </row>
    <row r="779" spans="1:36" ht="12.75" customHeight="1" x14ac:dyDescent="0.25">
      <c r="A779" s="139"/>
      <c r="B779" s="139"/>
      <c r="C779" s="139"/>
      <c r="D779" s="139"/>
      <c r="E779" s="139"/>
      <c r="G779" s="139"/>
      <c r="I779" s="139"/>
      <c r="J779" s="139"/>
      <c r="O779" s="139"/>
      <c r="P779" s="139"/>
      <c r="Q779" s="246"/>
      <c r="R779" s="247"/>
      <c r="S779" s="247"/>
      <c r="T779" s="247"/>
      <c r="U779" s="247"/>
      <c r="V779" s="247"/>
      <c r="W779" s="247"/>
      <c r="X779" s="247"/>
      <c r="Y779" s="247"/>
      <c r="Z779" s="247"/>
      <c r="AA779" s="247"/>
      <c r="AB779" s="247"/>
      <c r="AC779" s="247"/>
      <c r="AD779" s="247"/>
      <c r="AE779" s="247"/>
      <c r="AF779" s="248"/>
      <c r="AG779" s="248"/>
      <c r="AH779" s="248"/>
      <c r="AI779" s="248"/>
      <c r="AJ779" s="248"/>
    </row>
    <row r="780" spans="1:36" ht="12.75" customHeight="1" x14ac:dyDescent="0.25">
      <c r="A780" s="139"/>
      <c r="B780" s="139"/>
      <c r="C780" s="139"/>
      <c r="D780" s="139"/>
      <c r="E780" s="139"/>
      <c r="G780" s="139"/>
      <c r="I780" s="139"/>
      <c r="J780" s="139"/>
      <c r="O780" s="139"/>
      <c r="P780" s="139"/>
      <c r="Q780" s="246"/>
      <c r="R780" s="247"/>
      <c r="S780" s="247"/>
      <c r="T780" s="247"/>
      <c r="U780" s="247"/>
      <c r="V780" s="247"/>
      <c r="W780" s="247"/>
      <c r="X780" s="247"/>
      <c r="Y780" s="247"/>
      <c r="Z780" s="247"/>
      <c r="AA780" s="247"/>
      <c r="AB780" s="247"/>
      <c r="AC780" s="247"/>
      <c r="AD780" s="247"/>
      <c r="AE780" s="247"/>
      <c r="AF780" s="248"/>
      <c r="AG780" s="248"/>
      <c r="AH780" s="248"/>
      <c r="AI780" s="248"/>
      <c r="AJ780" s="248"/>
    </row>
    <row r="781" spans="1:36" ht="12.75" customHeight="1" x14ac:dyDescent="0.25">
      <c r="A781" s="139"/>
      <c r="B781" s="139"/>
      <c r="C781" s="139"/>
      <c r="D781" s="139"/>
      <c r="E781" s="139"/>
      <c r="G781" s="139"/>
      <c r="I781" s="139"/>
      <c r="J781" s="139"/>
      <c r="O781" s="139"/>
      <c r="P781" s="139"/>
      <c r="Q781" s="246"/>
      <c r="R781" s="247"/>
      <c r="S781" s="247"/>
      <c r="T781" s="247"/>
      <c r="U781" s="247"/>
      <c r="V781" s="247"/>
      <c r="W781" s="247"/>
      <c r="X781" s="247"/>
      <c r="Y781" s="247"/>
      <c r="Z781" s="247"/>
      <c r="AA781" s="247"/>
      <c r="AB781" s="247"/>
      <c r="AC781" s="247"/>
      <c r="AD781" s="247"/>
      <c r="AE781" s="247"/>
      <c r="AF781" s="248"/>
      <c r="AG781" s="248"/>
      <c r="AH781" s="248"/>
      <c r="AI781" s="248"/>
      <c r="AJ781" s="248"/>
    </row>
    <row r="782" spans="1:36" ht="12.75" customHeight="1" x14ac:dyDescent="0.25">
      <c r="A782" s="139"/>
      <c r="B782" s="139"/>
      <c r="C782" s="139"/>
      <c r="D782" s="139"/>
      <c r="E782" s="139"/>
      <c r="G782" s="139"/>
      <c r="I782" s="139"/>
      <c r="J782" s="139"/>
      <c r="O782" s="139"/>
      <c r="P782" s="139"/>
      <c r="Q782" s="246"/>
      <c r="R782" s="247"/>
      <c r="S782" s="247"/>
      <c r="T782" s="247"/>
      <c r="U782" s="247"/>
      <c r="V782" s="247"/>
      <c r="W782" s="247"/>
      <c r="X782" s="247"/>
      <c r="Y782" s="247"/>
      <c r="Z782" s="247"/>
      <c r="AA782" s="247"/>
      <c r="AB782" s="247"/>
      <c r="AC782" s="247"/>
      <c r="AD782" s="247"/>
      <c r="AE782" s="247"/>
      <c r="AF782" s="248"/>
      <c r="AG782" s="248"/>
      <c r="AH782" s="248"/>
      <c r="AI782" s="248"/>
      <c r="AJ782" s="248"/>
    </row>
    <row r="783" spans="1:36" ht="12.75" customHeight="1" x14ac:dyDescent="0.25">
      <c r="A783" s="139"/>
      <c r="B783" s="139"/>
      <c r="C783" s="139"/>
      <c r="D783" s="139"/>
      <c r="E783" s="139"/>
      <c r="G783" s="139"/>
      <c r="I783" s="139"/>
      <c r="J783" s="139"/>
      <c r="O783" s="139"/>
      <c r="P783" s="139"/>
      <c r="Q783" s="246"/>
      <c r="R783" s="247"/>
      <c r="S783" s="247"/>
      <c r="T783" s="247"/>
      <c r="U783" s="247"/>
      <c r="V783" s="247"/>
      <c r="W783" s="247"/>
      <c r="X783" s="247"/>
      <c r="Y783" s="247"/>
      <c r="Z783" s="247"/>
      <c r="AA783" s="247"/>
      <c r="AB783" s="247"/>
      <c r="AC783" s="247"/>
      <c r="AD783" s="247"/>
      <c r="AE783" s="247"/>
      <c r="AF783" s="248"/>
      <c r="AG783" s="248"/>
      <c r="AH783" s="248"/>
      <c r="AI783" s="248"/>
      <c r="AJ783" s="248"/>
    </row>
    <row r="784" spans="1:36" ht="12.75" customHeight="1" x14ac:dyDescent="0.25">
      <c r="A784" s="139"/>
      <c r="B784" s="139"/>
      <c r="C784" s="139"/>
      <c r="D784" s="139"/>
      <c r="E784" s="139"/>
      <c r="G784" s="139"/>
      <c r="I784" s="139"/>
      <c r="J784" s="139"/>
      <c r="O784" s="139"/>
      <c r="P784" s="139"/>
      <c r="Q784" s="246"/>
      <c r="R784" s="247"/>
      <c r="S784" s="247"/>
      <c r="T784" s="247"/>
      <c r="U784" s="247"/>
      <c r="V784" s="247"/>
      <c r="W784" s="247"/>
      <c r="X784" s="247"/>
      <c r="Y784" s="247"/>
      <c r="Z784" s="247"/>
      <c r="AA784" s="247"/>
      <c r="AB784" s="247"/>
      <c r="AC784" s="247"/>
      <c r="AD784" s="247"/>
      <c r="AE784" s="247"/>
      <c r="AF784" s="248"/>
      <c r="AG784" s="248"/>
      <c r="AH784" s="248"/>
      <c r="AI784" s="248"/>
      <c r="AJ784" s="248"/>
    </row>
    <row r="785" spans="1:36" ht="12.75" customHeight="1" x14ac:dyDescent="0.25">
      <c r="A785" s="139"/>
      <c r="B785" s="139"/>
      <c r="C785" s="139"/>
      <c r="D785" s="139"/>
      <c r="E785" s="139"/>
      <c r="G785" s="139"/>
      <c r="I785" s="139"/>
      <c r="J785" s="139"/>
      <c r="O785" s="139"/>
      <c r="P785" s="139"/>
      <c r="Q785" s="246"/>
      <c r="R785" s="247"/>
      <c r="S785" s="247"/>
      <c r="T785" s="247"/>
      <c r="U785" s="247"/>
      <c r="V785" s="247"/>
      <c r="W785" s="247"/>
      <c r="X785" s="247"/>
      <c r="Y785" s="247"/>
      <c r="Z785" s="247"/>
      <c r="AA785" s="247"/>
      <c r="AB785" s="247"/>
      <c r="AC785" s="247"/>
      <c r="AD785" s="247"/>
      <c r="AE785" s="247"/>
      <c r="AF785" s="248"/>
      <c r="AG785" s="248"/>
      <c r="AH785" s="248"/>
      <c r="AI785" s="248"/>
      <c r="AJ785" s="248"/>
    </row>
    <row r="786" spans="1:36" ht="12.75" customHeight="1" x14ac:dyDescent="0.25">
      <c r="A786" s="139"/>
      <c r="B786" s="139"/>
      <c r="C786" s="139"/>
      <c r="D786" s="139"/>
      <c r="E786" s="139"/>
      <c r="G786" s="139"/>
      <c r="I786" s="139"/>
      <c r="J786" s="139"/>
      <c r="O786" s="139"/>
      <c r="P786" s="139"/>
      <c r="Q786" s="246"/>
      <c r="R786" s="247"/>
      <c r="S786" s="247"/>
      <c r="T786" s="247"/>
      <c r="U786" s="247"/>
      <c r="V786" s="247"/>
      <c r="W786" s="247"/>
      <c r="X786" s="247"/>
      <c r="Y786" s="247"/>
      <c r="Z786" s="247"/>
      <c r="AA786" s="247"/>
      <c r="AB786" s="247"/>
      <c r="AC786" s="247"/>
      <c r="AD786" s="247"/>
      <c r="AE786" s="247"/>
      <c r="AF786" s="248"/>
      <c r="AG786" s="248"/>
      <c r="AH786" s="248"/>
      <c r="AI786" s="248"/>
      <c r="AJ786" s="248"/>
    </row>
    <row r="787" spans="1:36" ht="12.75" customHeight="1" x14ac:dyDescent="0.25">
      <c r="A787" s="139"/>
      <c r="B787" s="139"/>
      <c r="C787" s="139"/>
      <c r="D787" s="139"/>
      <c r="E787" s="139"/>
      <c r="G787" s="139"/>
      <c r="I787" s="139"/>
      <c r="J787" s="139"/>
      <c r="O787" s="139"/>
      <c r="P787" s="139"/>
      <c r="Q787" s="246"/>
      <c r="R787" s="247"/>
      <c r="S787" s="247"/>
      <c r="T787" s="247"/>
      <c r="U787" s="247"/>
      <c r="V787" s="247"/>
      <c r="W787" s="247"/>
      <c r="X787" s="247"/>
      <c r="Y787" s="247"/>
      <c r="Z787" s="247"/>
      <c r="AA787" s="247"/>
      <c r="AB787" s="247"/>
      <c r="AC787" s="247"/>
      <c r="AD787" s="247"/>
      <c r="AE787" s="247"/>
      <c r="AF787" s="248"/>
      <c r="AG787" s="248"/>
      <c r="AH787" s="248"/>
      <c r="AI787" s="248"/>
      <c r="AJ787" s="248"/>
    </row>
    <row r="788" spans="1:36" ht="12.75" customHeight="1" x14ac:dyDescent="0.25">
      <c r="A788" s="139"/>
      <c r="B788" s="139"/>
      <c r="C788" s="139"/>
      <c r="D788" s="139"/>
      <c r="E788" s="139"/>
      <c r="G788" s="139"/>
      <c r="I788" s="139"/>
      <c r="J788" s="139"/>
      <c r="O788" s="139"/>
      <c r="P788" s="139"/>
      <c r="Q788" s="246"/>
      <c r="R788" s="247"/>
      <c r="S788" s="247"/>
      <c r="T788" s="247"/>
      <c r="U788" s="247"/>
      <c r="V788" s="247"/>
      <c r="W788" s="247"/>
      <c r="X788" s="247"/>
      <c r="Y788" s="247"/>
      <c r="Z788" s="247"/>
      <c r="AA788" s="247"/>
      <c r="AB788" s="247"/>
      <c r="AC788" s="247"/>
      <c r="AD788" s="247"/>
      <c r="AE788" s="247"/>
      <c r="AF788" s="248"/>
      <c r="AG788" s="248"/>
      <c r="AH788" s="248"/>
      <c r="AI788" s="248"/>
      <c r="AJ788" s="248"/>
    </row>
    <row r="789" spans="1:36" ht="12.75" customHeight="1" x14ac:dyDescent="0.25">
      <c r="A789" s="139"/>
      <c r="B789" s="139"/>
      <c r="C789" s="139"/>
      <c r="D789" s="139"/>
      <c r="E789" s="139"/>
      <c r="G789" s="139"/>
      <c r="I789" s="139"/>
      <c r="J789" s="139"/>
      <c r="O789" s="139"/>
      <c r="P789" s="139"/>
      <c r="Q789" s="246"/>
      <c r="R789" s="247"/>
      <c r="S789" s="247"/>
      <c r="T789" s="247"/>
      <c r="U789" s="247"/>
      <c r="V789" s="247"/>
      <c r="W789" s="247"/>
      <c r="X789" s="247"/>
      <c r="Y789" s="247"/>
      <c r="Z789" s="247"/>
      <c r="AA789" s="247"/>
      <c r="AB789" s="247"/>
      <c r="AC789" s="247"/>
      <c r="AD789" s="247"/>
      <c r="AE789" s="247"/>
      <c r="AF789" s="248"/>
      <c r="AG789" s="248"/>
      <c r="AH789" s="248"/>
      <c r="AI789" s="248"/>
      <c r="AJ789" s="248"/>
    </row>
    <row r="790" spans="1:36" ht="12.75" customHeight="1" x14ac:dyDescent="0.25">
      <c r="A790" s="139"/>
      <c r="B790" s="139"/>
      <c r="C790" s="139"/>
      <c r="D790" s="139"/>
      <c r="E790" s="139"/>
      <c r="G790" s="139"/>
      <c r="I790" s="139"/>
      <c r="J790" s="139"/>
      <c r="O790" s="139"/>
      <c r="P790" s="139"/>
      <c r="Q790" s="246"/>
      <c r="R790" s="247"/>
      <c r="S790" s="247"/>
      <c r="T790" s="247"/>
      <c r="U790" s="247"/>
      <c r="V790" s="247"/>
      <c r="W790" s="247"/>
      <c r="X790" s="247"/>
      <c r="Y790" s="247"/>
      <c r="Z790" s="247"/>
      <c r="AA790" s="247"/>
      <c r="AB790" s="247"/>
      <c r="AC790" s="247"/>
      <c r="AD790" s="247"/>
      <c r="AE790" s="247"/>
      <c r="AF790" s="248"/>
      <c r="AG790" s="248"/>
      <c r="AH790" s="248"/>
      <c r="AI790" s="248"/>
      <c r="AJ790" s="248"/>
    </row>
    <row r="791" spans="1:36" ht="12.75" customHeight="1" x14ac:dyDescent="0.25">
      <c r="A791" s="139"/>
      <c r="B791" s="139"/>
      <c r="C791" s="139"/>
      <c r="D791" s="139"/>
      <c r="E791" s="139"/>
      <c r="G791" s="139"/>
      <c r="I791" s="139"/>
      <c r="J791" s="139"/>
      <c r="O791" s="139"/>
      <c r="P791" s="139"/>
      <c r="Q791" s="246"/>
      <c r="R791" s="247"/>
      <c r="S791" s="247"/>
      <c r="T791" s="247"/>
      <c r="U791" s="247"/>
      <c r="V791" s="247"/>
      <c r="W791" s="247"/>
      <c r="X791" s="247"/>
      <c r="Y791" s="247"/>
      <c r="Z791" s="247"/>
      <c r="AA791" s="247"/>
      <c r="AB791" s="247"/>
      <c r="AC791" s="247"/>
      <c r="AD791" s="247"/>
      <c r="AE791" s="247"/>
      <c r="AF791" s="248"/>
      <c r="AG791" s="248"/>
      <c r="AH791" s="248"/>
      <c r="AI791" s="248"/>
      <c r="AJ791" s="248"/>
    </row>
    <row r="792" spans="1:36" ht="12.75" customHeight="1" x14ac:dyDescent="0.25">
      <c r="A792" s="139"/>
      <c r="B792" s="139"/>
      <c r="C792" s="139"/>
      <c r="D792" s="139"/>
      <c r="E792" s="139"/>
      <c r="G792" s="139"/>
      <c r="I792" s="139"/>
      <c r="J792" s="139"/>
      <c r="O792" s="139"/>
      <c r="P792" s="139"/>
      <c r="Q792" s="246"/>
      <c r="R792" s="247"/>
      <c r="S792" s="247"/>
      <c r="T792" s="247"/>
      <c r="U792" s="247"/>
      <c r="V792" s="247"/>
      <c r="W792" s="247"/>
      <c r="X792" s="247"/>
      <c r="Y792" s="247"/>
      <c r="Z792" s="247"/>
      <c r="AA792" s="247"/>
      <c r="AB792" s="247"/>
      <c r="AC792" s="247"/>
      <c r="AD792" s="247"/>
      <c r="AE792" s="247"/>
      <c r="AF792" s="248"/>
      <c r="AG792" s="248"/>
      <c r="AH792" s="248"/>
      <c r="AI792" s="248"/>
      <c r="AJ792" s="248"/>
    </row>
    <row r="793" spans="1:36" ht="12.75" customHeight="1" x14ac:dyDescent="0.25">
      <c r="A793" s="139"/>
      <c r="B793" s="139"/>
      <c r="C793" s="139"/>
      <c r="D793" s="139"/>
      <c r="E793" s="139"/>
      <c r="G793" s="139"/>
      <c r="I793" s="139"/>
      <c r="J793" s="139"/>
      <c r="O793" s="139"/>
      <c r="P793" s="139"/>
      <c r="Q793" s="246"/>
      <c r="R793" s="247"/>
      <c r="S793" s="247"/>
      <c r="T793" s="247"/>
      <c r="U793" s="247"/>
      <c r="V793" s="247"/>
      <c r="W793" s="247"/>
      <c r="X793" s="247"/>
      <c r="Y793" s="247"/>
      <c r="Z793" s="247"/>
      <c r="AA793" s="247"/>
      <c r="AB793" s="247"/>
      <c r="AC793" s="247"/>
      <c r="AD793" s="247"/>
      <c r="AE793" s="247"/>
      <c r="AF793" s="248"/>
      <c r="AG793" s="248"/>
      <c r="AH793" s="248"/>
      <c r="AI793" s="248"/>
      <c r="AJ793" s="248"/>
    </row>
    <row r="794" spans="1:36" ht="12.75" customHeight="1" x14ac:dyDescent="0.25">
      <c r="A794" s="139"/>
      <c r="B794" s="139"/>
      <c r="C794" s="139"/>
      <c r="D794" s="139"/>
      <c r="E794" s="139"/>
      <c r="G794" s="139"/>
      <c r="I794" s="139"/>
      <c r="J794" s="139"/>
      <c r="O794" s="139"/>
      <c r="P794" s="139"/>
      <c r="Q794" s="246"/>
      <c r="R794" s="247"/>
      <c r="S794" s="247"/>
      <c r="T794" s="247"/>
      <c r="U794" s="247"/>
      <c r="V794" s="247"/>
      <c r="W794" s="247"/>
      <c r="X794" s="247"/>
      <c r="Y794" s="247"/>
      <c r="Z794" s="247"/>
      <c r="AA794" s="247"/>
      <c r="AB794" s="247"/>
      <c r="AC794" s="247"/>
      <c r="AD794" s="247"/>
      <c r="AE794" s="247"/>
      <c r="AF794" s="248"/>
      <c r="AG794" s="248"/>
      <c r="AH794" s="248"/>
      <c r="AI794" s="248"/>
      <c r="AJ794" s="248"/>
    </row>
    <row r="795" spans="1:36" ht="12.75" customHeight="1" x14ac:dyDescent="0.25">
      <c r="A795" s="139"/>
      <c r="B795" s="139"/>
      <c r="C795" s="139"/>
      <c r="D795" s="139"/>
      <c r="E795" s="139"/>
      <c r="G795" s="139"/>
      <c r="I795" s="139"/>
      <c r="J795" s="139"/>
      <c r="O795" s="139"/>
      <c r="P795" s="139"/>
      <c r="Q795" s="246"/>
      <c r="R795" s="247"/>
      <c r="S795" s="247"/>
      <c r="T795" s="247"/>
      <c r="U795" s="247"/>
      <c r="V795" s="247"/>
      <c r="W795" s="247"/>
      <c r="X795" s="247"/>
      <c r="Y795" s="247"/>
      <c r="Z795" s="247"/>
      <c r="AA795" s="247"/>
      <c r="AB795" s="247"/>
      <c r="AC795" s="247"/>
      <c r="AD795" s="247"/>
      <c r="AE795" s="247"/>
      <c r="AF795" s="248"/>
      <c r="AG795" s="248"/>
      <c r="AH795" s="248"/>
      <c r="AI795" s="248"/>
      <c r="AJ795" s="248"/>
    </row>
    <row r="796" spans="1:36" ht="12.75" customHeight="1" x14ac:dyDescent="0.25">
      <c r="A796" s="139"/>
      <c r="B796" s="139"/>
      <c r="C796" s="139"/>
      <c r="D796" s="139"/>
      <c r="E796" s="139"/>
      <c r="G796" s="139"/>
      <c r="I796" s="139"/>
      <c r="J796" s="139"/>
      <c r="O796" s="139"/>
      <c r="P796" s="139"/>
      <c r="Q796" s="246"/>
      <c r="R796" s="247"/>
      <c r="S796" s="247"/>
      <c r="T796" s="247"/>
      <c r="U796" s="247"/>
      <c r="V796" s="247"/>
      <c r="W796" s="247"/>
      <c r="X796" s="247"/>
      <c r="Y796" s="247"/>
      <c r="Z796" s="247"/>
      <c r="AA796" s="247"/>
      <c r="AB796" s="247"/>
      <c r="AC796" s="247"/>
      <c r="AD796" s="247"/>
      <c r="AE796" s="247"/>
      <c r="AF796" s="248"/>
      <c r="AG796" s="248"/>
      <c r="AH796" s="248"/>
      <c r="AI796" s="248"/>
      <c r="AJ796" s="248"/>
    </row>
    <row r="797" spans="1:36" ht="12.75" customHeight="1" x14ac:dyDescent="0.25">
      <c r="A797" s="139"/>
      <c r="B797" s="139"/>
      <c r="C797" s="139"/>
      <c r="D797" s="139"/>
      <c r="E797" s="139"/>
      <c r="G797" s="139"/>
      <c r="I797" s="139"/>
      <c r="J797" s="139"/>
      <c r="O797" s="139"/>
      <c r="P797" s="139"/>
      <c r="Q797" s="246"/>
      <c r="R797" s="247"/>
      <c r="S797" s="247"/>
      <c r="T797" s="247"/>
      <c r="U797" s="247"/>
      <c r="V797" s="247"/>
      <c r="W797" s="247"/>
      <c r="X797" s="247"/>
      <c r="Y797" s="247"/>
      <c r="Z797" s="247"/>
      <c r="AA797" s="247"/>
      <c r="AB797" s="247"/>
      <c r="AC797" s="247"/>
      <c r="AD797" s="247"/>
      <c r="AE797" s="247"/>
      <c r="AF797" s="248"/>
      <c r="AG797" s="248"/>
      <c r="AH797" s="248"/>
      <c r="AI797" s="248"/>
      <c r="AJ797" s="248"/>
    </row>
    <row r="798" spans="1:36" ht="12.75" customHeight="1" x14ac:dyDescent="0.25">
      <c r="A798" s="139"/>
      <c r="B798" s="139"/>
      <c r="C798" s="139"/>
      <c r="D798" s="139"/>
      <c r="E798" s="139"/>
      <c r="G798" s="139"/>
      <c r="I798" s="139"/>
      <c r="J798" s="139"/>
      <c r="O798" s="139"/>
      <c r="P798" s="139"/>
      <c r="Q798" s="246"/>
      <c r="R798" s="247"/>
      <c r="S798" s="247"/>
      <c r="T798" s="247"/>
      <c r="U798" s="247"/>
      <c r="V798" s="247"/>
      <c r="W798" s="247"/>
      <c r="X798" s="247"/>
      <c r="Y798" s="247"/>
      <c r="Z798" s="247"/>
      <c r="AA798" s="247"/>
      <c r="AB798" s="247"/>
      <c r="AC798" s="247"/>
      <c r="AD798" s="247"/>
      <c r="AE798" s="247"/>
      <c r="AF798" s="248"/>
      <c r="AG798" s="248"/>
      <c r="AH798" s="248"/>
      <c r="AI798" s="248"/>
      <c r="AJ798" s="248"/>
    </row>
    <row r="799" spans="1:36" ht="12.75" customHeight="1" x14ac:dyDescent="0.25">
      <c r="A799" s="139"/>
      <c r="B799" s="139"/>
      <c r="C799" s="139"/>
      <c r="D799" s="139"/>
      <c r="E799" s="139"/>
      <c r="G799" s="139"/>
      <c r="I799" s="139"/>
      <c r="J799" s="139"/>
      <c r="O799" s="139"/>
      <c r="P799" s="139"/>
      <c r="Q799" s="246"/>
      <c r="R799" s="247"/>
      <c r="S799" s="247"/>
      <c r="T799" s="247"/>
      <c r="U799" s="247"/>
      <c r="V799" s="247"/>
      <c r="W799" s="247"/>
      <c r="X799" s="247"/>
      <c r="Y799" s="247"/>
      <c r="Z799" s="247"/>
      <c r="AA799" s="247"/>
      <c r="AB799" s="247"/>
      <c r="AC799" s="247"/>
      <c r="AD799" s="247"/>
      <c r="AE799" s="247"/>
      <c r="AF799" s="248"/>
      <c r="AG799" s="248"/>
      <c r="AH799" s="248"/>
      <c r="AI799" s="248"/>
      <c r="AJ799" s="248"/>
    </row>
    <row r="800" spans="1:36" ht="12.75" customHeight="1" x14ac:dyDescent="0.25">
      <c r="A800" s="139"/>
      <c r="B800" s="139"/>
      <c r="C800" s="139"/>
      <c r="D800" s="139"/>
      <c r="E800" s="139"/>
      <c r="G800" s="139"/>
      <c r="I800" s="139"/>
      <c r="J800" s="139"/>
      <c r="O800" s="139"/>
      <c r="P800" s="139"/>
      <c r="Q800" s="246"/>
      <c r="R800" s="247"/>
      <c r="S800" s="247"/>
      <c r="T800" s="247"/>
      <c r="U800" s="247"/>
      <c r="V800" s="247"/>
      <c r="W800" s="247"/>
      <c r="X800" s="247"/>
      <c r="Y800" s="247"/>
      <c r="Z800" s="247"/>
      <c r="AA800" s="247"/>
      <c r="AB800" s="247"/>
      <c r="AC800" s="247"/>
      <c r="AD800" s="247"/>
      <c r="AE800" s="247"/>
      <c r="AF800" s="248"/>
      <c r="AG800" s="248"/>
      <c r="AH800" s="248"/>
      <c r="AI800" s="248"/>
      <c r="AJ800" s="248"/>
    </row>
    <row r="801" spans="1:36" ht="12.75" customHeight="1" x14ac:dyDescent="0.25">
      <c r="A801" s="139"/>
      <c r="B801" s="139"/>
      <c r="C801" s="139"/>
      <c r="D801" s="139"/>
      <c r="E801" s="139"/>
      <c r="G801" s="139"/>
      <c r="I801" s="139"/>
      <c r="J801" s="139"/>
      <c r="O801" s="139"/>
      <c r="P801" s="139"/>
      <c r="Q801" s="246"/>
      <c r="R801" s="247"/>
      <c r="S801" s="247"/>
      <c r="T801" s="247"/>
      <c r="U801" s="247"/>
      <c r="V801" s="247"/>
      <c r="W801" s="247"/>
      <c r="X801" s="247"/>
      <c r="Y801" s="247"/>
      <c r="Z801" s="247"/>
      <c r="AA801" s="247"/>
      <c r="AB801" s="247"/>
      <c r="AC801" s="247"/>
      <c r="AD801" s="247"/>
      <c r="AE801" s="247"/>
      <c r="AF801" s="248"/>
      <c r="AG801" s="248"/>
      <c r="AH801" s="248"/>
      <c r="AI801" s="248"/>
      <c r="AJ801" s="248"/>
    </row>
    <row r="802" spans="1:36" ht="12.75" customHeight="1" x14ac:dyDescent="0.25">
      <c r="A802" s="139"/>
      <c r="B802" s="139"/>
      <c r="C802" s="139"/>
      <c r="D802" s="139"/>
      <c r="E802" s="139"/>
      <c r="G802" s="139"/>
      <c r="I802" s="139"/>
      <c r="J802" s="139"/>
      <c r="O802" s="139"/>
      <c r="P802" s="139"/>
      <c r="Q802" s="246"/>
      <c r="R802" s="247"/>
      <c r="S802" s="247"/>
      <c r="T802" s="247"/>
      <c r="U802" s="247"/>
      <c r="V802" s="247"/>
      <c r="W802" s="247"/>
      <c r="X802" s="247"/>
      <c r="Y802" s="247"/>
      <c r="Z802" s="247"/>
      <c r="AA802" s="247"/>
      <c r="AB802" s="247"/>
      <c r="AC802" s="247"/>
      <c r="AD802" s="247"/>
      <c r="AE802" s="247"/>
      <c r="AF802" s="248"/>
      <c r="AG802" s="248"/>
      <c r="AH802" s="248"/>
      <c r="AI802" s="248"/>
      <c r="AJ802" s="248"/>
    </row>
    <row r="803" spans="1:36" ht="12.75" customHeight="1" x14ac:dyDescent="0.25">
      <c r="A803" s="139"/>
      <c r="B803" s="139"/>
      <c r="C803" s="139"/>
      <c r="D803" s="139"/>
      <c r="E803" s="139"/>
      <c r="G803" s="139"/>
      <c r="I803" s="139"/>
      <c r="J803" s="139"/>
      <c r="O803" s="139"/>
      <c r="P803" s="139"/>
      <c r="Q803" s="246"/>
      <c r="R803" s="247"/>
      <c r="S803" s="247"/>
      <c r="T803" s="247"/>
      <c r="U803" s="247"/>
      <c r="V803" s="247"/>
      <c r="W803" s="247"/>
      <c r="X803" s="247"/>
      <c r="Y803" s="247"/>
      <c r="Z803" s="247"/>
      <c r="AA803" s="247"/>
      <c r="AB803" s="247"/>
      <c r="AC803" s="247"/>
      <c r="AD803" s="247"/>
      <c r="AE803" s="247"/>
      <c r="AF803" s="248"/>
      <c r="AG803" s="248"/>
      <c r="AH803" s="248"/>
      <c r="AI803" s="248"/>
      <c r="AJ803" s="248"/>
    </row>
    <row r="804" spans="1:36" ht="12.75" customHeight="1" x14ac:dyDescent="0.25">
      <c r="A804" s="139"/>
      <c r="B804" s="139"/>
      <c r="C804" s="139"/>
      <c r="D804" s="139"/>
      <c r="E804" s="139"/>
      <c r="G804" s="139"/>
      <c r="I804" s="139"/>
      <c r="J804" s="139"/>
      <c r="O804" s="139"/>
      <c r="P804" s="139"/>
      <c r="Q804" s="246"/>
      <c r="R804" s="247"/>
      <c r="S804" s="247"/>
      <c r="T804" s="247"/>
      <c r="U804" s="247"/>
      <c r="V804" s="247"/>
      <c r="W804" s="247"/>
      <c r="X804" s="247"/>
      <c r="Y804" s="247"/>
      <c r="Z804" s="247"/>
      <c r="AA804" s="247"/>
      <c r="AB804" s="247"/>
      <c r="AC804" s="247"/>
      <c r="AD804" s="247"/>
      <c r="AE804" s="247"/>
      <c r="AF804" s="248"/>
      <c r="AG804" s="248"/>
      <c r="AH804" s="248"/>
      <c r="AI804" s="248"/>
      <c r="AJ804" s="248"/>
    </row>
    <row r="805" spans="1:36" ht="12.75" customHeight="1" x14ac:dyDescent="0.25">
      <c r="A805" s="139"/>
      <c r="B805" s="139"/>
      <c r="C805" s="139"/>
      <c r="D805" s="139"/>
      <c r="E805" s="139"/>
      <c r="G805" s="139"/>
      <c r="I805" s="139"/>
      <c r="J805" s="139"/>
      <c r="O805" s="139"/>
      <c r="P805" s="139"/>
      <c r="Q805" s="246"/>
      <c r="R805" s="247"/>
      <c r="S805" s="247"/>
      <c r="T805" s="247"/>
      <c r="U805" s="247"/>
      <c r="V805" s="247"/>
      <c r="W805" s="247"/>
      <c r="X805" s="247"/>
      <c r="Y805" s="247"/>
      <c r="Z805" s="247"/>
      <c r="AA805" s="247"/>
      <c r="AB805" s="247"/>
      <c r="AC805" s="247"/>
      <c r="AD805" s="247"/>
      <c r="AE805" s="247"/>
      <c r="AF805" s="248"/>
      <c r="AG805" s="248"/>
      <c r="AH805" s="248"/>
      <c r="AI805" s="248"/>
      <c r="AJ805" s="248"/>
    </row>
    <row r="806" spans="1:36" ht="12.75" customHeight="1" x14ac:dyDescent="0.25">
      <c r="A806" s="139"/>
      <c r="B806" s="139"/>
      <c r="C806" s="139"/>
      <c r="D806" s="139"/>
      <c r="E806" s="139"/>
      <c r="G806" s="139"/>
      <c r="I806" s="139"/>
      <c r="J806" s="139"/>
      <c r="O806" s="139"/>
      <c r="P806" s="139"/>
      <c r="Q806" s="246"/>
      <c r="R806" s="247"/>
      <c r="S806" s="247"/>
      <c r="T806" s="247"/>
      <c r="U806" s="247"/>
      <c r="V806" s="247"/>
      <c r="W806" s="247"/>
      <c r="X806" s="247"/>
      <c r="Y806" s="247"/>
      <c r="Z806" s="247"/>
      <c r="AA806" s="247"/>
      <c r="AB806" s="247"/>
      <c r="AC806" s="247"/>
      <c r="AD806" s="247"/>
      <c r="AE806" s="247"/>
      <c r="AF806" s="248"/>
      <c r="AG806" s="248"/>
      <c r="AH806" s="248"/>
      <c r="AI806" s="248"/>
      <c r="AJ806" s="248"/>
    </row>
    <row r="807" spans="1:36" ht="12.75" customHeight="1" x14ac:dyDescent="0.25">
      <c r="A807" s="139"/>
      <c r="B807" s="139"/>
      <c r="C807" s="139"/>
      <c r="D807" s="139"/>
      <c r="E807" s="139"/>
      <c r="G807" s="139"/>
      <c r="I807" s="139"/>
      <c r="J807" s="139"/>
      <c r="O807" s="139"/>
      <c r="P807" s="139"/>
      <c r="Q807" s="246"/>
      <c r="R807" s="247"/>
      <c r="S807" s="247"/>
      <c r="T807" s="247"/>
      <c r="U807" s="247"/>
      <c r="V807" s="247"/>
      <c r="W807" s="247"/>
      <c r="X807" s="247"/>
      <c r="Y807" s="247"/>
      <c r="Z807" s="247"/>
      <c r="AA807" s="247"/>
      <c r="AB807" s="247"/>
      <c r="AC807" s="247"/>
      <c r="AD807" s="247"/>
      <c r="AE807" s="247"/>
      <c r="AF807" s="248"/>
      <c r="AG807" s="248"/>
      <c r="AH807" s="248"/>
      <c r="AI807" s="248"/>
      <c r="AJ807" s="248"/>
    </row>
    <row r="808" spans="1:36" ht="12.75" customHeight="1" x14ac:dyDescent="0.25">
      <c r="A808" s="139"/>
      <c r="B808" s="139"/>
      <c r="C808" s="139"/>
      <c r="D808" s="139"/>
      <c r="E808" s="139"/>
      <c r="G808" s="139"/>
      <c r="I808" s="139"/>
      <c r="J808" s="139"/>
      <c r="O808" s="139"/>
      <c r="P808" s="139"/>
      <c r="Q808" s="246"/>
      <c r="R808" s="247"/>
      <c r="S808" s="247"/>
      <c r="T808" s="247"/>
      <c r="U808" s="247"/>
      <c r="V808" s="247"/>
      <c r="W808" s="247"/>
      <c r="X808" s="247"/>
      <c r="Y808" s="247"/>
      <c r="Z808" s="247"/>
      <c r="AA808" s="247"/>
      <c r="AB808" s="247"/>
      <c r="AC808" s="247"/>
      <c r="AD808" s="247"/>
      <c r="AE808" s="247"/>
      <c r="AF808" s="248"/>
      <c r="AG808" s="248"/>
      <c r="AH808" s="248"/>
      <c r="AI808" s="248"/>
      <c r="AJ808" s="248"/>
    </row>
    <row r="809" spans="1:36" ht="12.75" customHeight="1" x14ac:dyDescent="0.25">
      <c r="A809" s="139"/>
      <c r="B809" s="139"/>
      <c r="C809" s="139"/>
      <c r="D809" s="139"/>
      <c r="E809" s="139"/>
      <c r="G809" s="139"/>
      <c r="I809" s="139"/>
      <c r="J809" s="139"/>
      <c r="O809" s="139"/>
      <c r="P809" s="139"/>
      <c r="Q809" s="246"/>
      <c r="R809" s="247"/>
      <c r="S809" s="247"/>
      <c r="T809" s="247"/>
      <c r="U809" s="247"/>
      <c r="V809" s="247"/>
      <c r="W809" s="247"/>
      <c r="X809" s="247"/>
      <c r="Y809" s="247"/>
      <c r="Z809" s="247"/>
      <c r="AA809" s="247"/>
      <c r="AB809" s="247"/>
      <c r="AC809" s="247"/>
      <c r="AD809" s="247"/>
      <c r="AE809" s="247"/>
      <c r="AF809" s="248"/>
      <c r="AG809" s="248"/>
      <c r="AH809" s="248"/>
      <c r="AI809" s="248"/>
      <c r="AJ809" s="248"/>
    </row>
    <row r="810" spans="1:36" ht="12.75" customHeight="1" x14ac:dyDescent="0.25">
      <c r="A810" s="139"/>
      <c r="B810" s="139"/>
      <c r="C810" s="139"/>
      <c r="D810" s="139"/>
      <c r="E810" s="139"/>
      <c r="G810" s="139"/>
      <c r="I810" s="139"/>
      <c r="J810" s="139"/>
      <c r="O810" s="139"/>
      <c r="P810" s="139"/>
      <c r="Q810" s="246"/>
      <c r="R810" s="247"/>
      <c r="S810" s="247"/>
      <c r="T810" s="247"/>
      <c r="U810" s="247"/>
      <c r="V810" s="247"/>
      <c r="W810" s="247"/>
      <c r="X810" s="247"/>
      <c r="Y810" s="247"/>
      <c r="Z810" s="247"/>
      <c r="AA810" s="247"/>
      <c r="AB810" s="247"/>
      <c r="AC810" s="247"/>
      <c r="AD810" s="247"/>
      <c r="AE810" s="247"/>
      <c r="AF810" s="248"/>
      <c r="AG810" s="248"/>
      <c r="AH810" s="248"/>
      <c r="AI810" s="248"/>
      <c r="AJ810" s="248"/>
    </row>
    <row r="811" spans="1:36" ht="12.75" customHeight="1" x14ac:dyDescent="0.25">
      <c r="A811" s="139"/>
      <c r="B811" s="139"/>
      <c r="C811" s="139"/>
      <c r="D811" s="139"/>
      <c r="E811" s="139"/>
      <c r="G811" s="139"/>
      <c r="I811" s="139"/>
      <c r="J811" s="139"/>
      <c r="O811" s="139"/>
      <c r="P811" s="139"/>
      <c r="Q811" s="246"/>
      <c r="R811" s="247"/>
      <c r="S811" s="247"/>
      <c r="T811" s="247"/>
      <c r="U811" s="247"/>
      <c r="V811" s="247"/>
      <c r="W811" s="247"/>
      <c r="X811" s="247"/>
      <c r="Y811" s="247"/>
      <c r="Z811" s="247"/>
      <c r="AA811" s="247"/>
      <c r="AB811" s="247"/>
      <c r="AC811" s="247"/>
      <c r="AD811" s="247"/>
      <c r="AE811" s="247"/>
      <c r="AF811" s="248"/>
      <c r="AG811" s="248"/>
      <c r="AH811" s="248"/>
      <c r="AI811" s="248"/>
      <c r="AJ811" s="248"/>
    </row>
    <row r="812" spans="1:36" ht="12.75" customHeight="1" x14ac:dyDescent="0.25">
      <c r="A812" s="139"/>
      <c r="B812" s="139"/>
      <c r="C812" s="139"/>
      <c r="D812" s="139"/>
      <c r="E812" s="139"/>
      <c r="G812" s="139"/>
      <c r="I812" s="139"/>
      <c r="J812" s="139"/>
      <c r="O812" s="139"/>
      <c r="P812" s="139"/>
      <c r="Q812" s="246"/>
      <c r="R812" s="247"/>
      <c r="S812" s="247"/>
      <c r="T812" s="247"/>
      <c r="U812" s="247"/>
      <c r="V812" s="247"/>
      <c r="W812" s="247"/>
      <c r="X812" s="247"/>
      <c r="Y812" s="247"/>
      <c r="Z812" s="247"/>
      <c r="AA812" s="247"/>
      <c r="AB812" s="247"/>
      <c r="AC812" s="247"/>
      <c r="AD812" s="247"/>
      <c r="AE812" s="247"/>
      <c r="AF812" s="248"/>
      <c r="AG812" s="248"/>
      <c r="AH812" s="248"/>
      <c r="AI812" s="248"/>
      <c r="AJ812" s="248"/>
    </row>
    <row r="813" spans="1:36" ht="12.75" customHeight="1" x14ac:dyDescent="0.25">
      <c r="A813" s="139"/>
      <c r="B813" s="139"/>
      <c r="C813" s="139"/>
      <c r="D813" s="139"/>
      <c r="E813" s="139"/>
      <c r="G813" s="139"/>
      <c r="I813" s="139"/>
      <c r="J813" s="139"/>
      <c r="O813" s="139"/>
      <c r="P813" s="139"/>
      <c r="Q813" s="246"/>
      <c r="R813" s="247"/>
      <c r="S813" s="247"/>
      <c r="T813" s="247"/>
      <c r="U813" s="247"/>
      <c r="V813" s="247"/>
      <c r="W813" s="247"/>
      <c r="X813" s="247"/>
      <c r="Y813" s="247"/>
      <c r="Z813" s="247"/>
      <c r="AA813" s="247"/>
      <c r="AB813" s="247"/>
      <c r="AC813" s="247"/>
      <c r="AD813" s="247"/>
      <c r="AE813" s="247"/>
      <c r="AF813" s="248"/>
      <c r="AG813" s="248"/>
      <c r="AH813" s="248"/>
      <c r="AI813" s="248"/>
      <c r="AJ813" s="248"/>
    </row>
    <row r="814" spans="1:36" ht="12.75" customHeight="1" x14ac:dyDescent="0.25">
      <c r="A814" s="139"/>
      <c r="B814" s="139"/>
      <c r="C814" s="139"/>
      <c r="D814" s="139"/>
      <c r="E814" s="139"/>
      <c r="G814" s="139"/>
      <c r="I814" s="139"/>
      <c r="J814" s="139"/>
      <c r="O814" s="139"/>
      <c r="P814" s="139"/>
      <c r="Q814" s="246"/>
      <c r="R814" s="247"/>
      <c r="S814" s="247"/>
      <c r="T814" s="247"/>
      <c r="U814" s="247"/>
      <c r="V814" s="247"/>
      <c r="W814" s="247"/>
      <c r="X814" s="247"/>
      <c r="Y814" s="247"/>
      <c r="Z814" s="247"/>
      <c r="AA814" s="247"/>
      <c r="AB814" s="247"/>
      <c r="AC814" s="247"/>
      <c r="AD814" s="247"/>
      <c r="AE814" s="247"/>
      <c r="AF814" s="248"/>
      <c r="AG814" s="248"/>
      <c r="AH814" s="248"/>
      <c r="AI814" s="248"/>
      <c r="AJ814" s="248"/>
    </row>
    <row r="815" spans="1:36" ht="12.75" customHeight="1" x14ac:dyDescent="0.25">
      <c r="A815" s="139"/>
      <c r="B815" s="139"/>
      <c r="C815" s="139"/>
      <c r="D815" s="139"/>
      <c r="E815" s="139"/>
      <c r="G815" s="139"/>
      <c r="I815" s="139"/>
      <c r="J815" s="139"/>
      <c r="O815" s="139"/>
      <c r="P815" s="139"/>
      <c r="Q815" s="246"/>
      <c r="R815" s="247"/>
      <c r="S815" s="247"/>
      <c r="T815" s="247"/>
      <c r="U815" s="247"/>
      <c r="V815" s="247"/>
      <c r="W815" s="247"/>
      <c r="X815" s="247"/>
      <c r="Y815" s="247"/>
      <c r="Z815" s="247"/>
      <c r="AA815" s="247"/>
      <c r="AB815" s="247"/>
      <c r="AC815" s="247"/>
      <c r="AD815" s="247"/>
      <c r="AE815" s="247"/>
      <c r="AF815" s="248"/>
      <c r="AG815" s="248"/>
      <c r="AH815" s="248"/>
      <c r="AI815" s="248"/>
      <c r="AJ815" s="248"/>
    </row>
    <row r="816" spans="1:36" ht="12.75" customHeight="1" x14ac:dyDescent="0.25">
      <c r="A816" s="139"/>
      <c r="B816" s="139"/>
      <c r="C816" s="139"/>
      <c r="D816" s="139"/>
      <c r="E816" s="139"/>
      <c r="G816" s="139"/>
      <c r="I816" s="139"/>
      <c r="J816" s="139"/>
      <c r="O816" s="139"/>
      <c r="P816" s="139"/>
      <c r="Q816" s="246"/>
      <c r="R816" s="247"/>
      <c r="S816" s="247"/>
      <c r="T816" s="247"/>
      <c r="U816" s="247"/>
      <c r="V816" s="247"/>
      <c r="W816" s="247"/>
      <c r="X816" s="247"/>
      <c r="Y816" s="247"/>
      <c r="Z816" s="247"/>
      <c r="AA816" s="247"/>
      <c r="AB816" s="247"/>
      <c r="AC816" s="247"/>
      <c r="AD816" s="247"/>
      <c r="AE816" s="247"/>
      <c r="AF816" s="248"/>
      <c r="AG816" s="248"/>
      <c r="AH816" s="248"/>
      <c r="AI816" s="248"/>
      <c r="AJ816" s="248"/>
    </row>
    <row r="817" spans="1:36" ht="12.75" customHeight="1" x14ac:dyDescent="0.25">
      <c r="A817" s="139"/>
      <c r="B817" s="139"/>
      <c r="C817" s="139"/>
      <c r="D817" s="139"/>
      <c r="E817" s="139"/>
      <c r="G817" s="139"/>
      <c r="I817" s="139"/>
      <c r="J817" s="139"/>
      <c r="O817" s="139"/>
      <c r="P817" s="139"/>
      <c r="Q817" s="246"/>
      <c r="R817" s="247"/>
      <c r="S817" s="247"/>
      <c r="T817" s="247"/>
      <c r="U817" s="247"/>
      <c r="V817" s="247"/>
      <c r="W817" s="247"/>
      <c r="X817" s="247"/>
      <c r="Y817" s="247"/>
      <c r="Z817" s="247"/>
      <c r="AA817" s="247"/>
      <c r="AB817" s="247"/>
      <c r="AC817" s="247"/>
      <c r="AD817" s="247"/>
      <c r="AE817" s="247"/>
      <c r="AF817" s="248"/>
      <c r="AG817" s="248"/>
      <c r="AH817" s="248"/>
      <c r="AI817" s="248"/>
      <c r="AJ817" s="248"/>
    </row>
    <row r="818" spans="1:36" ht="12.75" customHeight="1" x14ac:dyDescent="0.25">
      <c r="A818" s="139"/>
      <c r="B818" s="139"/>
      <c r="C818" s="139"/>
      <c r="D818" s="139"/>
      <c r="E818" s="139"/>
      <c r="G818" s="139"/>
      <c r="I818" s="139"/>
      <c r="J818" s="139"/>
      <c r="O818" s="139"/>
      <c r="P818" s="139"/>
      <c r="Q818" s="246"/>
      <c r="R818" s="247"/>
      <c r="S818" s="247"/>
      <c r="T818" s="247"/>
      <c r="U818" s="247"/>
      <c r="V818" s="247"/>
      <c r="W818" s="247"/>
      <c r="X818" s="247"/>
      <c r="Y818" s="247"/>
      <c r="Z818" s="247"/>
      <c r="AA818" s="247"/>
      <c r="AB818" s="247"/>
      <c r="AC818" s="247"/>
      <c r="AD818" s="247"/>
      <c r="AE818" s="247"/>
      <c r="AF818" s="248"/>
      <c r="AG818" s="248"/>
      <c r="AH818" s="248"/>
      <c r="AI818" s="248"/>
      <c r="AJ818" s="248"/>
    </row>
    <row r="819" spans="1:36" ht="12.75" customHeight="1" x14ac:dyDescent="0.25">
      <c r="A819" s="139"/>
      <c r="B819" s="139"/>
      <c r="C819" s="139"/>
      <c r="D819" s="139"/>
      <c r="E819" s="139"/>
      <c r="G819" s="139"/>
      <c r="I819" s="139"/>
      <c r="J819" s="139"/>
      <c r="O819" s="139"/>
      <c r="P819" s="139"/>
      <c r="Q819" s="246"/>
      <c r="R819" s="247"/>
      <c r="S819" s="247"/>
      <c r="T819" s="247"/>
      <c r="U819" s="247"/>
      <c r="V819" s="247"/>
      <c r="W819" s="247"/>
      <c r="X819" s="247"/>
      <c r="Y819" s="247"/>
      <c r="Z819" s="247"/>
      <c r="AA819" s="247"/>
      <c r="AB819" s="247"/>
      <c r="AC819" s="247"/>
      <c r="AD819" s="247"/>
      <c r="AE819" s="247"/>
      <c r="AF819" s="248"/>
      <c r="AG819" s="248"/>
      <c r="AH819" s="248"/>
      <c r="AI819" s="248"/>
      <c r="AJ819" s="248"/>
    </row>
    <row r="820" spans="1:36" ht="12.75" customHeight="1" x14ac:dyDescent="0.25">
      <c r="A820" s="139"/>
      <c r="B820" s="139"/>
      <c r="C820" s="139"/>
      <c r="D820" s="139"/>
      <c r="E820" s="139"/>
      <c r="G820" s="139"/>
      <c r="I820" s="139"/>
      <c r="J820" s="139"/>
      <c r="O820" s="139"/>
      <c r="P820" s="139"/>
      <c r="Q820" s="246"/>
      <c r="R820" s="247"/>
      <c r="S820" s="247"/>
      <c r="T820" s="247"/>
      <c r="U820" s="247"/>
      <c r="V820" s="247"/>
      <c r="W820" s="247"/>
      <c r="X820" s="247"/>
      <c r="Y820" s="247"/>
      <c r="Z820" s="247"/>
      <c r="AA820" s="247"/>
      <c r="AB820" s="247"/>
      <c r="AC820" s="247"/>
      <c r="AD820" s="247"/>
      <c r="AE820" s="247"/>
      <c r="AF820" s="248"/>
      <c r="AG820" s="248"/>
      <c r="AH820" s="248"/>
      <c r="AI820" s="248"/>
      <c r="AJ820" s="248"/>
    </row>
    <row r="821" spans="1:36" ht="12.75" customHeight="1" x14ac:dyDescent="0.25">
      <c r="A821" s="139"/>
      <c r="B821" s="139"/>
      <c r="C821" s="139"/>
      <c r="D821" s="139"/>
      <c r="E821" s="139"/>
      <c r="G821" s="139"/>
      <c r="I821" s="139"/>
      <c r="J821" s="139"/>
      <c r="O821" s="139"/>
      <c r="P821" s="139"/>
      <c r="Q821" s="246"/>
      <c r="R821" s="247"/>
      <c r="S821" s="247"/>
      <c r="T821" s="247"/>
      <c r="U821" s="247"/>
      <c r="V821" s="247"/>
      <c r="W821" s="247"/>
      <c r="X821" s="247"/>
      <c r="Y821" s="247"/>
      <c r="Z821" s="247"/>
      <c r="AA821" s="247"/>
      <c r="AB821" s="247"/>
      <c r="AC821" s="247"/>
      <c r="AD821" s="247"/>
      <c r="AE821" s="247"/>
      <c r="AF821" s="248"/>
      <c r="AG821" s="248"/>
      <c r="AH821" s="248"/>
      <c r="AI821" s="248"/>
      <c r="AJ821" s="248"/>
    </row>
    <row r="822" spans="1:36" ht="12.75" customHeight="1" x14ac:dyDescent="0.25">
      <c r="A822" s="139"/>
      <c r="B822" s="139"/>
      <c r="C822" s="139"/>
      <c r="D822" s="139"/>
      <c r="E822" s="139"/>
      <c r="G822" s="139"/>
      <c r="I822" s="139"/>
      <c r="J822" s="139"/>
      <c r="O822" s="139"/>
      <c r="P822" s="139"/>
      <c r="Q822" s="246"/>
      <c r="R822" s="247"/>
      <c r="S822" s="247"/>
      <c r="T822" s="247"/>
      <c r="U822" s="247"/>
      <c r="V822" s="247"/>
      <c r="W822" s="247"/>
      <c r="X822" s="247"/>
      <c r="Y822" s="247"/>
      <c r="Z822" s="247"/>
      <c r="AA822" s="247"/>
      <c r="AB822" s="247"/>
      <c r="AC822" s="247"/>
      <c r="AD822" s="247"/>
      <c r="AE822" s="247"/>
      <c r="AF822" s="248"/>
      <c r="AG822" s="248"/>
      <c r="AH822" s="248"/>
      <c r="AI822" s="248"/>
      <c r="AJ822" s="248"/>
    </row>
    <row r="823" spans="1:36" ht="12.75" customHeight="1" x14ac:dyDescent="0.25">
      <c r="A823" s="139"/>
      <c r="B823" s="139"/>
      <c r="C823" s="139"/>
      <c r="D823" s="139"/>
      <c r="E823" s="139"/>
      <c r="G823" s="139"/>
      <c r="I823" s="139"/>
      <c r="J823" s="139"/>
      <c r="O823" s="139"/>
      <c r="P823" s="139"/>
      <c r="Q823" s="246"/>
      <c r="R823" s="247"/>
      <c r="S823" s="247"/>
      <c r="T823" s="247"/>
      <c r="U823" s="247"/>
      <c r="V823" s="247"/>
      <c r="W823" s="247"/>
      <c r="X823" s="247"/>
      <c r="Y823" s="247"/>
      <c r="Z823" s="247"/>
      <c r="AA823" s="247"/>
      <c r="AB823" s="247"/>
      <c r="AC823" s="247"/>
      <c r="AD823" s="247"/>
      <c r="AE823" s="247"/>
      <c r="AF823" s="248"/>
      <c r="AG823" s="248"/>
      <c r="AH823" s="248"/>
      <c r="AI823" s="248"/>
      <c r="AJ823" s="248"/>
    </row>
    <row r="824" spans="1:36" ht="12.75" customHeight="1" x14ac:dyDescent="0.25">
      <c r="A824" s="139"/>
      <c r="B824" s="139"/>
      <c r="C824" s="139"/>
      <c r="D824" s="139"/>
      <c r="E824" s="139"/>
      <c r="G824" s="139"/>
      <c r="I824" s="139"/>
      <c r="J824" s="139"/>
      <c r="O824" s="139"/>
      <c r="P824" s="139"/>
      <c r="Q824" s="246"/>
      <c r="R824" s="247"/>
      <c r="S824" s="247"/>
      <c r="T824" s="247"/>
      <c r="U824" s="247"/>
      <c r="V824" s="247"/>
      <c r="W824" s="247"/>
      <c r="X824" s="247"/>
      <c r="Y824" s="247"/>
      <c r="Z824" s="247"/>
      <c r="AA824" s="247"/>
      <c r="AB824" s="247"/>
      <c r="AC824" s="247"/>
      <c r="AD824" s="247"/>
      <c r="AE824" s="247"/>
      <c r="AF824" s="248"/>
      <c r="AG824" s="248"/>
      <c r="AH824" s="248"/>
      <c r="AI824" s="248"/>
      <c r="AJ824" s="248"/>
    </row>
    <row r="825" spans="1:36" ht="12.75" customHeight="1" x14ac:dyDescent="0.25">
      <c r="A825" s="139"/>
      <c r="B825" s="139"/>
      <c r="C825" s="139"/>
      <c r="D825" s="139"/>
      <c r="E825" s="139"/>
      <c r="G825" s="139"/>
      <c r="I825" s="139"/>
      <c r="J825" s="139"/>
      <c r="O825" s="139"/>
      <c r="P825" s="139"/>
      <c r="Q825" s="246"/>
      <c r="R825" s="247"/>
      <c r="S825" s="247"/>
      <c r="T825" s="247"/>
      <c r="U825" s="247"/>
      <c r="V825" s="247"/>
      <c r="W825" s="247"/>
      <c r="X825" s="247"/>
      <c r="Y825" s="247"/>
      <c r="Z825" s="247"/>
      <c r="AA825" s="247"/>
      <c r="AB825" s="247"/>
      <c r="AC825" s="247"/>
      <c r="AD825" s="247"/>
      <c r="AE825" s="247"/>
      <c r="AF825" s="248"/>
      <c r="AG825" s="248"/>
      <c r="AH825" s="248"/>
      <c r="AI825" s="248"/>
      <c r="AJ825" s="248"/>
    </row>
    <row r="826" spans="1:36" ht="12.75" customHeight="1" x14ac:dyDescent="0.25">
      <c r="A826" s="139"/>
      <c r="B826" s="139"/>
      <c r="C826" s="139"/>
      <c r="D826" s="139"/>
      <c r="E826" s="139"/>
      <c r="G826" s="139"/>
      <c r="I826" s="139"/>
      <c r="J826" s="139"/>
      <c r="O826" s="139"/>
      <c r="P826" s="139"/>
      <c r="Q826" s="246"/>
      <c r="R826" s="247"/>
      <c r="S826" s="247"/>
      <c r="T826" s="247"/>
      <c r="U826" s="247"/>
      <c r="V826" s="247"/>
      <c r="W826" s="247"/>
      <c r="X826" s="247"/>
      <c r="Y826" s="247"/>
      <c r="Z826" s="247"/>
      <c r="AA826" s="247"/>
      <c r="AB826" s="247"/>
      <c r="AC826" s="247"/>
      <c r="AD826" s="247"/>
      <c r="AE826" s="247"/>
      <c r="AF826" s="248"/>
      <c r="AG826" s="248"/>
      <c r="AH826" s="248"/>
      <c r="AI826" s="248"/>
      <c r="AJ826" s="248"/>
    </row>
    <row r="827" spans="1:36" ht="12.75" customHeight="1" x14ac:dyDescent="0.25">
      <c r="A827" s="139"/>
      <c r="B827" s="139"/>
      <c r="C827" s="139"/>
      <c r="D827" s="139"/>
      <c r="E827" s="139"/>
      <c r="G827" s="139"/>
      <c r="I827" s="139"/>
      <c r="J827" s="139"/>
      <c r="O827" s="139"/>
      <c r="P827" s="139"/>
      <c r="Q827" s="246"/>
      <c r="R827" s="247"/>
      <c r="S827" s="247"/>
      <c r="T827" s="247"/>
      <c r="U827" s="247"/>
      <c r="V827" s="247"/>
      <c r="W827" s="247"/>
      <c r="X827" s="247"/>
      <c r="Y827" s="247"/>
      <c r="Z827" s="247"/>
      <c r="AA827" s="247"/>
      <c r="AB827" s="247"/>
      <c r="AC827" s="247"/>
      <c r="AD827" s="247"/>
      <c r="AE827" s="247"/>
      <c r="AF827" s="248"/>
      <c r="AG827" s="248"/>
      <c r="AH827" s="248"/>
      <c r="AI827" s="248"/>
      <c r="AJ827" s="248"/>
    </row>
    <row r="828" spans="1:36" ht="12.75" customHeight="1" x14ac:dyDescent="0.25">
      <c r="A828" s="139"/>
      <c r="B828" s="139"/>
      <c r="C828" s="139"/>
      <c r="D828" s="139"/>
      <c r="E828" s="139"/>
      <c r="G828" s="139"/>
      <c r="I828" s="139"/>
      <c r="J828" s="139"/>
      <c r="O828" s="139"/>
      <c r="P828" s="139"/>
      <c r="Q828" s="246"/>
      <c r="R828" s="247"/>
      <c r="S828" s="247"/>
      <c r="T828" s="247"/>
      <c r="U828" s="247"/>
      <c r="V828" s="247"/>
      <c r="W828" s="247"/>
      <c r="X828" s="247"/>
      <c r="Y828" s="247"/>
      <c r="Z828" s="247"/>
      <c r="AA828" s="247"/>
      <c r="AB828" s="247"/>
      <c r="AC828" s="247"/>
      <c r="AD828" s="247"/>
      <c r="AE828" s="247"/>
      <c r="AF828" s="248"/>
      <c r="AG828" s="248"/>
      <c r="AH828" s="248"/>
      <c r="AI828" s="248"/>
      <c r="AJ828" s="248"/>
    </row>
    <row r="829" spans="1:36" ht="12.75" customHeight="1" x14ac:dyDescent="0.25">
      <c r="A829" s="139"/>
      <c r="B829" s="139"/>
      <c r="C829" s="139"/>
      <c r="D829" s="139"/>
      <c r="E829" s="139"/>
      <c r="G829" s="139"/>
      <c r="I829" s="139"/>
      <c r="J829" s="139"/>
      <c r="O829" s="139"/>
      <c r="P829" s="139"/>
      <c r="Q829" s="246"/>
      <c r="R829" s="247"/>
      <c r="S829" s="247"/>
      <c r="T829" s="247"/>
      <c r="U829" s="247"/>
      <c r="V829" s="247"/>
      <c r="W829" s="247"/>
      <c r="X829" s="247"/>
      <c r="Y829" s="247"/>
      <c r="Z829" s="247"/>
      <c r="AA829" s="247"/>
      <c r="AB829" s="247"/>
      <c r="AC829" s="247"/>
      <c r="AD829" s="247"/>
      <c r="AE829" s="247"/>
      <c r="AF829" s="248"/>
      <c r="AG829" s="248"/>
      <c r="AH829" s="248"/>
      <c r="AI829" s="248"/>
      <c r="AJ829" s="248"/>
    </row>
    <row r="830" spans="1:36" ht="12.75" customHeight="1" x14ac:dyDescent="0.25">
      <c r="A830" s="139"/>
      <c r="B830" s="139"/>
      <c r="C830" s="139"/>
      <c r="D830" s="139"/>
      <c r="E830" s="139"/>
      <c r="G830" s="139"/>
      <c r="I830" s="139"/>
      <c r="J830" s="139"/>
      <c r="O830" s="139"/>
      <c r="P830" s="139"/>
      <c r="Q830" s="246"/>
      <c r="R830" s="247"/>
      <c r="S830" s="247"/>
      <c r="T830" s="247"/>
      <c r="U830" s="247"/>
      <c r="V830" s="247"/>
      <c r="W830" s="247"/>
      <c r="X830" s="247"/>
      <c r="Y830" s="247"/>
      <c r="Z830" s="247"/>
      <c r="AA830" s="247"/>
      <c r="AB830" s="247"/>
      <c r="AC830" s="247"/>
      <c r="AD830" s="247"/>
      <c r="AE830" s="247"/>
      <c r="AF830" s="248"/>
      <c r="AG830" s="248"/>
      <c r="AH830" s="248"/>
      <c r="AI830" s="248"/>
      <c r="AJ830" s="248"/>
    </row>
    <row r="831" spans="1:36" ht="12.75" customHeight="1" x14ac:dyDescent="0.25">
      <c r="A831" s="139"/>
      <c r="B831" s="139"/>
      <c r="C831" s="139"/>
      <c r="D831" s="139"/>
      <c r="E831" s="139"/>
      <c r="G831" s="139"/>
      <c r="I831" s="139"/>
      <c r="J831" s="139"/>
      <c r="O831" s="139"/>
      <c r="P831" s="139"/>
      <c r="Q831" s="246"/>
      <c r="R831" s="247"/>
      <c r="S831" s="247"/>
      <c r="T831" s="247"/>
      <c r="U831" s="247"/>
      <c r="V831" s="247"/>
      <c r="W831" s="247"/>
      <c r="X831" s="247"/>
      <c r="Y831" s="247"/>
      <c r="Z831" s="247"/>
      <c r="AA831" s="247"/>
      <c r="AB831" s="247"/>
      <c r="AC831" s="247"/>
      <c r="AD831" s="247"/>
      <c r="AE831" s="247"/>
      <c r="AF831" s="248"/>
      <c r="AG831" s="248"/>
      <c r="AH831" s="248"/>
      <c r="AI831" s="248"/>
      <c r="AJ831" s="248"/>
    </row>
    <row r="832" spans="1:36" ht="12.75" customHeight="1" x14ac:dyDescent="0.25">
      <c r="A832" s="139"/>
      <c r="B832" s="139"/>
      <c r="C832" s="139"/>
      <c r="D832" s="139"/>
      <c r="E832" s="139"/>
      <c r="G832" s="139"/>
      <c r="I832" s="139"/>
      <c r="J832" s="139"/>
      <c r="O832" s="139"/>
      <c r="P832" s="139"/>
      <c r="Q832" s="246"/>
      <c r="R832" s="247"/>
      <c r="S832" s="247"/>
      <c r="T832" s="247"/>
      <c r="U832" s="247"/>
      <c r="V832" s="247"/>
      <c r="W832" s="247"/>
      <c r="X832" s="247"/>
      <c r="Y832" s="247"/>
      <c r="Z832" s="247"/>
      <c r="AA832" s="247"/>
      <c r="AB832" s="247"/>
      <c r="AC832" s="247"/>
      <c r="AD832" s="247"/>
      <c r="AE832" s="247"/>
      <c r="AF832" s="248"/>
      <c r="AG832" s="248"/>
      <c r="AH832" s="248"/>
      <c r="AI832" s="248"/>
      <c r="AJ832" s="248"/>
    </row>
    <row r="833" spans="1:36" ht="12.75" customHeight="1" x14ac:dyDescent="0.25">
      <c r="A833" s="139"/>
      <c r="B833" s="139"/>
      <c r="C833" s="139"/>
      <c r="D833" s="139"/>
      <c r="E833" s="139"/>
      <c r="G833" s="139"/>
      <c r="I833" s="139"/>
      <c r="J833" s="139"/>
      <c r="O833" s="139"/>
      <c r="P833" s="139"/>
      <c r="Q833" s="246"/>
      <c r="R833" s="247"/>
      <c r="S833" s="247"/>
      <c r="T833" s="247"/>
      <c r="U833" s="247"/>
      <c r="V833" s="247"/>
      <c r="W833" s="247"/>
      <c r="X833" s="247"/>
      <c r="Y833" s="247"/>
      <c r="Z833" s="247"/>
      <c r="AA833" s="247"/>
      <c r="AB833" s="247"/>
      <c r="AC833" s="247"/>
      <c r="AD833" s="247"/>
      <c r="AE833" s="247"/>
      <c r="AF833" s="248"/>
      <c r="AG833" s="248"/>
      <c r="AH833" s="248"/>
      <c r="AI833" s="248"/>
      <c r="AJ833" s="248"/>
    </row>
    <row r="834" spans="1:36" ht="12.75" customHeight="1" x14ac:dyDescent="0.25">
      <c r="A834" s="139"/>
      <c r="B834" s="139"/>
      <c r="C834" s="139"/>
      <c r="D834" s="139"/>
      <c r="E834" s="139"/>
      <c r="G834" s="139"/>
      <c r="I834" s="139"/>
      <c r="J834" s="139"/>
      <c r="O834" s="139"/>
      <c r="P834" s="139"/>
      <c r="Q834" s="246"/>
      <c r="R834" s="247"/>
      <c r="S834" s="247"/>
      <c r="T834" s="247"/>
      <c r="U834" s="247"/>
      <c r="V834" s="247"/>
      <c r="W834" s="247"/>
      <c r="X834" s="247"/>
      <c r="Y834" s="247"/>
      <c r="Z834" s="247"/>
      <c r="AA834" s="247"/>
      <c r="AB834" s="247"/>
      <c r="AC834" s="247"/>
      <c r="AD834" s="247"/>
      <c r="AE834" s="247"/>
      <c r="AF834" s="248"/>
      <c r="AG834" s="248"/>
      <c r="AH834" s="248"/>
      <c r="AI834" s="248"/>
      <c r="AJ834" s="248"/>
    </row>
    <row r="835" spans="1:36" ht="12.75" customHeight="1" x14ac:dyDescent="0.25">
      <c r="A835" s="139"/>
      <c r="B835" s="139"/>
      <c r="C835" s="139"/>
      <c r="D835" s="139"/>
      <c r="E835" s="139"/>
      <c r="G835" s="139"/>
      <c r="I835" s="139"/>
      <c r="J835" s="139"/>
      <c r="O835" s="139"/>
      <c r="P835" s="139"/>
      <c r="Q835" s="246"/>
      <c r="R835" s="247"/>
      <c r="S835" s="247"/>
      <c r="T835" s="247"/>
      <c r="U835" s="247"/>
      <c r="V835" s="247"/>
      <c r="W835" s="247"/>
      <c r="X835" s="247"/>
      <c r="Y835" s="247"/>
      <c r="Z835" s="247"/>
      <c r="AA835" s="247"/>
      <c r="AB835" s="247"/>
      <c r="AC835" s="247"/>
      <c r="AD835" s="247"/>
      <c r="AE835" s="247"/>
      <c r="AF835" s="248"/>
      <c r="AG835" s="248"/>
      <c r="AH835" s="248"/>
      <c r="AI835" s="248"/>
      <c r="AJ835" s="248"/>
    </row>
    <row r="836" spans="1:36" ht="12.75" customHeight="1" x14ac:dyDescent="0.25">
      <c r="A836" s="139"/>
      <c r="B836" s="139"/>
      <c r="C836" s="139"/>
      <c r="D836" s="139"/>
      <c r="E836" s="139"/>
      <c r="G836" s="139"/>
      <c r="I836" s="139"/>
      <c r="J836" s="139"/>
      <c r="O836" s="139"/>
      <c r="P836" s="139"/>
      <c r="Q836" s="246"/>
      <c r="R836" s="247"/>
      <c r="S836" s="247"/>
      <c r="T836" s="247"/>
      <c r="U836" s="247"/>
      <c r="V836" s="247"/>
      <c r="W836" s="247"/>
      <c r="X836" s="247"/>
      <c r="Y836" s="247"/>
      <c r="Z836" s="247"/>
      <c r="AA836" s="247"/>
      <c r="AB836" s="247"/>
      <c r="AC836" s="247"/>
      <c r="AD836" s="247"/>
      <c r="AE836" s="247"/>
      <c r="AF836" s="248"/>
      <c r="AG836" s="248"/>
      <c r="AH836" s="248"/>
      <c r="AI836" s="248"/>
      <c r="AJ836" s="248"/>
    </row>
    <row r="837" spans="1:36" ht="12.75" customHeight="1" x14ac:dyDescent="0.25">
      <c r="A837" s="139"/>
      <c r="B837" s="139"/>
      <c r="C837" s="139"/>
      <c r="D837" s="139"/>
      <c r="E837" s="139"/>
      <c r="G837" s="139"/>
      <c r="I837" s="139"/>
      <c r="J837" s="139"/>
      <c r="O837" s="139"/>
      <c r="P837" s="139"/>
      <c r="Q837" s="246"/>
      <c r="R837" s="247"/>
      <c r="S837" s="247"/>
      <c r="T837" s="247"/>
      <c r="U837" s="247"/>
      <c r="V837" s="247"/>
      <c r="W837" s="247"/>
      <c r="X837" s="247"/>
      <c r="Y837" s="247"/>
      <c r="Z837" s="247"/>
      <c r="AA837" s="247"/>
      <c r="AB837" s="247"/>
      <c r="AC837" s="247"/>
      <c r="AD837" s="247"/>
      <c r="AE837" s="247"/>
      <c r="AF837" s="248"/>
      <c r="AG837" s="248"/>
      <c r="AH837" s="248"/>
      <c r="AI837" s="248"/>
      <c r="AJ837" s="248"/>
    </row>
    <row r="838" spans="1:36" ht="12.75" customHeight="1" x14ac:dyDescent="0.25">
      <c r="A838" s="139"/>
      <c r="B838" s="139"/>
      <c r="C838" s="139"/>
      <c r="D838" s="139"/>
      <c r="E838" s="139"/>
      <c r="G838" s="139"/>
      <c r="I838" s="139"/>
      <c r="J838" s="139"/>
      <c r="O838" s="139"/>
      <c r="P838" s="139"/>
      <c r="Q838" s="246"/>
      <c r="R838" s="247"/>
      <c r="S838" s="247"/>
      <c r="T838" s="247"/>
      <c r="U838" s="247"/>
      <c r="V838" s="247"/>
      <c r="W838" s="247"/>
      <c r="X838" s="247"/>
      <c r="Y838" s="247"/>
      <c r="Z838" s="247"/>
      <c r="AA838" s="247"/>
      <c r="AB838" s="247"/>
      <c r="AC838" s="247"/>
      <c r="AD838" s="247"/>
      <c r="AE838" s="247"/>
      <c r="AF838" s="248"/>
      <c r="AG838" s="248"/>
      <c r="AH838" s="248"/>
      <c r="AI838" s="248"/>
      <c r="AJ838" s="248"/>
    </row>
    <row r="839" spans="1:36" ht="12.75" customHeight="1" x14ac:dyDescent="0.25">
      <c r="A839" s="139"/>
      <c r="B839" s="139"/>
      <c r="C839" s="139"/>
      <c r="D839" s="139"/>
      <c r="E839" s="139"/>
      <c r="G839" s="139"/>
      <c r="I839" s="139"/>
      <c r="J839" s="139"/>
      <c r="O839" s="139"/>
      <c r="P839" s="139"/>
      <c r="Q839" s="246"/>
      <c r="R839" s="247"/>
      <c r="S839" s="247"/>
      <c r="T839" s="247"/>
      <c r="U839" s="247"/>
      <c r="V839" s="247"/>
      <c r="W839" s="247"/>
      <c r="X839" s="247"/>
      <c r="Y839" s="247"/>
      <c r="Z839" s="247"/>
      <c r="AA839" s="247"/>
      <c r="AB839" s="247"/>
      <c r="AC839" s="247"/>
      <c r="AD839" s="247"/>
      <c r="AE839" s="247"/>
      <c r="AF839" s="248"/>
      <c r="AG839" s="248"/>
      <c r="AH839" s="248"/>
      <c r="AI839" s="248"/>
      <c r="AJ839" s="248"/>
    </row>
    <row r="840" spans="1:36" ht="12.75" customHeight="1" x14ac:dyDescent="0.25">
      <c r="A840" s="139"/>
      <c r="B840" s="139"/>
      <c r="C840" s="139"/>
      <c r="D840" s="139"/>
      <c r="E840" s="139"/>
      <c r="G840" s="139"/>
      <c r="I840" s="139"/>
      <c r="J840" s="139"/>
      <c r="O840" s="139"/>
      <c r="P840" s="139"/>
      <c r="Q840" s="246"/>
      <c r="R840" s="247"/>
      <c r="S840" s="247"/>
      <c r="T840" s="247"/>
      <c r="U840" s="247"/>
      <c r="V840" s="247"/>
      <c r="W840" s="247"/>
      <c r="X840" s="247"/>
      <c r="Y840" s="247"/>
      <c r="Z840" s="247"/>
      <c r="AA840" s="247"/>
      <c r="AB840" s="247"/>
      <c r="AC840" s="247"/>
      <c r="AD840" s="247"/>
      <c r="AE840" s="247"/>
      <c r="AF840" s="248"/>
      <c r="AG840" s="248"/>
      <c r="AH840" s="248"/>
      <c r="AI840" s="248"/>
      <c r="AJ840" s="248"/>
    </row>
    <row r="841" spans="1:36" ht="12.75" customHeight="1" x14ac:dyDescent="0.25">
      <c r="A841" s="139"/>
      <c r="B841" s="139"/>
      <c r="C841" s="139"/>
      <c r="D841" s="139"/>
      <c r="E841" s="139"/>
      <c r="G841" s="139"/>
      <c r="I841" s="139"/>
      <c r="J841" s="139"/>
      <c r="O841" s="139"/>
      <c r="P841" s="139"/>
      <c r="Q841" s="246"/>
      <c r="R841" s="247"/>
      <c r="S841" s="247"/>
      <c r="T841" s="247"/>
      <c r="U841" s="247"/>
      <c r="V841" s="247"/>
      <c r="W841" s="247"/>
      <c r="X841" s="247"/>
      <c r="Y841" s="247"/>
      <c r="Z841" s="247"/>
      <c r="AA841" s="247"/>
      <c r="AB841" s="247"/>
      <c r="AC841" s="247"/>
      <c r="AD841" s="247"/>
      <c r="AE841" s="247"/>
      <c r="AF841" s="248"/>
      <c r="AG841" s="248"/>
      <c r="AH841" s="248"/>
      <c r="AI841" s="248"/>
      <c r="AJ841" s="248"/>
    </row>
    <row r="842" spans="1:36" ht="12.75" customHeight="1" x14ac:dyDescent="0.25">
      <c r="A842" s="139"/>
      <c r="B842" s="139"/>
      <c r="C842" s="139"/>
      <c r="D842" s="139"/>
      <c r="E842" s="139"/>
      <c r="G842" s="139"/>
      <c r="I842" s="139"/>
      <c r="J842" s="139"/>
      <c r="O842" s="139"/>
      <c r="P842" s="139"/>
      <c r="Q842" s="246"/>
      <c r="R842" s="247"/>
      <c r="S842" s="247"/>
      <c r="T842" s="247"/>
      <c r="U842" s="247"/>
      <c r="V842" s="247"/>
      <c r="W842" s="247"/>
      <c r="X842" s="247"/>
      <c r="Y842" s="247"/>
      <c r="Z842" s="247"/>
      <c r="AA842" s="247"/>
      <c r="AB842" s="247"/>
      <c r="AC842" s="247"/>
      <c r="AD842" s="247"/>
      <c r="AE842" s="247"/>
      <c r="AF842" s="248"/>
      <c r="AG842" s="248"/>
      <c r="AH842" s="248"/>
      <c r="AI842" s="248"/>
      <c r="AJ842" s="248"/>
    </row>
    <row r="843" spans="1:36" ht="12.75" customHeight="1" x14ac:dyDescent="0.25">
      <c r="A843" s="139"/>
      <c r="B843" s="139"/>
      <c r="C843" s="139"/>
      <c r="D843" s="139"/>
      <c r="E843" s="139"/>
      <c r="G843" s="139"/>
      <c r="I843" s="139"/>
      <c r="J843" s="139"/>
      <c r="O843" s="139"/>
      <c r="P843" s="139"/>
      <c r="Q843" s="246"/>
      <c r="R843" s="247"/>
      <c r="S843" s="247"/>
      <c r="T843" s="247"/>
      <c r="U843" s="247"/>
      <c r="V843" s="247"/>
      <c r="W843" s="247"/>
      <c r="X843" s="247"/>
      <c r="Y843" s="247"/>
      <c r="Z843" s="247"/>
      <c r="AA843" s="247"/>
      <c r="AB843" s="247"/>
      <c r="AC843" s="247"/>
      <c r="AD843" s="247"/>
      <c r="AE843" s="247"/>
      <c r="AF843" s="248"/>
      <c r="AG843" s="248"/>
      <c r="AH843" s="248"/>
      <c r="AI843" s="248"/>
      <c r="AJ843" s="248"/>
    </row>
    <row r="844" spans="1:36" ht="12.75" customHeight="1" x14ac:dyDescent="0.25">
      <c r="A844" s="139"/>
      <c r="B844" s="139"/>
      <c r="C844" s="139"/>
      <c r="D844" s="139"/>
      <c r="E844" s="139"/>
      <c r="G844" s="139"/>
      <c r="I844" s="139"/>
      <c r="J844" s="139"/>
      <c r="O844" s="139"/>
      <c r="P844" s="139"/>
      <c r="Q844" s="246"/>
      <c r="R844" s="247"/>
      <c r="S844" s="247"/>
      <c r="T844" s="247"/>
      <c r="U844" s="247"/>
      <c r="V844" s="247"/>
      <c r="W844" s="247"/>
      <c r="X844" s="247"/>
      <c r="Y844" s="247"/>
      <c r="Z844" s="247"/>
      <c r="AA844" s="247"/>
      <c r="AB844" s="247"/>
      <c r="AC844" s="247"/>
      <c r="AD844" s="247"/>
      <c r="AE844" s="247"/>
      <c r="AF844" s="248"/>
      <c r="AG844" s="248"/>
      <c r="AH844" s="248"/>
      <c r="AI844" s="248"/>
      <c r="AJ844" s="248"/>
    </row>
    <row r="845" spans="1:36" ht="12.75" customHeight="1" x14ac:dyDescent="0.25">
      <c r="A845" s="139"/>
      <c r="B845" s="139"/>
      <c r="C845" s="139"/>
      <c r="D845" s="139"/>
      <c r="E845" s="139"/>
      <c r="G845" s="139"/>
      <c r="I845" s="139"/>
      <c r="J845" s="139"/>
      <c r="O845" s="139"/>
      <c r="P845" s="139"/>
      <c r="Q845" s="246"/>
      <c r="R845" s="247"/>
      <c r="S845" s="247"/>
      <c r="T845" s="247"/>
      <c r="U845" s="247"/>
      <c r="V845" s="247"/>
      <c r="W845" s="247"/>
      <c r="X845" s="247"/>
      <c r="Y845" s="247"/>
      <c r="Z845" s="247"/>
      <c r="AA845" s="247"/>
      <c r="AB845" s="247"/>
      <c r="AC845" s="247"/>
      <c r="AD845" s="247"/>
      <c r="AE845" s="247"/>
      <c r="AF845" s="248"/>
      <c r="AG845" s="248"/>
      <c r="AH845" s="248"/>
      <c r="AI845" s="248"/>
      <c r="AJ845" s="248"/>
    </row>
    <row r="846" spans="1:36" ht="12.75" customHeight="1" x14ac:dyDescent="0.25">
      <c r="A846" s="139"/>
      <c r="B846" s="139"/>
      <c r="C846" s="139"/>
      <c r="D846" s="139"/>
      <c r="E846" s="139"/>
      <c r="G846" s="139"/>
      <c r="I846" s="139"/>
      <c r="J846" s="139"/>
      <c r="O846" s="139"/>
      <c r="P846" s="139"/>
      <c r="Q846" s="246"/>
      <c r="R846" s="247"/>
      <c r="S846" s="247"/>
      <c r="T846" s="247"/>
      <c r="U846" s="247"/>
      <c r="V846" s="247"/>
      <c r="W846" s="247"/>
      <c r="X846" s="247"/>
      <c r="Y846" s="247"/>
      <c r="Z846" s="247"/>
      <c r="AA846" s="247"/>
      <c r="AB846" s="247"/>
      <c r="AC846" s="247"/>
      <c r="AD846" s="247"/>
      <c r="AE846" s="247"/>
      <c r="AF846" s="248"/>
      <c r="AG846" s="248"/>
      <c r="AH846" s="248"/>
      <c r="AI846" s="248"/>
      <c r="AJ846" s="248"/>
    </row>
    <row r="847" spans="1:36" ht="12.75" customHeight="1" x14ac:dyDescent="0.25">
      <c r="A847" s="139"/>
      <c r="B847" s="139"/>
      <c r="C847" s="139"/>
      <c r="D847" s="139"/>
      <c r="E847" s="139"/>
      <c r="G847" s="139"/>
      <c r="I847" s="139"/>
      <c r="J847" s="139"/>
      <c r="O847" s="139"/>
      <c r="P847" s="139"/>
      <c r="Q847" s="246"/>
      <c r="R847" s="247"/>
      <c r="S847" s="247"/>
      <c r="T847" s="247"/>
      <c r="U847" s="247"/>
      <c r="V847" s="247"/>
      <c r="W847" s="247"/>
      <c r="X847" s="247"/>
      <c r="Y847" s="247"/>
      <c r="Z847" s="247"/>
      <c r="AA847" s="247"/>
      <c r="AB847" s="247"/>
      <c r="AC847" s="247"/>
      <c r="AD847" s="247"/>
      <c r="AE847" s="247"/>
      <c r="AF847" s="248"/>
      <c r="AG847" s="248"/>
      <c r="AH847" s="248"/>
      <c r="AI847" s="248"/>
      <c r="AJ847" s="248"/>
    </row>
    <row r="848" spans="1:36" ht="12.75" customHeight="1" x14ac:dyDescent="0.25">
      <c r="A848" s="139"/>
      <c r="B848" s="139"/>
      <c r="C848" s="139"/>
      <c r="D848" s="139"/>
      <c r="E848" s="139"/>
      <c r="G848" s="139"/>
      <c r="I848" s="139"/>
      <c r="J848" s="139"/>
      <c r="O848" s="139"/>
      <c r="P848" s="139"/>
      <c r="Q848" s="246"/>
      <c r="R848" s="247"/>
      <c r="S848" s="247"/>
      <c r="T848" s="247"/>
      <c r="U848" s="247"/>
      <c r="V848" s="247"/>
      <c r="W848" s="247"/>
      <c r="X848" s="247"/>
      <c r="Y848" s="247"/>
      <c r="Z848" s="247"/>
      <c r="AA848" s="247"/>
      <c r="AB848" s="247"/>
      <c r="AC848" s="247"/>
      <c r="AD848" s="247"/>
      <c r="AE848" s="247"/>
      <c r="AF848" s="248"/>
      <c r="AG848" s="248"/>
      <c r="AH848" s="248"/>
      <c r="AI848" s="248"/>
      <c r="AJ848" s="248"/>
    </row>
    <row r="849" spans="1:36" ht="12.75" customHeight="1" x14ac:dyDescent="0.25">
      <c r="A849" s="139"/>
      <c r="B849" s="139"/>
      <c r="C849" s="139"/>
      <c r="D849" s="139"/>
      <c r="E849" s="139"/>
      <c r="G849" s="139"/>
      <c r="I849" s="139"/>
      <c r="J849" s="139"/>
      <c r="O849" s="139"/>
      <c r="P849" s="139"/>
      <c r="Q849" s="246"/>
      <c r="R849" s="247"/>
      <c r="S849" s="247"/>
      <c r="T849" s="247"/>
      <c r="U849" s="247"/>
      <c r="V849" s="247"/>
      <c r="W849" s="247"/>
      <c r="X849" s="247"/>
      <c r="Y849" s="247"/>
      <c r="Z849" s="247"/>
      <c r="AA849" s="247"/>
      <c r="AB849" s="247"/>
      <c r="AC849" s="247"/>
      <c r="AD849" s="247"/>
      <c r="AE849" s="247"/>
      <c r="AF849" s="248"/>
      <c r="AG849" s="248"/>
      <c r="AH849" s="248"/>
      <c r="AI849" s="248"/>
      <c r="AJ849" s="248"/>
    </row>
    <row r="850" spans="1:36" ht="12.75" customHeight="1" x14ac:dyDescent="0.25">
      <c r="A850" s="139"/>
      <c r="B850" s="139"/>
      <c r="C850" s="139"/>
      <c r="D850" s="139"/>
      <c r="E850" s="139"/>
      <c r="G850" s="139"/>
      <c r="I850" s="139"/>
      <c r="J850" s="139"/>
      <c r="O850" s="139"/>
      <c r="P850" s="139"/>
      <c r="Q850" s="246"/>
      <c r="R850" s="247"/>
      <c r="S850" s="247"/>
      <c r="T850" s="247"/>
      <c r="U850" s="247"/>
      <c r="V850" s="247"/>
      <c r="W850" s="247"/>
      <c r="X850" s="247"/>
      <c r="Y850" s="247"/>
      <c r="Z850" s="247"/>
      <c r="AA850" s="247"/>
      <c r="AB850" s="247"/>
      <c r="AC850" s="247"/>
      <c r="AD850" s="247"/>
      <c r="AE850" s="247"/>
      <c r="AF850" s="248"/>
      <c r="AG850" s="248"/>
      <c r="AH850" s="248"/>
      <c r="AI850" s="248"/>
      <c r="AJ850" s="248"/>
    </row>
    <row r="851" spans="1:36" ht="12.75" customHeight="1" x14ac:dyDescent="0.25">
      <c r="A851" s="139"/>
      <c r="B851" s="139"/>
      <c r="C851" s="139"/>
      <c r="D851" s="139"/>
      <c r="E851" s="139"/>
      <c r="G851" s="139"/>
      <c r="I851" s="139"/>
      <c r="J851" s="139"/>
      <c r="O851" s="139"/>
      <c r="P851" s="139"/>
      <c r="Q851" s="246"/>
      <c r="R851" s="247"/>
      <c r="S851" s="247"/>
      <c r="T851" s="247"/>
      <c r="U851" s="247"/>
      <c r="V851" s="247"/>
      <c r="W851" s="247"/>
      <c r="X851" s="247"/>
      <c r="Y851" s="247"/>
      <c r="Z851" s="247"/>
      <c r="AA851" s="247"/>
      <c r="AB851" s="247"/>
      <c r="AC851" s="247"/>
      <c r="AD851" s="247"/>
      <c r="AE851" s="247"/>
      <c r="AF851" s="248"/>
      <c r="AG851" s="248"/>
      <c r="AH851" s="248"/>
      <c r="AI851" s="248"/>
      <c r="AJ851" s="248"/>
    </row>
    <row r="852" spans="1:36" ht="12.75" customHeight="1" x14ac:dyDescent="0.25">
      <c r="A852" s="139"/>
      <c r="B852" s="139"/>
      <c r="C852" s="139"/>
      <c r="D852" s="139"/>
      <c r="E852" s="139"/>
      <c r="G852" s="139"/>
      <c r="I852" s="139"/>
      <c r="J852" s="139"/>
      <c r="O852" s="139"/>
      <c r="P852" s="139"/>
      <c r="Q852" s="246"/>
      <c r="R852" s="247"/>
      <c r="S852" s="247"/>
      <c r="T852" s="247"/>
      <c r="U852" s="247"/>
      <c r="V852" s="247"/>
      <c r="W852" s="247"/>
      <c r="X852" s="247"/>
      <c r="Y852" s="247"/>
      <c r="Z852" s="247"/>
      <c r="AA852" s="247"/>
      <c r="AB852" s="247"/>
      <c r="AC852" s="247"/>
      <c r="AD852" s="247"/>
      <c r="AE852" s="247"/>
      <c r="AF852" s="248"/>
      <c r="AG852" s="248"/>
      <c r="AH852" s="248"/>
      <c r="AI852" s="248"/>
      <c r="AJ852" s="248"/>
    </row>
    <row r="853" spans="1:36" ht="12.75" customHeight="1" x14ac:dyDescent="0.25">
      <c r="A853" s="139"/>
      <c r="B853" s="139"/>
      <c r="C853" s="139"/>
      <c r="D853" s="139"/>
      <c r="E853" s="139"/>
      <c r="G853" s="139"/>
      <c r="I853" s="139"/>
      <c r="J853" s="139"/>
      <c r="O853" s="139"/>
      <c r="P853" s="139"/>
      <c r="Q853" s="246"/>
      <c r="R853" s="247"/>
      <c r="S853" s="247"/>
      <c r="T853" s="247"/>
      <c r="U853" s="247"/>
      <c r="V853" s="247"/>
      <c r="W853" s="247"/>
      <c r="X853" s="247"/>
      <c r="Y853" s="247"/>
      <c r="Z853" s="247"/>
      <c r="AA853" s="247"/>
      <c r="AB853" s="247"/>
      <c r="AC853" s="247"/>
      <c r="AD853" s="247"/>
      <c r="AE853" s="247"/>
      <c r="AF853" s="248"/>
      <c r="AG853" s="248"/>
      <c r="AH853" s="248"/>
      <c r="AI853" s="248"/>
      <c r="AJ853" s="248"/>
    </row>
    <row r="854" spans="1:36" ht="12.75" customHeight="1" x14ac:dyDescent="0.25">
      <c r="A854" s="139"/>
      <c r="B854" s="139"/>
      <c r="C854" s="139"/>
      <c r="D854" s="139"/>
      <c r="E854" s="139"/>
      <c r="G854" s="139"/>
      <c r="I854" s="139"/>
      <c r="J854" s="139"/>
      <c r="O854" s="139"/>
      <c r="P854" s="139"/>
      <c r="Q854" s="246"/>
      <c r="R854" s="247"/>
      <c r="S854" s="247"/>
      <c r="T854" s="247"/>
      <c r="U854" s="247"/>
      <c r="V854" s="247"/>
      <c r="W854" s="247"/>
      <c r="X854" s="247"/>
      <c r="Y854" s="247"/>
      <c r="Z854" s="247"/>
      <c r="AA854" s="247"/>
      <c r="AB854" s="247"/>
      <c r="AC854" s="247"/>
      <c r="AD854" s="247"/>
      <c r="AE854" s="247"/>
      <c r="AF854" s="248"/>
      <c r="AG854" s="248"/>
      <c r="AH854" s="248"/>
      <c r="AI854" s="248"/>
      <c r="AJ854" s="248"/>
    </row>
    <row r="855" spans="1:36" ht="12.75" customHeight="1" x14ac:dyDescent="0.25">
      <c r="A855" s="139"/>
      <c r="B855" s="139"/>
      <c r="C855" s="139"/>
      <c r="D855" s="139"/>
      <c r="E855" s="139"/>
      <c r="G855" s="139"/>
      <c r="I855" s="139"/>
      <c r="J855" s="139"/>
      <c r="O855" s="139"/>
      <c r="P855" s="139"/>
      <c r="Q855" s="246"/>
      <c r="R855" s="247"/>
      <c r="S855" s="247"/>
      <c r="T855" s="247"/>
      <c r="U855" s="247"/>
      <c r="V855" s="247"/>
      <c r="W855" s="247"/>
      <c r="X855" s="247"/>
      <c r="Y855" s="247"/>
      <c r="Z855" s="247"/>
      <c r="AA855" s="247"/>
      <c r="AB855" s="247"/>
      <c r="AC855" s="247"/>
      <c r="AD855" s="247"/>
      <c r="AE855" s="247"/>
      <c r="AF855" s="248"/>
      <c r="AG855" s="248"/>
      <c r="AH855" s="248"/>
      <c r="AI855" s="248"/>
      <c r="AJ855" s="248"/>
    </row>
    <row r="856" spans="1:36" ht="12.75" customHeight="1" x14ac:dyDescent="0.25">
      <c r="A856" s="139"/>
      <c r="B856" s="139"/>
      <c r="C856" s="139"/>
      <c r="D856" s="139"/>
      <c r="E856" s="139"/>
      <c r="G856" s="139"/>
      <c r="I856" s="139"/>
      <c r="J856" s="139"/>
      <c r="O856" s="139"/>
      <c r="P856" s="139"/>
      <c r="Q856" s="246"/>
      <c r="R856" s="247"/>
      <c r="S856" s="247"/>
      <c r="T856" s="247"/>
      <c r="U856" s="247"/>
      <c r="V856" s="247"/>
      <c r="W856" s="247"/>
      <c r="X856" s="247"/>
      <c r="Y856" s="247"/>
      <c r="Z856" s="247"/>
      <c r="AA856" s="247"/>
      <c r="AB856" s="247"/>
      <c r="AC856" s="247"/>
      <c r="AD856" s="247"/>
      <c r="AE856" s="247"/>
      <c r="AF856" s="248"/>
      <c r="AG856" s="248"/>
      <c r="AH856" s="248"/>
      <c r="AI856" s="248"/>
      <c r="AJ856" s="248"/>
    </row>
    <row r="857" spans="1:36" ht="12.75" customHeight="1" x14ac:dyDescent="0.25">
      <c r="A857" s="139"/>
      <c r="B857" s="139"/>
      <c r="C857" s="139"/>
      <c r="D857" s="139"/>
      <c r="E857" s="139"/>
      <c r="G857" s="139"/>
      <c r="I857" s="139"/>
      <c r="J857" s="139"/>
      <c r="O857" s="139"/>
      <c r="P857" s="139"/>
      <c r="Q857" s="246"/>
      <c r="R857" s="247"/>
      <c r="S857" s="247"/>
      <c r="T857" s="247"/>
      <c r="U857" s="247"/>
      <c r="V857" s="247"/>
      <c r="W857" s="247"/>
      <c r="X857" s="247"/>
      <c r="Y857" s="247"/>
      <c r="Z857" s="247"/>
      <c r="AA857" s="247"/>
      <c r="AB857" s="247"/>
      <c r="AC857" s="247"/>
      <c r="AD857" s="247"/>
      <c r="AE857" s="247"/>
      <c r="AF857" s="248"/>
      <c r="AG857" s="248"/>
      <c r="AH857" s="248"/>
      <c r="AI857" s="248"/>
      <c r="AJ857" s="248"/>
    </row>
    <row r="858" spans="1:36" ht="12.75" customHeight="1" x14ac:dyDescent="0.25">
      <c r="A858" s="139"/>
      <c r="B858" s="139"/>
      <c r="C858" s="139"/>
      <c r="D858" s="139"/>
      <c r="E858" s="139"/>
      <c r="G858" s="139"/>
      <c r="I858" s="139"/>
      <c r="J858" s="139"/>
      <c r="O858" s="139"/>
      <c r="P858" s="139"/>
      <c r="Q858" s="246"/>
      <c r="R858" s="247"/>
      <c r="S858" s="247"/>
      <c r="T858" s="247"/>
      <c r="U858" s="247"/>
      <c r="V858" s="247"/>
      <c r="W858" s="247"/>
      <c r="X858" s="247"/>
      <c r="Y858" s="247"/>
      <c r="Z858" s="247"/>
      <c r="AA858" s="247"/>
      <c r="AB858" s="247"/>
      <c r="AC858" s="247"/>
      <c r="AD858" s="247"/>
      <c r="AE858" s="247"/>
      <c r="AF858" s="248"/>
      <c r="AG858" s="248"/>
      <c r="AH858" s="248"/>
      <c r="AI858" s="248"/>
      <c r="AJ858" s="248"/>
    </row>
    <row r="859" spans="1:36" ht="12.75" customHeight="1" x14ac:dyDescent="0.25">
      <c r="A859" s="139"/>
      <c r="B859" s="139"/>
      <c r="C859" s="139"/>
      <c r="D859" s="139"/>
      <c r="E859" s="139"/>
      <c r="G859" s="139"/>
      <c r="I859" s="139"/>
      <c r="J859" s="139"/>
      <c r="O859" s="139"/>
      <c r="P859" s="139"/>
      <c r="Q859" s="246"/>
      <c r="R859" s="247"/>
      <c r="S859" s="247"/>
      <c r="T859" s="247"/>
      <c r="U859" s="247"/>
      <c r="V859" s="247"/>
      <c r="W859" s="247"/>
      <c r="X859" s="247"/>
      <c r="Y859" s="247"/>
      <c r="Z859" s="247"/>
      <c r="AA859" s="247"/>
      <c r="AB859" s="247"/>
      <c r="AC859" s="247"/>
      <c r="AD859" s="247"/>
      <c r="AE859" s="247"/>
      <c r="AF859" s="248"/>
      <c r="AG859" s="248"/>
      <c r="AH859" s="248"/>
      <c r="AI859" s="248"/>
      <c r="AJ859" s="248"/>
    </row>
    <row r="860" spans="1:36" ht="12.75" customHeight="1" x14ac:dyDescent="0.25">
      <c r="A860" s="139"/>
      <c r="B860" s="139"/>
      <c r="C860" s="139"/>
      <c r="D860" s="139"/>
      <c r="E860" s="139"/>
      <c r="G860" s="139"/>
      <c r="I860" s="139"/>
      <c r="J860" s="139"/>
      <c r="O860" s="139"/>
      <c r="P860" s="139"/>
      <c r="Q860" s="246"/>
      <c r="R860" s="247"/>
      <c r="S860" s="247"/>
      <c r="T860" s="247"/>
      <c r="U860" s="247"/>
      <c r="V860" s="247"/>
      <c r="W860" s="247"/>
      <c r="X860" s="247"/>
      <c r="Y860" s="247"/>
      <c r="Z860" s="247"/>
      <c r="AA860" s="247"/>
      <c r="AB860" s="247"/>
      <c r="AC860" s="247"/>
      <c r="AD860" s="247"/>
      <c r="AE860" s="247"/>
      <c r="AF860" s="248"/>
      <c r="AG860" s="248"/>
      <c r="AH860" s="248"/>
      <c r="AI860" s="248"/>
      <c r="AJ860" s="248"/>
    </row>
    <row r="861" spans="1:36" ht="12.75" customHeight="1" x14ac:dyDescent="0.25">
      <c r="A861" s="139"/>
      <c r="B861" s="139"/>
      <c r="C861" s="139"/>
      <c r="D861" s="139"/>
      <c r="E861" s="139"/>
      <c r="G861" s="139"/>
      <c r="I861" s="139"/>
      <c r="J861" s="139"/>
      <c r="O861" s="139"/>
      <c r="P861" s="139"/>
      <c r="Q861" s="246"/>
      <c r="R861" s="247"/>
      <c r="S861" s="247"/>
      <c r="T861" s="247"/>
      <c r="U861" s="247"/>
      <c r="V861" s="247"/>
      <c r="W861" s="247"/>
      <c r="X861" s="247"/>
      <c r="Y861" s="247"/>
      <c r="Z861" s="247"/>
      <c r="AA861" s="247"/>
      <c r="AB861" s="247"/>
      <c r="AC861" s="247"/>
      <c r="AD861" s="247"/>
      <c r="AE861" s="247"/>
      <c r="AF861" s="248"/>
      <c r="AG861" s="248"/>
      <c r="AH861" s="248"/>
      <c r="AI861" s="248"/>
      <c r="AJ861" s="248"/>
    </row>
    <row r="862" spans="1:36" ht="12.75" customHeight="1" x14ac:dyDescent="0.25">
      <c r="A862" s="139"/>
      <c r="B862" s="139"/>
      <c r="C862" s="139"/>
      <c r="D862" s="139"/>
      <c r="E862" s="139"/>
      <c r="G862" s="139"/>
      <c r="I862" s="139"/>
      <c r="J862" s="139"/>
      <c r="O862" s="139"/>
      <c r="P862" s="139"/>
      <c r="Q862" s="246"/>
      <c r="R862" s="247"/>
      <c r="S862" s="247"/>
      <c r="T862" s="247"/>
      <c r="U862" s="247"/>
      <c r="V862" s="247"/>
      <c r="W862" s="247"/>
      <c r="X862" s="247"/>
      <c r="Y862" s="247"/>
      <c r="Z862" s="247"/>
      <c r="AA862" s="247"/>
      <c r="AB862" s="247"/>
      <c r="AC862" s="247"/>
      <c r="AD862" s="247"/>
      <c r="AE862" s="247"/>
      <c r="AF862" s="248"/>
      <c r="AG862" s="248"/>
      <c r="AH862" s="248"/>
      <c r="AI862" s="248"/>
      <c r="AJ862" s="248"/>
    </row>
    <row r="863" spans="1:36" ht="12.75" customHeight="1" x14ac:dyDescent="0.25">
      <c r="A863" s="139"/>
      <c r="B863" s="139"/>
      <c r="C863" s="139"/>
      <c r="D863" s="139"/>
      <c r="E863" s="139"/>
      <c r="G863" s="139"/>
      <c r="I863" s="139"/>
      <c r="J863" s="139"/>
      <c r="O863" s="139"/>
      <c r="P863" s="139"/>
      <c r="Q863" s="246"/>
      <c r="R863" s="247"/>
      <c r="S863" s="247"/>
      <c r="T863" s="247"/>
      <c r="U863" s="247"/>
      <c r="V863" s="247"/>
      <c r="W863" s="247"/>
      <c r="X863" s="247"/>
      <c r="Y863" s="247"/>
      <c r="Z863" s="247"/>
      <c r="AA863" s="247"/>
      <c r="AB863" s="247"/>
      <c r="AC863" s="247"/>
      <c r="AD863" s="247"/>
      <c r="AE863" s="247"/>
      <c r="AF863" s="248"/>
      <c r="AG863" s="248"/>
      <c r="AH863" s="248"/>
      <c r="AI863" s="248"/>
      <c r="AJ863" s="248"/>
    </row>
    <row r="864" spans="1:36" ht="12.75" customHeight="1" x14ac:dyDescent="0.25">
      <c r="A864" s="139"/>
      <c r="B864" s="139"/>
      <c r="C864" s="139"/>
      <c r="D864" s="139"/>
      <c r="E864" s="139"/>
      <c r="G864" s="139"/>
      <c r="I864" s="139"/>
      <c r="J864" s="139"/>
      <c r="O864" s="139"/>
      <c r="P864" s="139"/>
      <c r="Q864" s="246"/>
      <c r="R864" s="247"/>
      <c r="S864" s="247"/>
      <c r="T864" s="247"/>
      <c r="U864" s="247"/>
      <c r="V864" s="247"/>
      <c r="W864" s="247"/>
      <c r="X864" s="247"/>
      <c r="Y864" s="247"/>
      <c r="Z864" s="247"/>
      <c r="AA864" s="247"/>
      <c r="AB864" s="247"/>
      <c r="AC864" s="247"/>
      <c r="AD864" s="247"/>
      <c r="AE864" s="247"/>
      <c r="AF864" s="248"/>
      <c r="AG864" s="248"/>
      <c r="AH864" s="248"/>
      <c r="AI864" s="248"/>
      <c r="AJ864" s="248"/>
    </row>
    <row r="865" spans="1:36" ht="12.75" customHeight="1" x14ac:dyDescent="0.25">
      <c r="A865" s="139"/>
      <c r="B865" s="139"/>
      <c r="C865" s="139"/>
      <c r="D865" s="139"/>
      <c r="E865" s="139"/>
      <c r="G865" s="139"/>
      <c r="I865" s="139"/>
      <c r="J865" s="139"/>
      <c r="O865" s="139"/>
      <c r="P865" s="139"/>
      <c r="Q865" s="246"/>
      <c r="R865" s="247"/>
      <c r="S865" s="247"/>
      <c r="T865" s="247"/>
      <c r="U865" s="247"/>
      <c r="V865" s="247"/>
      <c r="W865" s="247"/>
      <c r="X865" s="247"/>
      <c r="Y865" s="247"/>
      <c r="Z865" s="247"/>
      <c r="AA865" s="247"/>
      <c r="AB865" s="247"/>
      <c r="AC865" s="247"/>
      <c r="AD865" s="247"/>
      <c r="AE865" s="247"/>
      <c r="AF865" s="248"/>
      <c r="AG865" s="248"/>
      <c r="AH865" s="248"/>
      <c r="AI865" s="248"/>
      <c r="AJ865" s="248"/>
    </row>
    <row r="866" spans="1:36" ht="12.75" customHeight="1" x14ac:dyDescent="0.25">
      <c r="A866" s="139"/>
      <c r="B866" s="139"/>
      <c r="C866" s="139"/>
      <c r="D866" s="139"/>
      <c r="E866" s="139"/>
      <c r="G866" s="139"/>
      <c r="I866" s="139"/>
      <c r="J866" s="139"/>
      <c r="O866" s="139"/>
      <c r="P866" s="139"/>
      <c r="Q866" s="246"/>
      <c r="R866" s="247"/>
      <c r="S866" s="247"/>
      <c r="T866" s="247"/>
      <c r="U866" s="247"/>
      <c r="V866" s="247"/>
      <c r="W866" s="247"/>
      <c r="X866" s="247"/>
      <c r="Y866" s="247"/>
      <c r="Z866" s="247"/>
      <c r="AA866" s="247"/>
      <c r="AB866" s="247"/>
      <c r="AC866" s="247"/>
      <c r="AD866" s="247"/>
      <c r="AE866" s="247"/>
      <c r="AF866" s="248"/>
      <c r="AG866" s="248"/>
      <c r="AH866" s="248"/>
      <c r="AI866" s="248"/>
      <c r="AJ866" s="248"/>
    </row>
    <row r="867" spans="1:36" ht="12.75" customHeight="1" x14ac:dyDescent="0.25">
      <c r="A867" s="139"/>
      <c r="B867" s="139"/>
      <c r="C867" s="139"/>
      <c r="D867" s="139"/>
      <c r="E867" s="139"/>
      <c r="G867" s="139"/>
      <c r="I867" s="139"/>
      <c r="J867" s="139"/>
      <c r="O867" s="139"/>
      <c r="P867" s="139"/>
      <c r="Q867" s="246"/>
      <c r="R867" s="247"/>
      <c r="S867" s="247"/>
      <c r="T867" s="247"/>
      <c r="U867" s="247"/>
      <c r="V867" s="247"/>
      <c r="W867" s="247"/>
      <c r="X867" s="247"/>
      <c r="Y867" s="247"/>
      <c r="Z867" s="247"/>
      <c r="AA867" s="247"/>
      <c r="AB867" s="247"/>
      <c r="AC867" s="247"/>
      <c r="AD867" s="247"/>
      <c r="AE867" s="247"/>
      <c r="AF867" s="248"/>
      <c r="AG867" s="248"/>
      <c r="AH867" s="248"/>
      <c r="AI867" s="248"/>
      <c r="AJ867" s="248"/>
    </row>
    <row r="868" spans="1:36" ht="12.75" customHeight="1" x14ac:dyDescent="0.25">
      <c r="A868" s="139"/>
      <c r="B868" s="139"/>
      <c r="C868" s="139"/>
      <c r="D868" s="139"/>
      <c r="E868" s="139"/>
      <c r="G868" s="139"/>
      <c r="I868" s="139"/>
      <c r="J868" s="139"/>
      <c r="O868" s="139"/>
      <c r="P868" s="139"/>
      <c r="Q868" s="246"/>
      <c r="R868" s="247"/>
      <c r="S868" s="247"/>
      <c r="T868" s="247"/>
      <c r="U868" s="247"/>
      <c r="V868" s="247"/>
      <c r="W868" s="247"/>
      <c r="X868" s="247"/>
      <c r="Y868" s="247"/>
      <c r="Z868" s="247"/>
      <c r="AA868" s="247"/>
      <c r="AB868" s="247"/>
      <c r="AC868" s="247"/>
      <c r="AD868" s="247"/>
      <c r="AE868" s="247"/>
      <c r="AF868" s="248"/>
      <c r="AG868" s="248"/>
      <c r="AH868" s="248"/>
      <c r="AI868" s="248"/>
      <c r="AJ868" s="248"/>
    </row>
    <row r="869" spans="1:36" ht="12.75" customHeight="1" x14ac:dyDescent="0.25">
      <c r="A869" s="139"/>
      <c r="B869" s="139"/>
      <c r="C869" s="139"/>
      <c r="D869" s="139"/>
      <c r="E869" s="139"/>
      <c r="G869" s="139"/>
      <c r="I869" s="139"/>
      <c r="J869" s="139"/>
      <c r="O869" s="139"/>
      <c r="P869" s="139"/>
      <c r="Q869" s="246"/>
      <c r="R869" s="247"/>
      <c r="S869" s="247"/>
      <c r="T869" s="247"/>
      <c r="U869" s="247"/>
      <c r="V869" s="247"/>
      <c r="W869" s="247"/>
      <c r="X869" s="247"/>
      <c r="Y869" s="247"/>
      <c r="Z869" s="247"/>
      <c r="AA869" s="247"/>
      <c r="AB869" s="247"/>
      <c r="AC869" s="247"/>
      <c r="AD869" s="247"/>
      <c r="AE869" s="247"/>
      <c r="AF869" s="248"/>
      <c r="AG869" s="248"/>
      <c r="AH869" s="248"/>
      <c r="AI869" s="248"/>
      <c r="AJ869" s="248"/>
    </row>
    <row r="870" spans="1:36" ht="12.75" customHeight="1" x14ac:dyDescent="0.25">
      <c r="A870" s="139"/>
      <c r="B870" s="139"/>
      <c r="C870" s="139"/>
      <c r="D870" s="139"/>
      <c r="E870" s="139"/>
      <c r="G870" s="139"/>
      <c r="I870" s="139"/>
      <c r="J870" s="139"/>
      <c r="O870" s="139"/>
      <c r="P870" s="139"/>
      <c r="Q870" s="246"/>
      <c r="R870" s="247"/>
      <c r="S870" s="247"/>
      <c r="T870" s="247"/>
      <c r="U870" s="247"/>
      <c r="V870" s="247"/>
      <c r="W870" s="247"/>
      <c r="X870" s="247"/>
      <c r="Y870" s="247"/>
      <c r="Z870" s="247"/>
      <c r="AA870" s="247"/>
      <c r="AB870" s="247"/>
      <c r="AC870" s="247"/>
      <c r="AD870" s="247"/>
      <c r="AE870" s="247"/>
      <c r="AF870" s="248"/>
      <c r="AG870" s="248"/>
      <c r="AH870" s="248"/>
      <c r="AI870" s="248"/>
      <c r="AJ870" s="248"/>
    </row>
    <row r="871" spans="1:36" ht="12.75" customHeight="1" x14ac:dyDescent="0.25">
      <c r="A871" s="139"/>
      <c r="B871" s="139"/>
      <c r="C871" s="139"/>
      <c r="D871" s="139"/>
      <c r="E871" s="139"/>
      <c r="G871" s="139"/>
      <c r="I871" s="139"/>
      <c r="J871" s="139"/>
      <c r="O871" s="139"/>
      <c r="P871" s="139"/>
      <c r="Q871" s="246"/>
      <c r="R871" s="247"/>
      <c r="S871" s="247"/>
      <c r="T871" s="247"/>
      <c r="U871" s="247"/>
      <c r="V871" s="247"/>
      <c r="W871" s="247"/>
      <c r="X871" s="247"/>
      <c r="Y871" s="247"/>
      <c r="Z871" s="247"/>
      <c r="AA871" s="247"/>
      <c r="AB871" s="247"/>
      <c r="AC871" s="247"/>
      <c r="AD871" s="247"/>
      <c r="AE871" s="247"/>
      <c r="AF871" s="248"/>
      <c r="AG871" s="248"/>
      <c r="AH871" s="248"/>
      <c r="AI871" s="248"/>
      <c r="AJ871" s="248"/>
    </row>
    <row r="872" spans="1:36" ht="12.75" customHeight="1" x14ac:dyDescent="0.25">
      <c r="A872" s="139"/>
      <c r="B872" s="139"/>
      <c r="C872" s="139"/>
      <c r="D872" s="139"/>
      <c r="E872" s="139"/>
      <c r="G872" s="139"/>
      <c r="I872" s="139"/>
      <c r="J872" s="139"/>
      <c r="O872" s="139"/>
      <c r="P872" s="139"/>
      <c r="Q872" s="246"/>
      <c r="R872" s="247"/>
      <c r="S872" s="247"/>
      <c r="T872" s="247"/>
      <c r="U872" s="247"/>
      <c r="V872" s="247"/>
      <c r="W872" s="247"/>
      <c r="X872" s="247"/>
      <c r="Y872" s="247"/>
      <c r="Z872" s="247"/>
      <c r="AA872" s="247"/>
      <c r="AB872" s="247"/>
      <c r="AC872" s="247"/>
      <c r="AD872" s="247"/>
      <c r="AE872" s="247"/>
      <c r="AF872" s="248"/>
      <c r="AG872" s="248"/>
      <c r="AH872" s="248"/>
      <c r="AI872" s="248"/>
      <c r="AJ872" s="248"/>
    </row>
    <row r="873" spans="1:36" ht="12.75" customHeight="1" x14ac:dyDescent="0.25">
      <c r="A873" s="139"/>
      <c r="B873" s="139"/>
      <c r="C873" s="139"/>
      <c r="D873" s="139"/>
      <c r="E873" s="139"/>
      <c r="G873" s="139"/>
      <c r="I873" s="139"/>
      <c r="J873" s="139"/>
      <c r="O873" s="139"/>
      <c r="P873" s="139"/>
      <c r="Q873" s="246"/>
      <c r="R873" s="247"/>
      <c r="S873" s="247"/>
      <c r="T873" s="247"/>
      <c r="U873" s="247"/>
      <c r="V873" s="247"/>
      <c r="W873" s="247"/>
      <c r="X873" s="247"/>
      <c r="Y873" s="247"/>
      <c r="Z873" s="247"/>
      <c r="AA873" s="247"/>
      <c r="AB873" s="247"/>
      <c r="AC873" s="247"/>
      <c r="AD873" s="247"/>
      <c r="AE873" s="247"/>
      <c r="AF873" s="248"/>
      <c r="AG873" s="248"/>
      <c r="AH873" s="248"/>
      <c r="AI873" s="248"/>
      <c r="AJ873" s="248"/>
    </row>
    <row r="874" spans="1:36" ht="12.75" customHeight="1" x14ac:dyDescent="0.25">
      <c r="A874" s="139"/>
      <c r="B874" s="139"/>
      <c r="C874" s="139"/>
      <c r="D874" s="139"/>
      <c r="E874" s="139"/>
      <c r="G874" s="139"/>
      <c r="I874" s="139"/>
      <c r="J874" s="139"/>
      <c r="O874" s="139"/>
      <c r="P874" s="139"/>
      <c r="Q874" s="246"/>
      <c r="R874" s="247"/>
      <c r="S874" s="247"/>
      <c r="T874" s="247"/>
      <c r="U874" s="247"/>
      <c r="V874" s="247"/>
      <c r="W874" s="247"/>
      <c r="X874" s="247"/>
      <c r="Y874" s="247"/>
      <c r="Z874" s="247"/>
      <c r="AA874" s="247"/>
      <c r="AB874" s="247"/>
      <c r="AC874" s="247"/>
      <c r="AD874" s="247"/>
      <c r="AE874" s="247"/>
      <c r="AF874" s="248"/>
      <c r="AG874" s="248"/>
      <c r="AH874" s="248"/>
      <c r="AI874" s="248"/>
      <c r="AJ874" s="248"/>
    </row>
    <row r="875" spans="1:36" ht="12.75" customHeight="1" x14ac:dyDescent="0.25">
      <c r="A875" s="139"/>
      <c r="B875" s="139"/>
      <c r="C875" s="139"/>
      <c r="D875" s="139"/>
      <c r="E875" s="139"/>
      <c r="G875" s="139"/>
      <c r="I875" s="139"/>
      <c r="J875" s="139"/>
      <c r="O875" s="139"/>
      <c r="P875" s="139"/>
      <c r="Q875" s="246"/>
      <c r="R875" s="247"/>
      <c r="S875" s="247"/>
      <c r="T875" s="247"/>
      <c r="U875" s="247"/>
      <c r="V875" s="247"/>
      <c r="W875" s="247"/>
      <c r="X875" s="247"/>
      <c r="Y875" s="247"/>
      <c r="Z875" s="247"/>
      <c r="AA875" s="247"/>
      <c r="AB875" s="247"/>
      <c r="AC875" s="247"/>
      <c r="AD875" s="247"/>
      <c r="AE875" s="247"/>
      <c r="AF875" s="248"/>
      <c r="AG875" s="248"/>
      <c r="AH875" s="248"/>
      <c r="AI875" s="248"/>
      <c r="AJ875" s="248"/>
    </row>
    <row r="876" spans="1:36" ht="12.75" customHeight="1" x14ac:dyDescent="0.25">
      <c r="A876" s="139"/>
      <c r="B876" s="139"/>
      <c r="C876" s="139"/>
      <c r="D876" s="139"/>
      <c r="E876" s="139"/>
      <c r="G876" s="139"/>
      <c r="I876" s="139"/>
      <c r="J876" s="139"/>
      <c r="O876" s="139"/>
      <c r="P876" s="139"/>
      <c r="Q876" s="246"/>
      <c r="R876" s="247"/>
      <c r="S876" s="247"/>
      <c r="T876" s="247"/>
      <c r="U876" s="247"/>
      <c r="V876" s="247"/>
      <c r="W876" s="247"/>
      <c r="X876" s="247"/>
      <c r="Y876" s="247"/>
      <c r="Z876" s="247"/>
      <c r="AA876" s="247"/>
      <c r="AB876" s="247"/>
      <c r="AC876" s="247"/>
      <c r="AD876" s="247"/>
      <c r="AE876" s="247"/>
      <c r="AF876" s="248"/>
      <c r="AG876" s="248"/>
      <c r="AH876" s="248"/>
      <c r="AI876" s="248"/>
      <c r="AJ876" s="248"/>
    </row>
    <row r="877" spans="1:36" ht="12.75" customHeight="1" x14ac:dyDescent="0.25">
      <c r="A877" s="139"/>
      <c r="B877" s="139"/>
      <c r="C877" s="139"/>
      <c r="D877" s="139"/>
      <c r="E877" s="139"/>
      <c r="G877" s="139"/>
      <c r="I877" s="139"/>
      <c r="J877" s="139"/>
      <c r="O877" s="139"/>
      <c r="P877" s="139"/>
      <c r="Q877" s="246"/>
      <c r="R877" s="247"/>
      <c r="S877" s="247"/>
      <c r="T877" s="247"/>
      <c r="U877" s="247"/>
      <c r="V877" s="247"/>
      <c r="W877" s="247"/>
      <c r="X877" s="247"/>
      <c r="Y877" s="247"/>
      <c r="Z877" s="247"/>
      <c r="AA877" s="247"/>
      <c r="AB877" s="247"/>
      <c r="AC877" s="247"/>
      <c r="AD877" s="247"/>
      <c r="AE877" s="247"/>
      <c r="AF877" s="248"/>
      <c r="AG877" s="248"/>
      <c r="AH877" s="248"/>
      <c r="AI877" s="248"/>
      <c r="AJ877" s="248"/>
    </row>
    <row r="878" spans="1:36" ht="12.75" customHeight="1" x14ac:dyDescent="0.25">
      <c r="A878" s="139"/>
      <c r="B878" s="139"/>
      <c r="C878" s="139"/>
      <c r="D878" s="139"/>
      <c r="E878" s="139"/>
      <c r="G878" s="139"/>
      <c r="I878" s="139"/>
      <c r="J878" s="139"/>
      <c r="O878" s="139"/>
      <c r="P878" s="139"/>
      <c r="Q878" s="246"/>
      <c r="R878" s="247"/>
      <c r="S878" s="247"/>
      <c r="T878" s="247"/>
      <c r="U878" s="247"/>
      <c r="V878" s="247"/>
      <c r="W878" s="247"/>
      <c r="X878" s="247"/>
      <c r="Y878" s="247"/>
      <c r="Z878" s="247"/>
      <c r="AA878" s="247"/>
      <c r="AB878" s="247"/>
      <c r="AC878" s="247"/>
      <c r="AD878" s="247"/>
      <c r="AE878" s="247"/>
      <c r="AF878" s="248"/>
      <c r="AG878" s="248"/>
      <c r="AH878" s="248"/>
      <c r="AI878" s="248"/>
      <c r="AJ878" s="248"/>
    </row>
    <row r="879" spans="1:36" ht="12.75" customHeight="1" x14ac:dyDescent="0.25">
      <c r="A879" s="139"/>
      <c r="B879" s="139"/>
      <c r="C879" s="139"/>
      <c r="D879" s="139"/>
      <c r="E879" s="139"/>
      <c r="G879" s="139"/>
      <c r="I879" s="139"/>
      <c r="J879" s="139"/>
      <c r="O879" s="139"/>
      <c r="P879" s="139"/>
      <c r="Q879" s="246"/>
      <c r="R879" s="247"/>
      <c r="S879" s="247"/>
      <c r="T879" s="247"/>
      <c r="U879" s="247"/>
      <c r="V879" s="247"/>
      <c r="W879" s="247"/>
      <c r="X879" s="247"/>
      <c r="Y879" s="247"/>
      <c r="Z879" s="247"/>
      <c r="AA879" s="247"/>
      <c r="AB879" s="247"/>
      <c r="AC879" s="247"/>
      <c r="AD879" s="247"/>
      <c r="AE879" s="247"/>
      <c r="AF879" s="248"/>
      <c r="AG879" s="248"/>
      <c r="AH879" s="248"/>
      <c r="AI879" s="248"/>
      <c r="AJ879" s="248"/>
    </row>
    <row r="880" spans="1:36" ht="12.75" customHeight="1" x14ac:dyDescent="0.25">
      <c r="A880" s="139"/>
      <c r="B880" s="139"/>
      <c r="C880" s="139"/>
      <c r="D880" s="139"/>
      <c r="E880" s="139"/>
      <c r="G880" s="139"/>
      <c r="I880" s="139"/>
      <c r="J880" s="139"/>
      <c r="O880" s="139"/>
      <c r="P880" s="139"/>
      <c r="Q880" s="246"/>
      <c r="R880" s="247"/>
      <c r="S880" s="247"/>
      <c r="T880" s="247"/>
      <c r="U880" s="247"/>
      <c r="V880" s="247"/>
      <c r="W880" s="247"/>
      <c r="X880" s="247"/>
      <c r="Y880" s="247"/>
      <c r="Z880" s="247"/>
      <c r="AA880" s="247"/>
      <c r="AB880" s="247"/>
      <c r="AC880" s="247"/>
      <c r="AD880" s="247"/>
      <c r="AE880" s="247"/>
      <c r="AF880" s="248"/>
      <c r="AG880" s="248"/>
      <c r="AH880" s="248"/>
      <c r="AI880" s="248"/>
      <c r="AJ880" s="248"/>
    </row>
    <row r="881" spans="1:36" ht="12.75" customHeight="1" x14ac:dyDescent="0.25">
      <c r="A881" s="139"/>
      <c r="B881" s="139"/>
      <c r="C881" s="139"/>
      <c r="D881" s="139"/>
      <c r="E881" s="139"/>
      <c r="G881" s="139"/>
      <c r="I881" s="139"/>
      <c r="J881" s="139"/>
      <c r="O881" s="139"/>
      <c r="P881" s="139"/>
      <c r="Q881" s="246"/>
      <c r="R881" s="247"/>
      <c r="S881" s="247"/>
      <c r="T881" s="247"/>
      <c r="U881" s="247"/>
      <c r="V881" s="247"/>
      <c r="W881" s="247"/>
      <c r="X881" s="247"/>
      <c r="Y881" s="247"/>
      <c r="Z881" s="247"/>
      <c r="AA881" s="247"/>
      <c r="AB881" s="247"/>
      <c r="AC881" s="247"/>
      <c r="AD881" s="247"/>
      <c r="AE881" s="247"/>
      <c r="AF881" s="248"/>
      <c r="AG881" s="248"/>
      <c r="AH881" s="248"/>
      <c r="AI881" s="248"/>
      <c r="AJ881" s="248"/>
    </row>
    <row r="882" spans="1:36" ht="12.75" customHeight="1" x14ac:dyDescent="0.25">
      <c r="A882" s="139"/>
      <c r="B882" s="139"/>
      <c r="C882" s="139"/>
      <c r="D882" s="139"/>
      <c r="E882" s="139"/>
      <c r="G882" s="139"/>
      <c r="I882" s="139"/>
      <c r="J882" s="139"/>
      <c r="O882" s="139"/>
      <c r="P882" s="139"/>
      <c r="Q882" s="246"/>
      <c r="R882" s="247"/>
      <c r="S882" s="247"/>
      <c r="T882" s="247"/>
      <c r="U882" s="247"/>
      <c r="V882" s="247"/>
      <c r="W882" s="247"/>
      <c r="X882" s="247"/>
      <c r="Y882" s="247"/>
      <c r="Z882" s="247"/>
      <c r="AA882" s="247"/>
      <c r="AB882" s="247"/>
      <c r="AC882" s="247"/>
      <c r="AD882" s="247"/>
      <c r="AE882" s="247"/>
      <c r="AF882" s="248"/>
      <c r="AG882" s="248"/>
      <c r="AH882" s="248"/>
      <c r="AI882" s="248"/>
      <c r="AJ882" s="248"/>
    </row>
    <row r="883" spans="1:36" ht="12.75" customHeight="1" x14ac:dyDescent="0.25">
      <c r="A883" s="139"/>
      <c r="B883" s="139"/>
      <c r="C883" s="139"/>
      <c r="D883" s="139"/>
      <c r="E883" s="139"/>
      <c r="G883" s="139"/>
      <c r="I883" s="139"/>
      <c r="J883" s="139"/>
      <c r="O883" s="139"/>
      <c r="P883" s="139"/>
      <c r="Q883" s="246"/>
      <c r="R883" s="247"/>
      <c r="S883" s="247"/>
      <c r="T883" s="247"/>
      <c r="U883" s="247"/>
      <c r="V883" s="247"/>
      <c r="W883" s="247"/>
      <c r="X883" s="247"/>
      <c r="Y883" s="247"/>
      <c r="Z883" s="247"/>
      <c r="AA883" s="247"/>
      <c r="AB883" s="247"/>
      <c r="AC883" s="247"/>
      <c r="AD883" s="247"/>
      <c r="AE883" s="247"/>
      <c r="AF883" s="248"/>
      <c r="AG883" s="248"/>
      <c r="AH883" s="248"/>
      <c r="AI883" s="248"/>
      <c r="AJ883" s="248"/>
    </row>
    <row r="884" spans="1:36" ht="12.75" customHeight="1" x14ac:dyDescent="0.25">
      <c r="A884" s="139"/>
      <c r="B884" s="139"/>
      <c r="C884" s="139"/>
      <c r="D884" s="139"/>
      <c r="E884" s="139"/>
      <c r="G884" s="139"/>
      <c r="I884" s="139"/>
      <c r="J884" s="139"/>
      <c r="O884" s="139"/>
      <c r="P884" s="139"/>
      <c r="Q884" s="246"/>
      <c r="R884" s="247"/>
      <c r="S884" s="247"/>
      <c r="T884" s="247"/>
      <c r="U884" s="247"/>
      <c r="V884" s="247"/>
      <c r="W884" s="247"/>
      <c r="X884" s="247"/>
      <c r="Y884" s="247"/>
      <c r="Z884" s="247"/>
      <c r="AA884" s="247"/>
      <c r="AB884" s="247"/>
      <c r="AC884" s="247"/>
      <c r="AD884" s="247"/>
      <c r="AE884" s="247"/>
      <c r="AF884" s="248"/>
      <c r="AG884" s="248"/>
      <c r="AH884" s="248"/>
      <c r="AI884" s="248"/>
      <c r="AJ884" s="248"/>
    </row>
    <row r="885" spans="1:36" ht="12.75" customHeight="1" x14ac:dyDescent="0.25">
      <c r="A885" s="139"/>
      <c r="B885" s="139"/>
      <c r="C885" s="139"/>
      <c r="D885" s="139"/>
      <c r="E885" s="139"/>
      <c r="G885" s="139"/>
      <c r="I885" s="139"/>
      <c r="J885" s="139"/>
      <c r="O885" s="139"/>
      <c r="P885" s="139"/>
      <c r="Q885" s="246"/>
      <c r="R885" s="247"/>
      <c r="S885" s="247"/>
      <c r="T885" s="247"/>
      <c r="U885" s="247"/>
      <c r="V885" s="247"/>
      <c r="W885" s="247"/>
      <c r="X885" s="247"/>
      <c r="Y885" s="247"/>
      <c r="Z885" s="247"/>
      <c r="AA885" s="247"/>
      <c r="AB885" s="247"/>
      <c r="AC885" s="247"/>
      <c r="AD885" s="247"/>
      <c r="AE885" s="247"/>
      <c r="AF885" s="248"/>
      <c r="AG885" s="248"/>
      <c r="AH885" s="248"/>
      <c r="AI885" s="248"/>
      <c r="AJ885" s="248"/>
    </row>
    <row r="886" spans="1:36" ht="12.75" customHeight="1" x14ac:dyDescent="0.25">
      <c r="A886" s="139"/>
      <c r="B886" s="139"/>
      <c r="C886" s="139"/>
      <c r="D886" s="139"/>
      <c r="E886" s="139"/>
      <c r="G886" s="139"/>
      <c r="I886" s="139"/>
      <c r="J886" s="139"/>
      <c r="O886" s="139"/>
      <c r="P886" s="139"/>
      <c r="Q886" s="246"/>
      <c r="R886" s="247"/>
      <c r="S886" s="247"/>
      <c r="T886" s="247"/>
      <c r="U886" s="247"/>
      <c r="V886" s="247"/>
      <c r="W886" s="247"/>
      <c r="X886" s="247"/>
      <c r="Y886" s="247"/>
      <c r="Z886" s="247"/>
      <c r="AA886" s="247"/>
      <c r="AB886" s="247"/>
      <c r="AC886" s="247"/>
      <c r="AD886" s="247"/>
      <c r="AE886" s="247"/>
      <c r="AF886" s="248"/>
      <c r="AG886" s="248"/>
      <c r="AH886" s="248"/>
      <c r="AI886" s="248"/>
      <c r="AJ886" s="248"/>
    </row>
    <row r="887" spans="1:36" ht="12.75" customHeight="1" x14ac:dyDescent="0.25">
      <c r="A887" s="139"/>
      <c r="B887" s="139"/>
      <c r="C887" s="139"/>
      <c r="D887" s="139"/>
      <c r="E887" s="139"/>
      <c r="G887" s="139"/>
      <c r="I887" s="139"/>
      <c r="J887" s="139"/>
      <c r="O887" s="139"/>
      <c r="P887" s="139"/>
      <c r="Q887" s="246"/>
      <c r="R887" s="247"/>
      <c r="S887" s="247"/>
      <c r="T887" s="247"/>
      <c r="U887" s="247"/>
      <c r="V887" s="247"/>
      <c r="W887" s="247"/>
      <c r="X887" s="247"/>
      <c r="Y887" s="247"/>
      <c r="Z887" s="247"/>
      <c r="AA887" s="247"/>
      <c r="AB887" s="247"/>
      <c r="AC887" s="247"/>
      <c r="AD887" s="247"/>
      <c r="AE887" s="247"/>
      <c r="AF887" s="248"/>
      <c r="AG887" s="248"/>
      <c r="AH887" s="248"/>
      <c r="AI887" s="248"/>
      <c r="AJ887" s="248"/>
    </row>
    <row r="888" spans="1:36" ht="12.75" customHeight="1" x14ac:dyDescent="0.25">
      <c r="A888" s="139"/>
      <c r="B888" s="139"/>
      <c r="C888" s="139"/>
      <c r="D888" s="139"/>
      <c r="E888" s="139"/>
      <c r="G888" s="139"/>
      <c r="I888" s="139"/>
      <c r="J888" s="139"/>
      <c r="O888" s="139"/>
      <c r="P888" s="139"/>
      <c r="Q888" s="246"/>
      <c r="R888" s="247"/>
      <c r="S888" s="247"/>
      <c r="T888" s="247"/>
      <c r="U888" s="247"/>
      <c r="V888" s="247"/>
      <c r="W888" s="247"/>
      <c r="X888" s="247"/>
      <c r="Y888" s="247"/>
      <c r="Z888" s="247"/>
      <c r="AA888" s="247"/>
      <c r="AB888" s="247"/>
      <c r="AC888" s="247"/>
      <c r="AD888" s="247"/>
      <c r="AE888" s="247"/>
      <c r="AF888" s="248"/>
      <c r="AG888" s="248"/>
      <c r="AH888" s="248"/>
      <c r="AI888" s="248"/>
      <c r="AJ888" s="248"/>
    </row>
    <row r="889" spans="1:36" ht="12.75" customHeight="1" x14ac:dyDescent="0.25">
      <c r="A889" s="139"/>
      <c r="B889" s="139"/>
      <c r="C889" s="139"/>
      <c r="D889" s="139"/>
      <c r="E889" s="139"/>
      <c r="G889" s="139"/>
      <c r="I889" s="139"/>
      <c r="J889" s="139"/>
      <c r="O889" s="139"/>
      <c r="P889" s="139"/>
      <c r="Q889" s="246"/>
      <c r="R889" s="247"/>
      <c r="S889" s="247"/>
      <c r="T889" s="247"/>
      <c r="U889" s="247"/>
      <c r="V889" s="247"/>
      <c r="W889" s="247"/>
      <c r="X889" s="247"/>
      <c r="Y889" s="247"/>
      <c r="Z889" s="247"/>
      <c r="AA889" s="247"/>
      <c r="AB889" s="247"/>
      <c r="AC889" s="247"/>
      <c r="AD889" s="247"/>
      <c r="AE889" s="247"/>
      <c r="AF889" s="248"/>
      <c r="AG889" s="248"/>
      <c r="AH889" s="248"/>
      <c r="AI889" s="248"/>
      <c r="AJ889" s="248"/>
    </row>
    <row r="890" spans="1:36" ht="12.75" customHeight="1" x14ac:dyDescent="0.25">
      <c r="A890" s="139"/>
      <c r="B890" s="139"/>
      <c r="C890" s="139"/>
      <c r="D890" s="139"/>
      <c r="E890" s="139"/>
      <c r="G890" s="139"/>
      <c r="I890" s="139"/>
      <c r="J890" s="139"/>
      <c r="O890" s="139"/>
      <c r="P890" s="139"/>
      <c r="Q890" s="246"/>
      <c r="R890" s="247"/>
      <c r="S890" s="247"/>
      <c r="T890" s="247"/>
      <c r="U890" s="247"/>
      <c r="V890" s="247"/>
      <c r="W890" s="247"/>
      <c r="X890" s="247"/>
      <c r="Y890" s="247"/>
      <c r="Z890" s="247"/>
      <c r="AA890" s="247"/>
      <c r="AB890" s="247"/>
      <c r="AC890" s="247"/>
      <c r="AD890" s="247"/>
      <c r="AE890" s="247"/>
      <c r="AF890" s="248"/>
      <c r="AG890" s="248"/>
      <c r="AH890" s="248"/>
      <c r="AI890" s="248"/>
      <c r="AJ890" s="248"/>
    </row>
    <row r="891" spans="1:36" ht="12.75" customHeight="1" x14ac:dyDescent="0.25">
      <c r="A891" s="139"/>
      <c r="B891" s="139"/>
      <c r="C891" s="139"/>
      <c r="D891" s="139"/>
      <c r="E891" s="139"/>
      <c r="G891" s="139"/>
      <c r="I891" s="139"/>
      <c r="J891" s="139"/>
      <c r="O891" s="139"/>
      <c r="P891" s="139"/>
      <c r="Q891" s="246"/>
      <c r="R891" s="247"/>
      <c r="S891" s="247"/>
      <c r="T891" s="247"/>
      <c r="U891" s="247"/>
      <c r="V891" s="247"/>
      <c r="W891" s="247"/>
      <c r="X891" s="247"/>
      <c r="Y891" s="247"/>
      <c r="Z891" s="247"/>
      <c r="AA891" s="247"/>
      <c r="AB891" s="247"/>
      <c r="AC891" s="247"/>
      <c r="AD891" s="247"/>
      <c r="AE891" s="247"/>
      <c r="AF891" s="248"/>
      <c r="AG891" s="248"/>
      <c r="AH891" s="248"/>
      <c r="AI891" s="248"/>
      <c r="AJ891" s="248"/>
    </row>
    <row r="892" spans="1:36" ht="12.75" customHeight="1" x14ac:dyDescent="0.25">
      <c r="A892" s="139"/>
      <c r="B892" s="139"/>
      <c r="C892" s="139"/>
      <c r="D892" s="139"/>
      <c r="E892" s="139"/>
      <c r="G892" s="139"/>
      <c r="I892" s="139"/>
      <c r="J892" s="139"/>
      <c r="O892" s="139"/>
      <c r="P892" s="139"/>
      <c r="Q892" s="246"/>
      <c r="R892" s="247"/>
      <c r="S892" s="247"/>
      <c r="T892" s="247"/>
      <c r="U892" s="247"/>
      <c r="V892" s="247"/>
      <c r="W892" s="247"/>
      <c r="X892" s="247"/>
      <c r="Y892" s="247"/>
      <c r="Z892" s="247"/>
      <c r="AA892" s="247"/>
      <c r="AB892" s="247"/>
      <c r="AC892" s="247"/>
      <c r="AD892" s="247"/>
      <c r="AE892" s="247"/>
      <c r="AF892" s="248"/>
      <c r="AG892" s="248"/>
      <c r="AH892" s="248"/>
      <c r="AI892" s="248"/>
      <c r="AJ892" s="248"/>
    </row>
    <row r="893" spans="1:36" ht="12.75" customHeight="1" x14ac:dyDescent="0.25">
      <c r="A893" s="139"/>
      <c r="B893" s="139"/>
      <c r="C893" s="139"/>
      <c r="D893" s="139"/>
      <c r="E893" s="139"/>
      <c r="G893" s="139"/>
      <c r="I893" s="139"/>
      <c r="J893" s="139"/>
      <c r="O893" s="139"/>
      <c r="P893" s="139"/>
      <c r="Q893" s="246"/>
      <c r="R893" s="247"/>
      <c r="S893" s="247"/>
      <c r="T893" s="247"/>
      <c r="U893" s="247"/>
      <c r="V893" s="247"/>
      <c r="W893" s="247"/>
      <c r="X893" s="247"/>
      <c r="Y893" s="247"/>
      <c r="Z893" s="247"/>
      <c r="AA893" s="247"/>
      <c r="AB893" s="247"/>
      <c r="AC893" s="247"/>
      <c r="AD893" s="247"/>
      <c r="AE893" s="247"/>
      <c r="AF893" s="248"/>
      <c r="AG893" s="248"/>
      <c r="AH893" s="248"/>
      <c r="AI893" s="248"/>
      <c r="AJ893" s="248"/>
    </row>
    <row r="894" spans="1:36" ht="12.75" customHeight="1" x14ac:dyDescent="0.25">
      <c r="A894" s="139"/>
      <c r="B894" s="139"/>
      <c r="C894" s="139"/>
      <c r="D894" s="139"/>
      <c r="E894" s="139"/>
      <c r="G894" s="139"/>
      <c r="I894" s="139"/>
      <c r="J894" s="139"/>
      <c r="O894" s="139"/>
      <c r="P894" s="139"/>
      <c r="Q894" s="246"/>
      <c r="R894" s="247"/>
      <c r="S894" s="247"/>
      <c r="T894" s="247"/>
      <c r="U894" s="247"/>
      <c r="V894" s="247"/>
      <c r="W894" s="247"/>
      <c r="X894" s="247"/>
      <c r="Y894" s="247"/>
      <c r="Z894" s="247"/>
      <c r="AA894" s="247"/>
      <c r="AB894" s="247"/>
      <c r="AC894" s="247"/>
      <c r="AD894" s="247"/>
      <c r="AE894" s="247"/>
      <c r="AF894" s="248"/>
      <c r="AG894" s="248"/>
      <c r="AH894" s="248"/>
      <c r="AI894" s="248"/>
      <c r="AJ894" s="248"/>
    </row>
    <row r="895" spans="1:36" ht="12.75" customHeight="1" x14ac:dyDescent="0.25">
      <c r="A895" s="139"/>
      <c r="B895" s="139"/>
      <c r="C895" s="139"/>
      <c r="D895" s="139"/>
      <c r="E895" s="139"/>
      <c r="G895" s="139"/>
      <c r="I895" s="139"/>
      <c r="J895" s="139"/>
      <c r="O895" s="139"/>
      <c r="P895" s="139"/>
      <c r="Q895" s="246"/>
      <c r="R895" s="247"/>
      <c r="S895" s="247"/>
      <c r="T895" s="247"/>
      <c r="U895" s="247"/>
      <c r="V895" s="247"/>
      <c r="W895" s="247"/>
      <c r="X895" s="247"/>
      <c r="Y895" s="247"/>
      <c r="Z895" s="247"/>
      <c r="AA895" s="247"/>
      <c r="AB895" s="247"/>
      <c r="AC895" s="247"/>
      <c r="AD895" s="247"/>
      <c r="AE895" s="247"/>
      <c r="AF895" s="248"/>
      <c r="AG895" s="248"/>
      <c r="AH895" s="248"/>
      <c r="AI895" s="248"/>
      <c r="AJ895" s="248"/>
    </row>
    <row r="896" spans="1:36" ht="12.75" customHeight="1" x14ac:dyDescent="0.25">
      <c r="A896" s="139"/>
      <c r="B896" s="139"/>
      <c r="C896" s="139"/>
      <c r="D896" s="139"/>
      <c r="E896" s="139"/>
      <c r="G896" s="139"/>
      <c r="I896" s="139"/>
      <c r="J896" s="139"/>
      <c r="O896" s="139"/>
      <c r="P896" s="139"/>
      <c r="Q896" s="246"/>
      <c r="R896" s="247"/>
      <c r="S896" s="247"/>
      <c r="T896" s="247"/>
      <c r="U896" s="247"/>
      <c r="V896" s="247"/>
      <c r="W896" s="247"/>
      <c r="X896" s="247"/>
      <c r="Y896" s="247"/>
      <c r="Z896" s="247"/>
      <c r="AA896" s="247"/>
      <c r="AB896" s="247"/>
      <c r="AC896" s="247"/>
      <c r="AD896" s="247"/>
      <c r="AE896" s="247"/>
      <c r="AF896" s="248"/>
      <c r="AG896" s="248"/>
      <c r="AH896" s="248"/>
      <c r="AI896" s="248"/>
      <c r="AJ896" s="248"/>
    </row>
    <row r="897" spans="1:36" ht="12.75" customHeight="1" x14ac:dyDescent="0.25">
      <c r="A897" s="139"/>
      <c r="B897" s="139"/>
      <c r="C897" s="139"/>
      <c r="D897" s="139"/>
      <c r="E897" s="139"/>
      <c r="G897" s="139"/>
      <c r="I897" s="139"/>
      <c r="J897" s="139"/>
      <c r="O897" s="139"/>
      <c r="P897" s="139"/>
      <c r="Q897" s="246"/>
      <c r="R897" s="247"/>
      <c r="S897" s="247"/>
      <c r="T897" s="247"/>
      <c r="U897" s="247"/>
      <c r="V897" s="247"/>
      <c r="W897" s="247"/>
      <c r="X897" s="247"/>
      <c r="Y897" s="247"/>
      <c r="Z897" s="247"/>
      <c r="AA897" s="247"/>
      <c r="AB897" s="247"/>
      <c r="AC897" s="247"/>
      <c r="AD897" s="247"/>
      <c r="AE897" s="247"/>
      <c r="AF897" s="248"/>
      <c r="AG897" s="248"/>
      <c r="AH897" s="248"/>
      <c r="AI897" s="248"/>
      <c r="AJ897" s="248"/>
    </row>
    <row r="898" spans="1:36" ht="12.75" customHeight="1" x14ac:dyDescent="0.25">
      <c r="A898" s="139"/>
      <c r="B898" s="139"/>
      <c r="C898" s="139"/>
      <c r="D898" s="139"/>
      <c r="E898" s="139"/>
      <c r="G898" s="139"/>
      <c r="I898" s="139"/>
      <c r="J898" s="139"/>
      <c r="O898" s="139"/>
      <c r="P898" s="139"/>
      <c r="Q898" s="246"/>
      <c r="R898" s="247"/>
      <c r="S898" s="247"/>
      <c r="T898" s="247"/>
      <c r="U898" s="247"/>
      <c r="V898" s="247"/>
      <c r="W898" s="247"/>
      <c r="X898" s="247"/>
      <c r="Y898" s="247"/>
      <c r="Z898" s="247"/>
      <c r="AA898" s="247"/>
      <c r="AB898" s="247"/>
      <c r="AC898" s="247"/>
      <c r="AD898" s="247"/>
      <c r="AE898" s="247"/>
      <c r="AF898" s="248"/>
      <c r="AG898" s="248"/>
      <c r="AH898" s="248"/>
      <c r="AI898" s="248"/>
      <c r="AJ898" s="248"/>
    </row>
    <row r="899" spans="1:36" ht="12.75" customHeight="1" x14ac:dyDescent="0.25">
      <c r="A899" s="139"/>
      <c r="B899" s="139"/>
      <c r="C899" s="139"/>
      <c r="D899" s="139"/>
      <c r="E899" s="139"/>
      <c r="G899" s="139"/>
      <c r="I899" s="139"/>
      <c r="J899" s="139"/>
      <c r="O899" s="139"/>
      <c r="P899" s="139"/>
      <c r="Q899" s="246"/>
      <c r="R899" s="247"/>
      <c r="S899" s="247"/>
      <c r="T899" s="247"/>
      <c r="U899" s="247"/>
      <c r="V899" s="247"/>
      <c r="W899" s="247"/>
      <c r="X899" s="247"/>
      <c r="Y899" s="247"/>
      <c r="Z899" s="247"/>
      <c r="AA899" s="247"/>
      <c r="AB899" s="247"/>
      <c r="AC899" s="247"/>
      <c r="AD899" s="247"/>
      <c r="AE899" s="247"/>
      <c r="AF899" s="248"/>
      <c r="AG899" s="248"/>
      <c r="AH899" s="248"/>
      <c r="AI899" s="248"/>
      <c r="AJ899" s="248"/>
    </row>
    <row r="900" spans="1:36" ht="12.75" customHeight="1" x14ac:dyDescent="0.25">
      <c r="A900" s="139"/>
      <c r="B900" s="139"/>
      <c r="C900" s="139"/>
      <c r="D900" s="139"/>
      <c r="E900" s="139"/>
      <c r="G900" s="139"/>
      <c r="I900" s="139"/>
      <c r="J900" s="139"/>
      <c r="O900" s="139"/>
      <c r="P900" s="139"/>
      <c r="Q900" s="246"/>
      <c r="R900" s="247"/>
      <c r="S900" s="247"/>
      <c r="T900" s="247"/>
      <c r="U900" s="247"/>
      <c r="V900" s="247"/>
      <c r="W900" s="247"/>
      <c r="X900" s="247"/>
      <c r="Y900" s="247"/>
      <c r="Z900" s="247"/>
      <c r="AA900" s="247"/>
      <c r="AB900" s="247"/>
      <c r="AC900" s="247"/>
      <c r="AD900" s="247"/>
      <c r="AE900" s="247"/>
      <c r="AF900" s="248"/>
      <c r="AG900" s="248"/>
      <c r="AH900" s="248"/>
      <c r="AI900" s="248"/>
      <c r="AJ900" s="248"/>
    </row>
    <row r="901" spans="1:36" ht="12.75" customHeight="1" x14ac:dyDescent="0.25">
      <c r="A901" s="139"/>
      <c r="B901" s="139"/>
      <c r="C901" s="139"/>
      <c r="D901" s="139"/>
      <c r="E901" s="139"/>
      <c r="G901" s="139"/>
      <c r="I901" s="139"/>
      <c r="J901" s="139"/>
      <c r="O901" s="139"/>
      <c r="P901" s="139"/>
      <c r="Q901" s="246"/>
      <c r="R901" s="247"/>
      <c r="S901" s="247"/>
      <c r="T901" s="247"/>
      <c r="U901" s="247"/>
      <c r="V901" s="247"/>
      <c r="W901" s="247"/>
      <c r="X901" s="247"/>
      <c r="Y901" s="247"/>
      <c r="Z901" s="247"/>
      <c r="AA901" s="247"/>
      <c r="AB901" s="247"/>
      <c r="AC901" s="247"/>
      <c r="AD901" s="247"/>
      <c r="AE901" s="247"/>
      <c r="AF901" s="248"/>
      <c r="AG901" s="248"/>
      <c r="AH901" s="248"/>
      <c r="AI901" s="248"/>
      <c r="AJ901" s="248"/>
    </row>
    <row r="902" spans="1:36" ht="12.75" customHeight="1" x14ac:dyDescent="0.25">
      <c r="A902" s="139"/>
      <c r="B902" s="139"/>
      <c r="C902" s="139"/>
      <c r="D902" s="139"/>
      <c r="E902" s="139"/>
      <c r="G902" s="139"/>
      <c r="I902" s="139"/>
      <c r="J902" s="139"/>
      <c r="O902" s="139"/>
      <c r="P902" s="139"/>
      <c r="Q902" s="246"/>
      <c r="R902" s="247"/>
      <c r="S902" s="247"/>
      <c r="T902" s="247"/>
      <c r="U902" s="247"/>
      <c r="V902" s="247"/>
      <c r="W902" s="247"/>
      <c r="X902" s="247"/>
      <c r="Y902" s="247"/>
      <c r="Z902" s="247"/>
      <c r="AA902" s="247"/>
      <c r="AB902" s="247"/>
      <c r="AC902" s="247"/>
      <c r="AD902" s="247"/>
      <c r="AE902" s="247"/>
      <c r="AF902" s="248"/>
      <c r="AG902" s="248"/>
      <c r="AH902" s="248"/>
      <c r="AI902" s="248"/>
      <c r="AJ902" s="248"/>
    </row>
    <row r="903" spans="1:36" ht="12.75" customHeight="1" x14ac:dyDescent="0.25">
      <c r="A903" s="139"/>
      <c r="B903" s="139"/>
      <c r="C903" s="139"/>
      <c r="D903" s="139"/>
      <c r="E903" s="139"/>
      <c r="G903" s="139"/>
      <c r="I903" s="139"/>
      <c r="J903" s="139"/>
      <c r="O903" s="139"/>
      <c r="P903" s="139"/>
      <c r="Q903" s="246"/>
      <c r="R903" s="247"/>
      <c r="S903" s="247"/>
      <c r="T903" s="247"/>
      <c r="U903" s="247"/>
      <c r="V903" s="247"/>
      <c r="W903" s="247"/>
      <c r="X903" s="247"/>
      <c r="Y903" s="247"/>
      <c r="Z903" s="247"/>
      <c r="AA903" s="247"/>
      <c r="AB903" s="247"/>
      <c r="AC903" s="247"/>
      <c r="AD903" s="247"/>
      <c r="AE903" s="247"/>
      <c r="AF903" s="248"/>
      <c r="AG903" s="248"/>
      <c r="AH903" s="248"/>
      <c r="AI903" s="248"/>
      <c r="AJ903" s="248"/>
    </row>
    <row r="904" spans="1:36" ht="12.75" customHeight="1" x14ac:dyDescent="0.25">
      <c r="A904" s="139"/>
      <c r="B904" s="139"/>
      <c r="C904" s="139"/>
      <c r="D904" s="139"/>
      <c r="E904" s="139"/>
      <c r="G904" s="139"/>
      <c r="I904" s="139"/>
      <c r="J904" s="139"/>
      <c r="O904" s="139"/>
      <c r="P904" s="139"/>
      <c r="Q904" s="246"/>
      <c r="R904" s="247"/>
      <c r="S904" s="247"/>
      <c r="T904" s="247"/>
      <c r="U904" s="247"/>
      <c r="V904" s="247"/>
      <c r="W904" s="247"/>
      <c r="X904" s="247"/>
      <c r="Y904" s="247"/>
      <c r="Z904" s="247"/>
      <c r="AA904" s="247"/>
      <c r="AB904" s="247"/>
      <c r="AC904" s="247"/>
      <c r="AD904" s="247"/>
      <c r="AE904" s="247"/>
      <c r="AF904" s="248"/>
      <c r="AG904" s="248"/>
      <c r="AH904" s="248"/>
      <c r="AI904" s="248"/>
      <c r="AJ904" s="248"/>
    </row>
    <row r="905" spans="1:36" ht="12.75" customHeight="1" x14ac:dyDescent="0.25">
      <c r="A905" s="139"/>
      <c r="B905" s="139"/>
      <c r="C905" s="139"/>
      <c r="D905" s="139"/>
      <c r="E905" s="139"/>
      <c r="G905" s="139"/>
      <c r="I905" s="139"/>
      <c r="J905" s="139"/>
      <c r="O905" s="139"/>
      <c r="P905" s="139"/>
      <c r="Q905" s="246"/>
      <c r="R905" s="247"/>
      <c r="S905" s="247"/>
      <c r="T905" s="247"/>
      <c r="U905" s="247"/>
      <c r="V905" s="247"/>
      <c r="W905" s="247"/>
      <c r="X905" s="247"/>
      <c r="Y905" s="247"/>
      <c r="Z905" s="247"/>
      <c r="AA905" s="247"/>
      <c r="AB905" s="247"/>
      <c r="AC905" s="247"/>
      <c r="AD905" s="247"/>
      <c r="AE905" s="247"/>
      <c r="AF905" s="248"/>
      <c r="AG905" s="248"/>
      <c r="AH905" s="248"/>
      <c r="AI905" s="248"/>
      <c r="AJ905" s="248"/>
    </row>
    <row r="906" spans="1:36" ht="12.75" customHeight="1" x14ac:dyDescent="0.25">
      <c r="A906" s="139"/>
      <c r="B906" s="139"/>
      <c r="C906" s="139"/>
      <c r="D906" s="139"/>
      <c r="E906" s="139"/>
      <c r="G906" s="139"/>
      <c r="I906" s="139"/>
      <c r="J906" s="139"/>
      <c r="O906" s="139"/>
      <c r="P906" s="139"/>
      <c r="Q906" s="246"/>
      <c r="R906" s="247"/>
      <c r="S906" s="247"/>
      <c r="T906" s="247"/>
      <c r="U906" s="247"/>
      <c r="V906" s="247"/>
      <c r="W906" s="247"/>
      <c r="X906" s="247"/>
      <c r="Y906" s="247"/>
      <c r="Z906" s="247"/>
      <c r="AA906" s="247"/>
      <c r="AB906" s="247"/>
      <c r="AC906" s="247"/>
      <c r="AD906" s="247"/>
      <c r="AE906" s="247"/>
      <c r="AF906" s="248"/>
      <c r="AG906" s="248"/>
      <c r="AH906" s="248"/>
      <c r="AI906" s="248"/>
      <c r="AJ906" s="248"/>
    </row>
    <row r="907" spans="1:36" ht="12.75" customHeight="1" x14ac:dyDescent="0.25">
      <c r="A907" s="139"/>
      <c r="B907" s="139"/>
      <c r="C907" s="139"/>
      <c r="D907" s="139"/>
      <c r="E907" s="139"/>
      <c r="G907" s="139"/>
      <c r="I907" s="139"/>
      <c r="J907" s="139"/>
      <c r="O907" s="139"/>
      <c r="P907" s="139"/>
      <c r="Q907" s="246"/>
      <c r="R907" s="247"/>
      <c r="S907" s="247"/>
      <c r="T907" s="247"/>
      <c r="U907" s="247"/>
      <c r="V907" s="247"/>
      <c r="W907" s="247"/>
      <c r="X907" s="247"/>
      <c r="Y907" s="247"/>
      <c r="Z907" s="247"/>
      <c r="AA907" s="247"/>
      <c r="AB907" s="247"/>
      <c r="AC907" s="247"/>
      <c r="AD907" s="247"/>
      <c r="AE907" s="247"/>
      <c r="AF907" s="248"/>
      <c r="AG907" s="248"/>
      <c r="AH907" s="248"/>
      <c r="AI907" s="248"/>
      <c r="AJ907" s="248"/>
    </row>
    <row r="908" spans="1:36" ht="12.75" customHeight="1" x14ac:dyDescent="0.25">
      <c r="A908" s="139"/>
      <c r="B908" s="139"/>
      <c r="C908" s="139"/>
      <c r="D908" s="139"/>
      <c r="E908" s="139"/>
      <c r="G908" s="139"/>
      <c r="I908" s="139"/>
      <c r="J908" s="139"/>
      <c r="O908" s="139"/>
      <c r="P908" s="139"/>
      <c r="Q908" s="246"/>
      <c r="R908" s="247"/>
      <c r="S908" s="247"/>
      <c r="T908" s="247"/>
      <c r="U908" s="247"/>
      <c r="V908" s="247"/>
      <c r="W908" s="247"/>
      <c r="X908" s="247"/>
      <c r="Y908" s="247"/>
      <c r="Z908" s="247"/>
      <c r="AA908" s="247"/>
      <c r="AB908" s="247"/>
      <c r="AC908" s="247"/>
      <c r="AD908" s="247"/>
      <c r="AE908" s="247"/>
      <c r="AF908" s="248"/>
      <c r="AG908" s="248"/>
      <c r="AH908" s="248"/>
      <c r="AI908" s="248"/>
      <c r="AJ908" s="248"/>
    </row>
    <row r="909" spans="1:36" ht="12.75" customHeight="1" x14ac:dyDescent="0.25">
      <c r="A909" s="139"/>
      <c r="B909" s="139"/>
      <c r="C909" s="139"/>
      <c r="D909" s="139"/>
      <c r="E909" s="139"/>
      <c r="G909" s="139"/>
      <c r="I909" s="139"/>
      <c r="J909" s="139"/>
      <c r="O909" s="139"/>
      <c r="P909" s="139"/>
      <c r="Q909" s="246"/>
      <c r="R909" s="247"/>
      <c r="S909" s="247"/>
      <c r="T909" s="247"/>
      <c r="U909" s="247"/>
      <c r="V909" s="247"/>
      <c r="W909" s="247"/>
      <c r="X909" s="247"/>
      <c r="Y909" s="247"/>
      <c r="Z909" s="247"/>
      <c r="AA909" s="247"/>
      <c r="AB909" s="247"/>
      <c r="AC909" s="247"/>
      <c r="AD909" s="247"/>
      <c r="AE909" s="247"/>
      <c r="AF909" s="248"/>
      <c r="AG909" s="248"/>
      <c r="AH909" s="248"/>
      <c r="AI909" s="248"/>
      <c r="AJ909" s="248"/>
    </row>
    <row r="910" spans="1:36" ht="12.75" customHeight="1" x14ac:dyDescent="0.25">
      <c r="A910" s="139"/>
      <c r="B910" s="139"/>
      <c r="C910" s="139"/>
      <c r="D910" s="139"/>
      <c r="E910" s="139"/>
      <c r="G910" s="139"/>
      <c r="I910" s="139"/>
      <c r="J910" s="139"/>
      <c r="O910" s="139"/>
      <c r="P910" s="139"/>
      <c r="Q910" s="246"/>
      <c r="R910" s="247"/>
      <c r="S910" s="247"/>
      <c r="T910" s="247"/>
      <c r="U910" s="247"/>
      <c r="V910" s="247"/>
      <c r="W910" s="247"/>
      <c r="X910" s="247"/>
      <c r="Y910" s="247"/>
      <c r="Z910" s="247"/>
      <c r="AA910" s="247"/>
      <c r="AB910" s="247"/>
      <c r="AC910" s="247"/>
      <c r="AD910" s="247"/>
      <c r="AE910" s="247"/>
      <c r="AF910" s="248"/>
      <c r="AG910" s="248"/>
      <c r="AH910" s="248"/>
      <c r="AI910" s="248"/>
      <c r="AJ910" s="248"/>
    </row>
    <row r="911" spans="1:36" ht="12.75" customHeight="1" x14ac:dyDescent="0.25">
      <c r="A911" s="139"/>
      <c r="B911" s="139"/>
      <c r="C911" s="139"/>
      <c r="D911" s="139"/>
      <c r="E911" s="139"/>
      <c r="G911" s="139"/>
      <c r="I911" s="139"/>
      <c r="J911" s="139"/>
      <c r="O911" s="139"/>
      <c r="P911" s="139"/>
      <c r="Q911" s="246"/>
      <c r="R911" s="247"/>
      <c r="S911" s="247"/>
      <c r="T911" s="247"/>
      <c r="U911" s="247"/>
      <c r="V911" s="247"/>
      <c r="W911" s="247"/>
      <c r="X911" s="247"/>
      <c r="Y911" s="247"/>
      <c r="Z911" s="247"/>
      <c r="AA911" s="247"/>
      <c r="AB911" s="247"/>
      <c r="AC911" s="247"/>
      <c r="AD911" s="247"/>
      <c r="AE911" s="247"/>
      <c r="AF911" s="248"/>
      <c r="AG911" s="248"/>
      <c r="AH911" s="248"/>
      <c r="AI911" s="248"/>
      <c r="AJ911" s="248"/>
    </row>
    <row r="912" spans="1:36" ht="12.75" customHeight="1" x14ac:dyDescent="0.25">
      <c r="A912" s="139"/>
      <c r="B912" s="139"/>
      <c r="C912" s="139"/>
      <c r="D912" s="139"/>
      <c r="E912" s="139"/>
      <c r="G912" s="139"/>
      <c r="I912" s="139"/>
      <c r="J912" s="139"/>
      <c r="O912" s="139"/>
      <c r="P912" s="139"/>
      <c r="Q912" s="246"/>
      <c r="R912" s="247"/>
      <c r="S912" s="247"/>
      <c r="T912" s="247"/>
      <c r="U912" s="247"/>
      <c r="V912" s="247"/>
      <c r="W912" s="247"/>
      <c r="X912" s="247"/>
      <c r="Y912" s="247"/>
      <c r="Z912" s="247"/>
      <c r="AA912" s="247"/>
      <c r="AB912" s="247"/>
      <c r="AC912" s="247"/>
      <c r="AD912" s="247"/>
      <c r="AE912" s="247"/>
      <c r="AF912" s="248"/>
      <c r="AG912" s="248"/>
      <c r="AH912" s="248"/>
      <c r="AI912" s="248"/>
      <c r="AJ912" s="248"/>
    </row>
    <row r="913" spans="1:36" ht="12.75" customHeight="1" x14ac:dyDescent="0.25">
      <c r="A913" s="139"/>
      <c r="B913" s="139"/>
      <c r="C913" s="139"/>
      <c r="D913" s="139"/>
      <c r="E913" s="139"/>
      <c r="G913" s="139"/>
      <c r="I913" s="139"/>
      <c r="J913" s="139"/>
      <c r="O913" s="139"/>
      <c r="P913" s="139"/>
      <c r="Q913" s="246"/>
      <c r="R913" s="247"/>
      <c r="S913" s="247"/>
      <c r="T913" s="247"/>
      <c r="U913" s="247"/>
      <c r="V913" s="247"/>
      <c r="W913" s="247"/>
      <c r="X913" s="247"/>
      <c r="Y913" s="247"/>
      <c r="Z913" s="247"/>
      <c r="AA913" s="247"/>
      <c r="AB913" s="247"/>
      <c r="AC913" s="247"/>
      <c r="AD913" s="247"/>
      <c r="AE913" s="247"/>
      <c r="AF913" s="248"/>
      <c r="AG913" s="248"/>
      <c r="AH913" s="248"/>
      <c r="AI913" s="248"/>
      <c r="AJ913" s="248"/>
    </row>
    <row r="914" spans="1:36" ht="12.75" customHeight="1" x14ac:dyDescent="0.25">
      <c r="A914" s="139"/>
      <c r="B914" s="139"/>
      <c r="C914" s="139"/>
      <c r="D914" s="139"/>
      <c r="E914" s="139"/>
      <c r="G914" s="139"/>
      <c r="I914" s="139"/>
      <c r="J914" s="139"/>
      <c r="O914" s="139"/>
      <c r="P914" s="139"/>
      <c r="Q914" s="246"/>
      <c r="R914" s="247"/>
      <c r="S914" s="247"/>
      <c r="T914" s="247"/>
      <c r="U914" s="247"/>
      <c r="V914" s="247"/>
      <c r="W914" s="247"/>
      <c r="X914" s="247"/>
      <c r="Y914" s="247"/>
      <c r="Z914" s="247"/>
      <c r="AA914" s="247"/>
      <c r="AB914" s="247"/>
      <c r="AC914" s="247"/>
      <c r="AD914" s="247"/>
      <c r="AE914" s="247"/>
      <c r="AF914" s="248"/>
      <c r="AG914" s="248"/>
      <c r="AH914" s="248"/>
      <c r="AI914" s="248"/>
      <c r="AJ914" s="248"/>
    </row>
    <row r="915" spans="1:36" ht="12.75" customHeight="1" x14ac:dyDescent="0.25">
      <c r="A915" s="139"/>
      <c r="B915" s="139"/>
      <c r="C915" s="139"/>
      <c r="D915" s="139"/>
      <c r="E915" s="139"/>
      <c r="G915" s="139"/>
      <c r="I915" s="139"/>
      <c r="J915" s="139"/>
      <c r="O915" s="139"/>
      <c r="P915" s="139"/>
      <c r="Q915" s="246"/>
      <c r="R915" s="247"/>
      <c r="S915" s="247"/>
      <c r="T915" s="247"/>
      <c r="U915" s="247"/>
      <c r="V915" s="247"/>
      <c r="W915" s="247"/>
      <c r="X915" s="247"/>
      <c r="Y915" s="247"/>
      <c r="Z915" s="247"/>
      <c r="AA915" s="247"/>
      <c r="AB915" s="247"/>
      <c r="AC915" s="247"/>
      <c r="AD915" s="247"/>
      <c r="AE915" s="247"/>
      <c r="AF915" s="248"/>
      <c r="AG915" s="248"/>
      <c r="AH915" s="248"/>
      <c r="AI915" s="248"/>
      <c r="AJ915" s="248"/>
    </row>
    <row r="916" spans="1:36" ht="12.75" customHeight="1" x14ac:dyDescent="0.25">
      <c r="A916" s="139"/>
      <c r="B916" s="139"/>
      <c r="C916" s="139"/>
      <c r="D916" s="139"/>
      <c r="E916" s="139"/>
      <c r="G916" s="139"/>
      <c r="I916" s="139"/>
      <c r="J916" s="139"/>
      <c r="O916" s="139"/>
      <c r="P916" s="139"/>
      <c r="Q916" s="246"/>
      <c r="R916" s="247"/>
      <c r="S916" s="247"/>
      <c r="T916" s="247"/>
      <c r="U916" s="247"/>
      <c r="V916" s="247"/>
      <c r="W916" s="247"/>
      <c r="X916" s="247"/>
      <c r="Y916" s="247"/>
      <c r="Z916" s="247"/>
      <c r="AA916" s="247"/>
      <c r="AB916" s="247"/>
      <c r="AC916" s="247"/>
      <c r="AD916" s="247"/>
      <c r="AE916" s="247"/>
      <c r="AF916" s="248"/>
      <c r="AG916" s="248"/>
      <c r="AH916" s="248"/>
      <c r="AI916" s="248"/>
      <c r="AJ916" s="248"/>
    </row>
    <row r="917" spans="1:36" ht="12.75" customHeight="1" x14ac:dyDescent="0.25">
      <c r="A917" s="139"/>
      <c r="B917" s="139"/>
      <c r="C917" s="139"/>
      <c r="D917" s="139"/>
      <c r="E917" s="139"/>
      <c r="G917" s="139"/>
      <c r="I917" s="139"/>
      <c r="J917" s="139"/>
      <c r="O917" s="139"/>
      <c r="P917" s="139"/>
      <c r="Q917" s="246"/>
      <c r="R917" s="247"/>
      <c r="S917" s="247"/>
      <c r="T917" s="247"/>
      <c r="U917" s="247"/>
      <c r="V917" s="247"/>
      <c r="W917" s="247"/>
      <c r="X917" s="247"/>
      <c r="Y917" s="247"/>
      <c r="Z917" s="247"/>
      <c r="AA917" s="247"/>
      <c r="AB917" s="247"/>
      <c r="AC917" s="247"/>
      <c r="AD917" s="247"/>
      <c r="AE917" s="247"/>
      <c r="AF917" s="248"/>
      <c r="AG917" s="248"/>
      <c r="AH917" s="248"/>
      <c r="AI917" s="248"/>
      <c r="AJ917" s="248"/>
    </row>
    <row r="918" spans="1:36" ht="12.75" customHeight="1" x14ac:dyDescent="0.25">
      <c r="A918" s="139"/>
      <c r="B918" s="139"/>
      <c r="C918" s="139"/>
      <c r="D918" s="139"/>
      <c r="E918" s="139"/>
      <c r="G918" s="139"/>
      <c r="I918" s="139"/>
      <c r="J918" s="139"/>
      <c r="O918" s="139"/>
      <c r="P918" s="139"/>
      <c r="Q918" s="246"/>
      <c r="R918" s="247"/>
      <c r="S918" s="247"/>
      <c r="T918" s="247"/>
      <c r="U918" s="247"/>
      <c r="V918" s="247"/>
      <c r="W918" s="247"/>
      <c r="X918" s="247"/>
      <c r="Y918" s="247"/>
      <c r="Z918" s="247"/>
      <c r="AA918" s="247"/>
      <c r="AB918" s="247"/>
      <c r="AC918" s="247"/>
      <c r="AD918" s="247"/>
      <c r="AE918" s="247"/>
      <c r="AF918" s="248"/>
      <c r="AG918" s="248"/>
      <c r="AH918" s="248"/>
      <c r="AI918" s="248"/>
      <c r="AJ918" s="248"/>
    </row>
    <row r="919" spans="1:36" ht="12.75" customHeight="1" x14ac:dyDescent="0.25">
      <c r="A919" s="139"/>
      <c r="B919" s="139"/>
      <c r="C919" s="139"/>
      <c r="D919" s="139"/>
      <c r="E919" s="139"/>
      <c r="G919" s="139"/>
      <c r="I919" s="139"/>
      <c r="J919" s="139"/>
      <c r="O919" s="139"/>
      <c r="P919" s="139"/>
      <c r="Q919" s="246"/>
      <c r="R919" s="247"/>
      <c r="S919" s="247"/>
      <c r="T919" s="247"/>
      <c r="U919" s="247"/>
      <c r="V919" s="247"/>
      <c r="W919" s="247"/>
      <c r="X919" s="247"/>
      <c r="Y919" s="247"/>
      <c r="Z919" s="247"/>
      <c r="AA919" s="247"/>
      <c r="AB919" s="247"/>
      <c r="AC919" s="247"/>
      <c r="AD919" s="247"/>
      <c r="AE919" s="247"/>
      <c r="AF919" s="248"/>
      <c r="AG919" s="248"/>
      <c r="AH919" s="248"/>
      <c r="AI919" s="248"/>
      <c r="AJ919" s="248"/>
    </row>
    <row r="920" spans="1:36" ht="12.75" customHeight="1" x14ac:dyDescent="0.25">
      <c r="A920" s="139"/>
      <c r="B920" s="139"/>
      <c r="C920" s="139"/>
      <c r="D920" s="139"/>
      <c r="E920" s="139"/>
      <c r="G920" s="139"/>
      <c r="I920" s="139"/>
      <c r="J920" s="139"/>
      <c r="O920" s="139"/>
      <c r="P920" s="139"/>
      <c r="Q920" s="246"/>
      <c r="R920" s="247"/>
      <c r="S920" s="247"/>
      <c r="T920" s="247"/>
      <c r="U920" s="247"/>
      <c r="V920" s="247"/>
      <c r="W920" s="247"/>
      <c r="X920" s="247"/>
      <c r="Y920" s="247"/>
      <c r="Z920" s="247"/>
      <c r="AA920" s="247"/>
      <c r="AB920" s="247"/>
      <c r="AC920" s="247"/>
      <c r="AD920" s="247"/>
      <c r="AE920" s="247"/>
      <c r="AF920" s="248"/>
      <c r="AG920" s="248"/>
      <c r="AH920" s="248"/>
      <c r="AI920" s="248"/>
      <c r="AJ920" s="248"/>
    </row>
    <row r="921" spans="1:36" ht="12.75" customHeight="1" x14ac:dyDescent="0.25">
      <c r="A921" s="139"/>
      <c r="B921" s="139"/>
      <c r="C921" s="139"/>
      <c r="D921" s="139"/>
      <c r="E921" s="139"/>
      <c r="G921" s="139"/>
      <c r="I921" s="139"/>
      <c r="J921" s="139"/>
      <c r="O921" s="139"/>
      <c r="P921" s="139"/>
      <c r="Q921" s="246"/>
      <c r="R921" s="247"/>
      <c r="S921" s="247"/>
      <c r="T921" s="247"/>
      <c r="U921" s="247"/>
      <c r="V921" s="247"/>
      <c r="W921" s="247"/>
      <c r="X921" s="247"/>
      <c r="Y921" s="247"/>
      <c r="Z921" s="247"/>
      <c r="AA921" s="247"/>
      <c r="AB921" s="247"/>
      <c r="AC921" s="247"/>
      <c r="AD921" s="247"/>
      <c r="AE921" s="247"/>
      <c r="AF921" s="248"/>
      <c r="AG921" s="248"/>
      <c r="AH921" s="248"/>
      <c r="AI921" s="248"/>
      <c r="AJ921" s="248"/>
    </row>
    <row r="922" spans="1:36" ht="12.75" customHeight="1" x14ac:dyDescent="0.25">
      <c r="A922" s="139"/>
      <c r="B922" s="139"/>
      <c r="C922" s="139"/>
      <c r="D922" s="139"/>
      <c r="E922" s="139"/>
      <c r="G922" s="139"/>
      <c r="I922" s="139"/>
      <c r="J922" s="139"/>
      <c r="O922" s="139"/>
      <c r="P922" s="139"/>
      <c r="Q922" s="246"/>
      <c r="R922" s="247"/>
      <c r="S922" s="247"/>
      <c r="T922" s="247"/>
      <c r="U922" s="247"/>
      <c r="V922" s="247"/>
      <c r="W922" s="247"/>
      <c r="X922" s="247"/>
      <c r="Y922" s="247"/>
      <c r="Z922" s="247"/>
      <c r="AA922" s="247"/>
      <c r="AB922" s="247"/>
      <c r="AC922" s="247"/>
      <c r="AD922" s="247"/>
      <c r="AE922" s="247"/>
      <c r="AF922" s="248"/>
      <c r="AG922" s="248"/>
      <c r="AH922" s="248"/>
      <c r="AI922" s="248"/>
      <c r="AJ922" s="248"/>
    </row>
    <row r="923" spans="1:36" ht="12.75" customHeight="1" x14ac:dyDescent="0.25">
      <c r="A923" s="139"/>
      <c r="B923" s="139"/>
      <c r="C923" s="139"/>
      <c r="D923" s="139"/>
      <c r="E923" s="139"/>
      <c r="G923" s="139"/>
      <c r="I923" s="139"/>
      <c r="J923" s="139"/>
      <c r="O923" s="139"/>
      <c r="P923" s="139"/>
      <c r="Q923" s="246"/>
      <c r="R923" s="247"/>
      <c r="S923" s="247"/>
      <c r="T923" s="247"/>
      <c r="U923" s="247"/>
      <c r="V923" s="247"/>
      <c r="W923" s="247"/>
      <c r="X923" s="247"/>
      <c r="Y923" s="247"/>
      <c r="Z923" s="247"/>
      <c r="AA923" s="247"/>
      <c r="AB923" s="247"/>
      <c r="AC923" s="247"/>
      <c r="AD923" s="247"/>
      <c r="AE923" s="247"/>
      <c r="AF923" s="248"/>
      <c r="AG923" s="248"/>
      <c r="AH923" s="248"/>
      <c r="AI923" s="248"/>
      <c r="AJ923" s="248"/>
    </row>
    <row r="924" spans="1:36" ht="12.75" customHeight="1" x14ac:dyDescent="0.25">
      <c r="A924" s="139"/>
      <c r="B924" s="139"/>
      <c r="C924" s="139"/>
      <c r="D924" s="139"/>
      <c r="E924" s="139"/>
      <c r="G924" s="139"/>
      <c r="I924" s="139"/>
      <c r="J924" s="139"/>
      <c r="O924" s="139"/>
      <c r="P924" s="139"/>
      <c r="Q924" s="246"/>
      <c r="R924" s="247"/>
      <c r="S924" s="247"/>
      <c r="T924" s="247"/>
      <c r="U924" s="247"/>
      <c r="V924" s="247"/>
      <c r="W924" s="247"/>
      <c r="X924" s="247"/>
      <c r="Y924" s="247"/>
      <c r="Z924" s="247"/>
      <c r="AA924" s="247"/>
      <c r="AB924" s="247"/>
      <c r="AC924" s="247"/>
      <c r="AD924" s="247"/>
      <c r="AE924" s="247"/>
      <c r="AF924" s="248"/>
      <c r="AG924" s="248"/>
      <c r="AH924" s="248"/>
      <c r="AI924" s="248"/>
      <c r="AJ924" s="248"/>
    </row>
    <row r="925" spans="1:36" ht="12.75" customHeight="1" x14ac:dyDescent="0.25">
      <c r="A925" s="139"/>
      <c r="B925" s="139"/>
      <c r="C925" s="139"/>
      <c r="D925" s="139"/>
      <c r="E925" s="139"/>
      <c r="G925" s="139"/>
      <c r="I925" s="139"/>
      <c r="J925" s="139"/>
      <c r="O925" s="139"/>
      <c r="P925" s="139"/>
      <c r="Q925" s="246"/>
      <c r="R925" s="247"/>
      <c r="S925" s="247"/>
      <c r="T925" s="247"/>
      <c r="U925" s="247"/>
      <c r="V925" s="247"/>
      <c r="W925" s="247"/>
      <c r="X925" s="247"/>
      <c r="Y925" s="247"/>
      <c r="Z925" s="247"/>
      <c r="AA925" s="247"/>
      <c r="AB925" s="247"/>
      <c r="AC925" s="247"/>
      <c r="AD925" s="247"/>
      <c r="AE925" s="247"/>
      <c r="AF925" s="248"/>
      <c r="AG925" s="248"/>
      <c r="AH925" s="248"/>
      <c r="AI925" s="248"/>
      <c r="AJ925" s="248"/>
    </row>
    <row r="926" spans="1:36" ht="12.75" customHeight="1" x14ac:dyDescent="0.25">
      <c r="A926" s="139"/>
      <c r="B926" s="139"/>
      <c r="C926" s="139"/>
      <c r="D926" s="139"/>
      <c r="E926" s="139"/>
      <c r="G926" s="139"/>
      <c r="I926" s="139"/>
      <c r="J926" s="139"/>
      <c r="O926" s="139"/>
      <c r="P926" s="139"/>
      <c r="Q926" s="246"/>
      <c r="R926" s="247"/>
      <c r="S926" s="247"/>
      <c r="T926" s="247"/>
      <c r="U926" s="247"/>
      <c r="V926" s="247"/>
      <c r="W926" s="247"/>
      <c r="X926" s="247"/>
      <c r="Y926" s="247"/>
      <c r="Z926" s="247"/>
      <c r="AA926" s="247"/>
      <c r="AB926" s="247"/>
      <c r="AC926" s="247"/>
      <c r="AD926" s="247"/>
      <c r="AE926" s="247"/>
      <c r="AF926" s="248"/>
      <c r="AG926" s="248"/>
      <c r="AH926" s="248"/>
      <c r="AI926" s="248"/>
      <c r="AJ926" s="248"/>
    </row>
    <row r="927" spans="1:36" ht="12.75" customHeight="1" x14ac:dyDescent="0.25">
      <c r="A927" s="139"/>
      <c r="B927" s="139"/>
      <c r="C927" s="139"/>
      <c r="D927" s="139"/>
      <c r="E927" s="139"/>
      <c r="G927" s="139"/>
      <c r="I927" s="139"/>
      <c r="J927" s="139"/>
      <c r="O927" s="139"/>
      <c r="P927" s="139"/>
      <c r="Q927" s="246"/>
      <c r="R927" s="247"/>
      <c r="S927" s="247"/>
      <c r="T927" s="247"/>
      <c r="U927" s="247"/>
      <c r="V927" s="247"/>
      <c r="W927" s="247"/>
      <c r="X927" s="247"/>
      <c r="Y927" s="247"/>
      <c r="Z927" s="247"/>
      <c r="AA927" s="247"/>
      <c r="AB927" s="247"/>
      <c r="AC927" s="247"/>
      <c r="AD927" s="247"/>
      <c r="AE927" s="247"/>
      <c r="AF927" s="248"/>
      <c r="AG927" s="248"/>
      <c r="AH927" s="248"/>
      <c r="AI927" s="248"/>
      <c r="AJ927" s="248"/>
    </row>
    <row r="928" spans="1:36" ht="12.75" customHeight="1" x14ac:dyDescent="0.25">
      <c r="A928" s="139"/>
      <c r="B928" s="139"/>
      <c r="C928" s="139"/>
      <c r="D928" s="139"/>
      <c r="E928" s="139"/>
      <c r="G928" s="139"/>
      <c r="I928" s="139"/>
      <c r="J928" s="139"/>
      <c r="O928" s="139"/>
      <c r="P928" s="139"/>
      <c r="Q928" s="246"/>
      <c r="R928" s="247"/>
      <c r="S928" s="247"/>
      <c r="T928" s="247"/>
      <c r="U928" s="247"/>
      <c r="V928" s="247"/>
      <c r="W928" s="247"/>
      <c r="X928" s="247"/>
      <c r="Y928" s="247"/>
      <c r="Z928" s="247"/>
      <c r="AA928" s="247"/>
      <c r="AB928" s="247"/>
      <c r="AC928" s="247"/>
      <c r="AD928" s="247"/>
      <c r="AE928" s="247"/>
      <c r="AF928" s="248"/>
      <c r="AG928" s="248"/>
      <c r="AH928" s="248"/>
      <c r="AI928" s="248"/>
      <c r="AJ928" s="248"/>
    </row>
    <row r="929" spans="1:36" ht="12.75" customHeight="1" x14ac:dyDescent="0.25">
      <c r="A929" s="139"/>
      <c r="B929" s="139"/>
      <c r="C929" s="139"/>
      <c r="D929" s="139"/>
      <c r="E929" s="139"/>
      <c r="G929" s="139"/>
      <c r="I929" s="139"/>
      <c r="J929" s="139"/>
      <c r="O929" s="139"/>
      <c r="P929" s="139"/>
      <c r="Q929" s="246"/>
      <c r="R929" s="247"/>
      <c r="S929" s="247"/>
      <c r="T929" s="247"/>
      <c r="U929" s="247"/>
      <c r="V929" s="247"/>
      <c r="W929" s="247"/>
      <c r="X929" s="247"/>
      <c r="Y929" s="247"/>
      <c r="Z929" s="247"/>
      <c r="AA929" s="247"/>
      <c r="AB929" s="247"/>
      <c r="AC929" s="247"/>
      <c r="AD929" s="247"/>
      <c r="AE929" s="247"/>
      <c r="AF929" s="248"/>
      <c r="AG929" s="248"/>
      <c r="AH929" s="248"/>
      <c r="AI929" s="248"/>
      <c r="AJ929" s="248"/>
    </row>
    <row r="930" spans="1:36" ht="12.75" customHeight="1" x14ac:dyDescent="0.25">
      <c r="A930" s="139"/>
      <c r="B930" s="139"/>
      <c r="C930" s="139"/>
      <c r="D930" s="139"/>
      <c r="E930" s="139"/>
      <c r="G930" s="139"/>
      <c r="I930" s="139"/>
      <c r="J930" s="139"/>
      <c r="O930" s="139"/>
      <c r="P930" s="139"/>
      <c r="Q930" s="246"/>
      <c r="R930" s="247"/>
      <c r="S930" s="247"/>
      <c r="T930" s="247"/>
      <c r="U930" s="247"/>
      <c r="V930" s="247"/>
      <c r="W930" s="247"/>
      <c r="X930" s="247"/>
      <c r="Y930" s="247"/>
      <c r="Z930" s="247"/>
      <c r="AA930" s="247"/>
      <c r="AB930" s="247"/>
      <c r="AC930" s="247"/>
      <c r="AD930" s="247"/>
      <c r="AE930" s="247"/>
      <c r="AF930" s="248"/>
      <c r="AG930" s="248"/>
      <c r="AH930" s="248"/>
      <c r="AI930" s="248"/>
      <c r="AJ930" s="248"/>
    </row>
    <row r="931" spans="1:36" ht="12.75" customHeight="1" x14ac:dyDescent="0.25">
      <c r="A931" s="139"/>
      <c r="B931" s="139"/>
      <c r="C931" s="139"/>
      <c r="D931" s="139"/>
      <c r="E931" s="139"/>
      <c r="G931" s="139"/>
      <c r="I931" s="139"/>
      <c r="J931" s="139"/>
      <c r="O931" s="139"/>
      <c r="P931" s="139"/>
      <c r="Q931" s="246"/>
      <c r="R931" s="247"/>
      <c r="S931" s="247"/>
      <c r="T931" s="247"/>
      <c r="U931" s="247"/>
      <c r="V931" s="247"/>
      <c r="W931" s="247"/>
      <c r="X931" s="247"/>
      <c r="Y931" s="247"/>
      <c r="Z931" s="247"/>
      <c r="AA931" s="247"/>
      <c r="AB931" s="247"/>
      <c r="AC931" s="247"/>
      <c r="AD931" s="247"/>
      <c r="AE931" s="247"/>
      <c r="AF931" s="248"/>
      <c r="AG931" s="248"/>
      <c r="AH931" s="248"/>
      <c r="AI931" s="248"/>
      <c r="AJ931" s="248"/>
    </row>
    <row r="932" spans="1:36" ht="12.75" customHeight="1" x14ac:dyDescent="0.25">
      <c r="A932" s="139"/>
      <c r="B932" s="139"/>
      <c r="C932" s="139"/>
      <c r="D932" s="139"/>
      <c r="E932" s="139"/>
      <c r="G932" s="139"/>
      <c r="I932" s="139"/>
      <c r="J932" s="139"/>
      <c r="O932" s="139"/>
      <c r="P932" s="139"/>
      <c r="Q932" s="246"/>
      <c r="R932" s="247"/>
      <c r="S932" s="247"/>
      <c r="T932" s="247"/>
      <c r="U932" s="247"/>
      <c r="V932" s="247"/>
      <c r="W932" s="247"/>
      <c r="X932" s="247"/>
      <c r="Y932" s="247"/>
      <c r="Z932" s="247"/>
      <c r="AA932" s="247"/>
      <c r="AB932" s="247"/>
      <c r="AC932" s="247"/>
      <c r="AD932" s="247"/>
      <c r="AE932" s="247"/>
      <c r="AF932" s="248"/>
      <c r="AG932" s="248"/>
      <c r="AH932" s="248"/>
      <c r="AI932" s="248"/>
      <c r="AJ932" s="248"/>
    </row>
    <row r="933" spans="1:36" ht="12.75" customHeight="1" x14ac:dyDescent="0.25">
      <c r="A933" s="139"/>
      <c r="B933" s="139"/>
      <c r="C933" s="139"/>
      <c r="D933" s="139"/>
      <c r="E933" s="139"/>
      <c r="G933" s="139"/>
      <c r="I933" s="139"/>
      <c r="J933" s="139"/>
      <c r="O933" s="139"/>
      <c r="P933" s="139"/>
      <c r="Q933" s="246"/>
      <c r="R933" s="247"/>
      <c r="S933" s="247"/>
      <c r="T933" s="247"/>
      <c r="U933" s="247"/>
      <c r="V933" s="247"/>
      <c r="W933" s="247"/>
      <c r="X933" s="247"/>
      <c r="Y933" s="247"/>
      <c r="Z933" s="247"/>
      <c r="AA933" s="247"/>
      <c r="AB933" s="247"/>
      <c r="AC933" s="247"/>
      <c r="AD933" s="247"/>
      <c r="AE933" s="247"/>
      <c r="AF933" s="248"/>
      <c r="AG933" s="248"/>
      <c r="AH933" s="248"/>
      <c r="AI933" s="248"/>
      <c r="AJ933" s="248"/>
    </row>
    <row r="934" spans="1:36" ht="12.75" customHeight="1" x14ac:dyDescent="0.25">
      <c r="A934" s="139"/>
      <c r="B934" s="139"/>
      <c r="C934" s="139"/>
      <c r="D934" s="139"/>
      <c r="E934" s="139"/>
      <c r="G934" s="139"/>
      <c r="I934" s="139"/>
      <c r="J934" s="139"/>
      <c r="O934" s="139"/>
      <c r="P934" s="139"/>
      <c r="Q934" s="246"/>
      <c r="R934" s="247"/>
      <c r="S934" s="247"/>
      <c r="T934" s="247"/>
      <c r="U934" s="247"/>
      <c r="V934" s="247"/>
      <c r="W934" s="247"/>
      <c r="X934" s="247"/>
      <c r="Y934" s="247"/>
      <c r="Z934" s="247"/>
      <c r="AA934" s="247"/>
      <c r="AB934" s="247"/>
      <c r="AC934" s="247"/>
      <c r="AD934" s="247"/>
      <c r="AE934" s="247"/>
      <c r="AF934" s="248"/>
      <c r="AG934" s="248"/>
      <c r="AH934" s="248"/>
      <c r="AI934" s="248"/>
      <c r="AJ934" s="248"/>
    </row>
    <row r="935" spans="1:36" ht="12.75" customHeight="1" x14ac:dyDescent="0.25">
      <c r="A935" s="139"/>
      <c r="B935" s="139"/>
      <c r="C935" s="139"/>
      <c r="D935" s="139"/>
      <c r="E935" s="139"/>
      <c r="G935" s="139"/>
      <c r="I935" s="139"/>
      <c r="J935" s="139"/>
      <c r="O935" s="139"/>
      <c r="P935" s="139"/>
      <c r="Q935" s="246"/>
      <c r="R935" s="247"/>
      <c r="S935" s="247"/>
      <c r="T935" s="247"/>
      <c r="U935" s="247"/>
      <c r="V935" s="247"/>
      <c r="W935" s="247"/>
      <c r="X935" s="247"/>
      <c r="Y935" s="247"/>
      <c r="Z935" s="247"/>
      <c r="AA935" s="247"/>
      <c r="AB935" s="247"/>
      <c r="AC935" s="247"/>
      <c r="AD935" s="247"/>
      <c r="AE935" s="247"/>
      <c r="AF935" s="248"/>
      <c r="AG935" s="248"/>
      <c r="AH935" s="248"/>
      <c r="AI935" s="248"/>
      <c r="AJ935" s="248"/>
    </row>
    <row r="936" spans="1:36" ht="12.75" customHeight="1" x14ac:dyDescent="0.25">
      <c r="A936" s="139"/>
      <c r="B936" s="139"/>
      <c r="C936" s="139"/>
      <c r="D936" s="139"/>
      <c r="E936" s="139"/>
      <c r="G936" s="139"/>
      <c r="I936" s="139"/>
      <c r="J936" s="139"/>
      <c r="O936" s="139"/>
      <c r="P936" s="139"/>
      <c r="Q936" s="246"/>
      <c r="R936" s="247"/>
      <c r="S936" s="247"/>
      <c r="T936" s="247"/>
      <c r="U936" s="247"/>
      <c r="V936" s="247"/>
      <c r="W936" s="247"/>
      <c r="X936" s="247"/>
      <c r="Y936" s="247"/>
      <c r="Z936" s="247"/>
      <c r="AA936" s="247"/>
      <c r="AB936" s="247"/>
      <c r="AC936" s="247"/>
      <c r="AD936" s="247"/>
      <c r="AE936" s="247"/>
      <c r="AF936" s="248"/>
      <c r="AG936" s="248"/>
      <c r="AH936" s="248"/>
      <c r="AI936" s="248"/>
      <c r="AJ936" s="248"/>
    </row>
    <row r="937" spans="1:36" ht="12.75" customHeight="1" x14ac:dyDescent="0.25">
      <c r="A937" s="139"/>
      <c r="B937" s="139"/>
      <c r="C937" s="139"/>
      <c r="D937" s="139"/>
      <c r="E937" s="139"/>
      <c r="G937" s="139"/>
      <c r="I937" s="139"/>
      <c r="J937" s="139"/>
      <c r="O937" s="139"/>
      <c r="P937" s="139"/>
      <c r="Q937" s="246"/>
      <c r="R937" s="247"/>
      <c r="S937" s="247"/>
      <c r="T937" s="247"/>
      <c r="U937" s="247"/>
      <c r="V937" s="247"/>
      <c r="W937" s="247"/>
      <c r="X937" s="247"/>
      <c r="Y937" s="247"/>
      <c r="Z937" s="247"/>
      <c r="AA937" s="247"/>
      <c r="AB937" s="247"/>
      <c r="AC937" s="247"/>
      <c r="AD937" s="247"/>
      <c r="AE937" s="247"/>
      <c r="AF937" s="248"/>
      <c r="AG937" s="248"/>
      <c r="AH937" s="248"/>
      <c r="AI937" s="248"/>
      <c r="AJ937" s="248"/>
    </row>
    <row r="938" spans="1:36" ht="12.75" customHeight="1" x14ac:dyDescent="0.25">
      <c r="A938" s="139"/>
      <c r="B938" s="139"/>
      <c r="C938" s="139"/>
      <c r="D938" s="139"/>
      <c r="E938" s="139"/>
      <c r="G938" s="139"/>
      <c r="I938" s="139"/>
      <c r="J938" s="139"/>
      <c r="O938" s="139"/>
      <c r="P938" s="139"/>
      <c r="Q938" s="246"/>
      <c r="R938" s="247"/>
      <c r="S938" s="247"/>
      <c r="T938" s="247"/>
      <c r="U938" s="247"/>
      <c r="V938" s="247"/>
      <c r="W938" s="247"/>
      <c r="X938" s="247"/>
      <c r="Y938" s="247"/>
      <c r="Z938" s="247"/>
      <c r="AA938" s="247"/>
      <c r="AB938" s="247"/>
      <c r="AC938" s="247"/>
      <c r="AD938" s="247"/>
      <c r="AE938" s="247"/>
      <c r="AF938" s="248"/>
      <c r="AG938" s="248"/>
      <c r="AH938" s="248"/>
      <c r="AI938" s="248"/>
      <c r="AJ938" s="248"/>
    </row>
    <row r="939" spans="1:36" ht="12.75" customHeight="1" x14ac:dyDescent="0.25">
      <c r="A939" s="139"/>
      <c r="B939" s="139"/>
      <c r="C939" s="139"/>
      <c r="D939" s="139"/>
      <c r="E939" s="139"/>
      <c r="G939" s="139"/>
      <c r="I939" s="139"/>
      <c r="J939" s="139"/>
      <c r="O939" s="139"/>
      <c r="P939" s="139"/>
      <c r="Q939" s="246"/>
      <c r="R939" s="247"/>
      <c r="S939" s="247"/>
      <c r="T939" s="247"/>
      <c r="U939" s="247"/>
      <c r="V939" s="247"/>
      <c r="W939" s="247"/>
      <c r="X939" s="247"/>
      <c r="Y939" s="247"/>
      <c r="Z939" s="247"/>
      <c r="AA939" s="247"/>
      <c r="AB939" s="247"/>
      <c r="AC939" s="247"/>
      <c r="AD939" s="247"/>
      <c r="AE939" s="247"/>
      <c r="AF939" s="248"/>
      <c r="AG939" s="248"/>
      <c r="AH939" s="248"/>
      <c r="AI939" s="248"/>
      <c r="AJ939" s="248"/>
    </row>
    <row r="940" spans="1:36" ht="12.75" customHeight="1" x14ac:dyDescent="0.25">
      <c r="A940" s="139"/>
      <c r="B940" s="139"/>
      <c r="C940" s="139"/>
      <c r="D940" s="139"/>
      <c r="E940" s="139"/>
      <c r="G940" s="139"/>
      <c r="I940" s="139"/>
      <c r="J940" s="139"/>
      <c r="O940" s="139"/>
      <c r="P940" s="139"/>
      <c r="Q940" s="246"/>
      <c r="R940" s="247"/>
      <c r="S940" s="247"/>
      <c r="T940" s="247"/>
      <c r="U940" s="247"/>
      <c r="V940" s="247"/>
      <c r="W940" s="247"/>
      <c r="X940" s="247"/>
      <c r="Y940" s="247"/>
      <c r="Z940" s="247"/>
      <c r="AA940" s="247"/>
      <c r="AB940" s="247"/>
      <c r="AC940" s="247"/>
      <c r="AD940" s="247"/>
      <c r="AE940" s="247"/>
      <c r="AF940" s="248"/>
      <c r="AG940" s="248"/>
      <c r="AH940" s="248"/>
      <c r="AI940" s="248"/>
      <c r="AJ940" s="248"/>
    </row>
    <row r="941" spans="1:36" ht="12.75" customHeight="1" x14ac:dyDescent="0.25">
      <c r="A941" s="139"/>
      <c r="B941" s="139"/>
      <c r="C941" s="139"/>
      <c r="D941" s="139"/>
      <c r="E941" s="139"/>
      <c r="G941" s="139"/>
      <c r="I941" s="139"/>
      <c r="J941" s="139"/>
      <c r="O941" s="139"/>
      <c r="P941" s="139"/>
      <c r="Q941" s="246"/>
      <c r="R941" s="247"/>
      <c r="S941" s="247"/>
      <c r="T941" s="247"/>
      <c r="U941" s="247"/>
      <c r="V941" s="247"/>
      <c r="W941" s="247"/>
      <c r="X941" s="247"/>
      <c r="Y941" s="247"/>
      <c r="Z941" s="247"/>
      <c r="AA941" s="247"/>
      <c r="AB941" s="247"/>
      <c r="AC941" s="247"/>
      <c r="AD941" s="247"/>
      <c r="AE941" s="247"/>
      <c r="AF941" s="248"/>
      <c r="AG941" s="248"/>
      <c r="AH941" s="248"/>
      <c r="AI941" s="248"/>
      <c r="AJ941" s="248"/>
    </row>
    <row r="942" spans="1:36" ht="12.75" customHeight="1" x14ac:dyDescent="0.25">
      <c r="A942" s="139"/>
      <c r="B942" s="139"/>
      <c r="C942" s="139"/>
      <c r="D942" s="139"/>
      <c r="E942" s="139"/>
      <c r="G942" s="139"/>
      <c r="I942" s="139"/>
      <c r="J942" s="139"/>
      <c r="O942" s="139"/>
      <c r="P942" s="139"/>
      <c r="Q942" s="246"/>
      <c r="R942" s="247"/>
      <c r="S942" s="247"/>
      <c r="T942" s="247"/>
      <c r="U942" s="247"/>
      <c r="V942" s="247"/>
      <c r="W942" s="247"/>
      <c r="X942" s="247"/>
      <c r="Y942" s="247"/>
      <c r="Z942" s="247"/>
      <c r="AA942" s="247"/>
      <c r="AB942" s="247"/>
      <c r="AC942" s="247"/>
      <c r="AD942" s="247"/>
      <c r="AE942" s="247"/>
      <c r="AF942" s="248"/>
      <c r="AG942" s="248"/>
      <c r="AH942" s="248"/>
      <c r="AI942" s="248"/>
      <c r="AJ942" s="248"/>
    </row>
    <row r="943" spans="1:36" ht="12.75" customHeight="1" x14ac:dyDescent="0.25">
      <c r="A943" s="139"/>
      <c r="B943" s="139"/>
      <c r="C943" s="139"/>
      <c r="D943" s="139"/>
      <c r="E943" s="139"/>
      <c r="G943" s="139"/>
      <c r="I943" s="139"/>
      <c r="J943" s="139"/>
      <c r="O943" s="139"/>
      <c r="P943" s="139"/>
      <c r="Q943" s="246"/>
      <c r="R943" s="247"/>
      <c r="S943" s="247"/>
      <c r="T943" s="247"/>
      <c r="U943" s="247"/>
      <c r="V943" s="247"/>
      <c r="W943" s="247"/>
      <c r="X943" s="247"/>
      <c r="Y943" s="247"/>
      <c r="Z943" s="247"/>
      <c r="AA943" s="247"/>
      <c r="AB943" s="247"/>
      <c r="AC943" s="247"/>
      <c r="AD943" s="247"/>
      <c r="AE943" s="247"/>
      <c r="AF943" s="248"/>
      <c r="AG943" s="248"/>
      <c r="AH943" s="248"/>
      <c r="AI943" s="248"/>
      <c r="AJ943" s="248"/>
    </row>
    <row r="944" spans="1:36" ht="12.75" customHeight="1" x14ac:dyDescent="0.25">
      <c r="A944" s="139"/>
      <c r="B944" s="139"/>
      <c r="C944" s="139"/>
      <c r="D944" s="139"/>
      <c r="E944" s="139"/>
      <c r="G944" s="139"/>
      <c r="I944" s="139"/>
      <c r="J944" s="139"/>
      <c r="O944" s="139"/>
      <c r="P944" s="139"/>
      <c r="Q944" s="246"/>
      <c r="R944" s="247"/>
      <c r="S944" s="247"/>
      <c r="T944" s="247"/>
      <c r="U944" s="247"/>
      <c r="V944" s="247"/>
      <c r="W944" s="247"/>
      <c r="X944" s="247"/>
      <c r="Y944" s="247"/>
      <c r="Z944" s="247"/>
      <c r="AA944" s="247"/>
      <c r="AB944" s="247"/>
      <c r="AC944" s="247"/>
      <c r="AD944" s="247"/>
      <c r="AE944" s="247"/>
      <c r="AF944" s="248"/>
      <c r="AG944" s="248"/>
      <c r="AH944" s="248"/>
      <c r="AI944" s="248"/>
      <c r="AJ944" s="248"/>
    </row>
    <row r="945" spans="1:36" ht="12.75" customHeight="1" x14ac:dyDescent="0.25">
      <c r="A945" s="139"/>
      <c r="B945" s="139"/>
      <c r="C945" s="139"/>
      <c r="D945" s="139"/>
      <c r="E945" s="139"/>
      <c r="G945" s="139"/>
      <c r="I945" s="139"/>
      <c r="J945" s="139"/>
      <c r="O945" s="139"/>
      <c r="P945" s="139"/>
      <c r="Q945" s="246"/>
      <c r="R945" s="247"/>
      <c r="S945" s="247"/>
      <c r="T945" s="247"/>
      <c r="U945" s="247"/>
      <c r="V945" s="247"/>
      <c r="W945" s="247"/>
      <c r="X945" s="247"/>
      <c r="Y945" s="247"/>
      <c r="Z945" s="247"/>
      <c r="AA945" s="247"/>
      <c r="AB945" s="247"/>
      <c r="AC945" s="247"/>
      <c r="AD945" s="247"/>
      <c r="AE945" s="247"/>
      <c r="AF945" s="248"/>
      <c r="AG945" s="248"/>
      <c r="AH945" s="248"/>
      <c r="AI945" s="248"/>
      <c r="AJ945" s="248"/>
    </row>
    <row r="946" spans="1:36" ht="12.75" customHeight="1" x14ac:dyDescent="0.25">
      <c r="A946" s="139"/>
      <c r="B946" s="139"/>
      <c r="C946" s="139"/>
      <c r="D946" s="139"/>
      <c r="E946" s="139"/>
      <c r="G946" s="139"/>
      <c r="I946" s="139"/>
      <c r="J946" s="139"/>
      <c r="O946" s="139"/>
      <c r="P946" s="139"/>
      <c r="Q946" s="246"/>
      <c r="R946" s="247"/>
      <c r="S946" s="247"/>
      <c r="T946" s="247"/>
      <c r="U946" s="247"/>
      <c r="V946" s="247"/>
      <c r="W946" s="247"/>
      <c r="X946" s="247"/>
      <c r="Y946" s="247"/>
      <c r="Z946" s="247"/>
      <c r="AA946" s="247"/>
      <c r="AB946" s="247"/>
      <c r="AC946" s="247"/>
      <c r="AD946" s="247"/>
      <c r="AE946" s="247"/>
      <c r="AF946" s="248"/>
      <c r="AG946" s="248"/>
      <c r="AH946" s="248"/>
      <c r="AI946" s="248"/>
      <c r="AJ946" s="248"/>
    </row>
    <row r="947" spans="1:36" ht="12.75" customHeight="1" x14ac:dyDescent="0.25">
      <c r="A947" s="139"/>
      <c r="B947" s="139"/>
      <c r="C947" s="139"/>
      <c r="D947" s="139"/>
      <c r="E947" s="139"/>
      <c r="G947" s="139"/>
      <c r="I947" s="139"/>
      <c r="J947" s="139"/>
      <c r="O947" s="139"/>
      <c r="P947" s="139"/>
      <c r="Q947" s="246"/>
      <c r="R947" s="247"/>
      <c r="S947" s="247"/>
      <c r="T947" s="247"/>
      <c r="U947" s="247"/>
      <c r="V947" s="247"/>
      <c r="W947" s="247"/>
      <c r="X947" s="247"/>
      <c r="Y947" s="247"/>
      <c r="Z947" s="247"/>
      <c r="AA947" s="247"/>
      <c r="AB947" s="247"/>
      <c r="AC947" s="247"/>
      <c r="AD947" s="247"/>
      <c r="AE947" s="247"/>
      <c r="AF947" s="248"/>
      <c r="AG947" s="248"/>
      <c r="AH947" s="248"/>
      <c r="AI947" s="248"/>
      <c r="AJ947" s="248"/>
    </row>
    <row r="948" spans="1:36" ht="12.75" customHeight="1" x14ac:dyDescent="0.25">
      <c r="A948" s="139"/>
      <c r="B948" s="139"/>
      <c r="C948" s="139"/>
      <c r="D948" s="139"/>
      <c r="E948" s="139"/>
      <c r="G948" s="139"/>
      <c r="I948" s="139"/>
      <c r="J948" s="139"/>
      <c r="O948" s="139"/>
      <c r="P948" s="139"/>
      <c r="Q948" s="246"/>
      <c r="R948" s="247"/>
      <c r="S948" s="247"/>
      <c r="T948" s="247"/>
      <c r="U948" s="247"/>
      <c r="V948" s="247"/>
      <c r="W948" s="247"/>
      <c r="X948" s="247"/>
      <c r="Y948" s="247"/>
      <c r="Z948" s="247"/>
      <c r="AA948" s="247"/>
      <c r="AB948" s="247"/>
      <c r="AC948" s="247"/>
      <c r="AD948" s="247"/>
      <c r="AE948" s="247"/>
      <c r="AF948" s="248"/>
      <c r="AG948" s="248"/>
      <c r="AH948" s="248"/>
      <c r="AI948" s="248"/>
      <c r="AJ948" s="248"/>
    </row>
    <row r="949" spans="1:36" ht="12.75" customHeight="1" x14ac:dyDescent="0.25">
      <c r="A949" s="139"/>
      <c r="B949" s="139"/>
      <c r="C949" s="139"/>
      <c r="D949" s="139"/>
      <c r="E949" s="139"/>
      <c r="G949" s="139"/>
      <c r="I949" s="139"/>
      <c r="J949" s="139"/>
      <c r="O949" s="139"/>
      <c r="P949" s="139"/>
      <c r="Q949" s="246"/>
      <c r="R949" s="247"/>
      <c r="S949" s="247"/>
      <c r="T949" s="247"/>
      <c r="U949" s="247"/>
      <c r="V949" s="247"/>
      <c r="W949" s="247"/>
      <c r="X949" s="247"/>
      <c r="Y949" s="247"/>
      <c r="Z949" s="247"/>
      <c r="AA949" s="247"/>
      <c r="AB949" s="247"/>
      <c r="AC949" s="247"/>
      <c r="AD949" s="247"/>
      <c r="AE949" s="247"/>
      <c r="AF949" s="248"/>
      <c r="AG949" s="248"/>
      <c r="AH949" s="248"/>
      <c r="AI949" s="248"/>
      <c r="AJ949" s="248"/>
    </row>
    <row r="950" spans="1:36" ht="12.75" customHeight="1" x14ac:dyDescent="0.25">
      <c r="A950" s="139"/>
      <c r="B950" s="139"/>
      <c r="C950" s="139"/>
      <c r="D950" s="139"/>
      <c r="E950" s="139"/>
      <c r="G950" s="139"/>
      <c r="I950" s="139"/>
      <c r="J950" s="139"/>
      <c r="O950" s="139"/>
      <c r="P950" s="139"/>
      <c r="Q950" s="246"/>
      <c r="R950" s="247"/>
      <c r="S950" s="247"/>
      <c r="T950" s="247"/>
      <c r="U950" s="247"/>
      <c r="V950" s="247"/>
      <c r="W950" s="247"/>
      <c r="X950" s="247"/>
      <c r="Y950" s="247"/>
      <c r="Z950" s="247"/>
      <c r="AA950" s="247"/>
      <c r="AB950" s="247"/>
      <c r="AC950" s="247"/>
      <c r="AD950" s="247"/>
      <c r="AE950" s="247"/>
      <c r="AF950" s="248"/>
      <c r="AG950" s="248"/>
      <c r="AH950" s="248"/>
      <c r="AI950" s="248"/>
      <c r="AJ950" s="248"/>
    </row>
    <row r="951" spans="1:36" ht="12.75" customHeight="1" x14ac:dyDescent="0.25">
      <c r="A951" s="139"/>
      <c r="B951" s="139"/>
      <c r="C951" s="139"/>
      <c r="D951" s="139"/>
      <c r="E951" s="139"/>
      <c r="G951" s="139"/>
      <c r="I951" s="139"/>
      <c r="J951" s="139"/>
      <c r="O951" s="139"/>
      <c r="P951" s="139"/>
      <c r="Q951" s="246"/>
      <c r="R951" s="247"/>
      <c r="S951" s="247"/>
      <c r="T951" s="247"/>
      <c r="U951" s="247"/>
      <c r="V951" s="247"/>
      <c r="W951" s="247"/>
      <c r="X951" s="247"/>
      <c r="Y951" s="247"/>
      <c r="Z951" s="247"/>
      <c r="AA951" s="247"/>
      <c r="AB951" s="247"/>
      <c r="AC951" s="247"/>
      <c r="AD951" s="247"/>
      <c r="AE951" s="247"/>
      <c r="AF951" s="248"/>
      <c r="AG951" s="248"/>
      <c r="AH951" s="248"/>
      <c r="AI951" s="248"/>
      <c r="AJ951" s="248"/>
    </row>
    <row r="952" spans="1:36" ht="12.75" customHeight="1" x14ac:dyDescent="0.25">
      <c r="A952" s="139"/>
      <c r="B952" s="139"/>
      <c r="C952" s="139"/>
      <c r="D952" s="139"/>
      <c r="E952" s="139"/>
      <c r="G952" s="139"/>
      <c r="I952" s="139"/>
      <c r="J952" s="139"/>
      <c r="O952" s="139"/>
      <c r="P952" s="139"/>
      <c r="Q952" s="246"/>
      <c r="R952" s="247"/>
      <c r="S952" s="247"/>
      <c r="T952" s="247"/>
      <c r="U952" s="247"/>
      <c r="V952" s="247"/>
      <c r="W952" s="247"/>
      <c r="X952" s="247"/>
      <c r="Y952" s="247"/>
      <c r="Z952" s="247"/>
      <c r="AA952" s="247"/>
      <c r="AB952" s="247"/>
      <c r="AC952" s="247"/>
      <c r="AD952" s="247"/>
      <c r="AE952" s="247"/>
      <c r="AF952" s="248"/>
      <c r="AG952" s="248"/>
      <c r="AH952" s="248"/>
      <c r="AI952" s="248"/>
      <c r="AJ952" s="248"/>
    </row>
    <row r="953" spans="1:36" ht="12.75" customHeight="1" x14ac:dyDescent="0.25">
      <c r="A953" s="139"/>
      <c r="B953" s="139"/>
      <c r="C953" s="139"/>
      <c r="D953" s="139"/>
      <c r="E953" s="139"/>
      <c r="G953" s="139"/>
      <c r="I953" s="139"/>
      <c r="J953" s="139"/>
      <c r="O953" s="139"/>
      <c r="P953" s="139"/>
      <c r="Q953" s="246"/>
      <c r="R953" s="247"/>
      <c r="S953" s="247"/>
      <c r="T953" s="247"/>
      <c r="U953" s="247"/>
      <c r="V953" s="247"/>
      <c r="W953" s="247"/>
      <c r="X953" s="247"/>
      <c r="Y953" s="247"/>
      <c r="Z953" s="247"/>
      <c r="AA953" s="247"/>
      <c r="AB953" s="247"/>
      <c r="AC953" s="247"/>
      <c r="AD953" s="247"/>
      <c r="AE953" s="247"/>
      <c r="AF953" s="248"/>
      <c r="AG953" s="248"/>
      <c r="AH953" s="248"/>
      <c r="AI953" s="248"/>
      <c r="AJ953" s="248"/>
    </row>
    <row r="954" spans="1:36" ht="12.75" customHeight="1" x14ac:dyDescent="0.25">
      <c r="A954" s="139"/>
      <c r="B954" s="139"/>
      <c r="C954" s="139"/>
      <c r="D954" s="139"/>
      <c r="E954" s="139"/>
      <c r="G954" s="139"/>
      <c r="I954" s="139"/>
      <c r="J954" s="139"/>
      <c r="O954" s="139"/>
      <c r="P954" s="139"/>
      <c r="Q954" s="246"/>
      <c r="R954" s="247"/>
      <c r="S954" s="247"/>
      <c r="T954" s="247"/>
      <c r="U954" s="247"/>
      <c r="V954" s="247"/>
      <c r="W954" s="247"/>
      <c r="X954" s="247"/>
      <c r="Y954" s="247"/>
      <c r="Z954" s="247"/>
      <c r="AA954" s="247"/>
      <c r="AB954" s="247"/>
      <c r="AC954" s="247"/>
      <c r="AD954" s="247"/>
      <c r="AE954" s="247"/>
      <c r="AF954" s="248"/>
      <c r="AG954" s="248"/>
      <c r="AH954" s="248"/>
      <c r="AI954" s="248"/>
      <c r="AJ954" s="248"/>
    </row>
    <row r="955" spans="1:36" ht="12.75" customHeight="1" x14ac:dyDescent="0.25">
      <c r="A955" s="139"/>
      <c r="B955" s="139"/>
      <c r="C955" s="139"/>
      <c r="D955" s="139"/>
      <c r="E955" s="139"/>
      <c r="G955" s="139"/>
      <c r="I955" s="139"/>
      <c r="J955" s="139"/>
      <c r="O955" s="139"/>
      <c r="P955" s="139"/>
      <c r="Q955" s="246"/>
      <c r="R955" s="247"/>
      <c r="S955" s="247"/>
      <c r="T955" s="247"/>
      <c r="U955" s="247"/>
      <c r="V955" s="247"/>
      <c r="W955" s="247"/>
      <c r="X955" s="247"/>
      <c r="Y955" s="247"/>
      <c r="Z955" s="247"/>
      <c r="AA955" s="247"/>
      <c r="AB955" s="247"/>
      <c r="AC955" s="247"/>
      <c r="AD955" s="247"/>
      <c r="AE955" s="247"/>
      <c r="AF955" s="248"/>
      <c r="AG955" s="248"/>
      <c r="AH955" s="248"/>
      <c r="AI955" s="248"/>
      <c r="AJ955" s="248"/>
    </row>
    <row r="956" spans="1:36" ht="12.75" customHeight="1" x14ac:dyDescent="0.25">
      <c r="A956" s="139"/>
      <c r="B956" s="139"/>
      <c r="C956" s="139"/>
      <c r="D956" s="139"/>
      <c r="E956" s="139"/>
      <c r="G956" s="139"/>
      <c r="I956" s="139"/>
      <c r="J956" s="139"/>
      <c r="O956" s="139"/>
      <c r="P956" s="139"/>
      <c r="Q956" s="246"/>
      <c r="R956" s="247"/>
      <c r="S956" s="247"/>
      <c r="T956" s="247"/>
      <c r="U956" s="247"/>
      <c r="V956" s="247"/>
      <c r="W956" s="247"/>
      <c r="X956" s="247"/>
      <c r="Y956" s="247"/>
      <c r="Z956" s="247"/>
      <c r="AA956" s="247"/>
      <c r="AB956" s="247"/>
      <c r="AC956" s="247"/>
      <c r="AD956" s="247"/>
      <c r="AE956" s="247"/>
      <c r="AF956" s="248"/>
      <c r="AG956" s="248"/>
      <c r="AH956" s="248"/>
      <c r="AI956" s="248"/>
      <c r="AJ956" s="248"/>
    </row>
    <row r="957" spans="1:36" ht="12.75" customHeight="1" x14ac:dyDescent="0.25">
      <c r="A957" s="139"/>
      <c r="B957" s="139"/>
      <c r="C957" s="139"/>
      <c r="D957" s="139"/>
      <c r="E957" s="139"/>
      <c r="G957" s="139"/>
      <c r="I957" s="139"/>
      <c r="J957" s="139"/>
      <c r="O957" s="139"/>
      <c r="P957" s="139"/>
      <c r="Q957" s="246"/>
      <c r="R957" s="247"/>
      <c r="S957" s="247"/>
      <c r="T957" s="247"/>
      <c r="U957" s="247"/>
      <c r="V957" s="247"/>
      <c r="W957" s="247"/>
      <c r="X957" s="247"/>
      <c r="Y957" s="247"/>
      <c r="Z957" s="247"/>
      <c r="AA957" s="247"/>
      <c r="AB957" s="247"/>
      <c r="AC957" s="247"/>
      <c r="AD957" s="247"/>
      <c r="AE957" s="247"/>
      <c r="AF957" s="248"/>
      <c r="AG957" s="248"/>
      <c r="AH957" s="248"/>
      <c r="AI957" s="248"/>
      <c r="AJ957" s="248"/>
    </row>
    <row r="958" spans="1:36" ht="12.75" customHeight="1" x14ac:dyDescent="0.25">
      <c r="A958" s="139"/>
      <c r="B958" s="139"/>
      <c r="C958" s="139"/>
      <c r="D958" s="139"/>
      <c r="E958" s="139"/>
      <c r="G958" s="139"/>
      <c r="I958" s="139"/>
      <c r="J958" s="139"/>
      <c r="O958" s="139"/>
      <c r="P958" s="139"/>
      <c r="Q958" s="246"/>
      <c r="R958" s="247"/>
      <c r="S958" s="247"/>
      <c r="T958" s="247"/>
      <c r="U958" s="247"/>
      <c r="V958" s="247"/>
      <c r="W958" s="247"/>
      <c r="X958" s="247"/>
      <c r="Y958" s="247"/>
      <c r="Z958" s="247"/>
      <c r="AA958" s="247"/>
      <c r="AB958" s="247"/>
      <c r="AC958" s="247"/>
      <c r="AD958" s="247"/>
      <c r="AE958" s="247"/>
      <c r="AF958" s="248"/>
      <c r="AG958" s="248"/>
      <c r="AH958" s="248"/>
      <c r="AI958" s="248"/>
      <c r="AJ958" s="248"/>
    </row>
    <row r="959" spans="1:36" ht="12.75" customHeight="1" x14ac:dyDescent="0.25">
      <c r="A959" s="139"/>
      <c r="B959" s="139"/>
      <c r="C959" s="139"/>
      <c r="D959" s="139"/>
      <c r="E959" s="139"/>
      <c r="G959" s="139"/>
      <c r="I959" s="139"/>
      <c r="J959" s="139"/>
      <c r="O959" s="139"/>
      <c r="P959" s="139"/>
      <c r="Q959" s="246"/>
      <c r="R959" s="247"/>
      <c r="S959" s="247"/>
      <c r="T959" s="247"/>
      <c r="U959" s="247"/>
      <c r="V959" s="247"/>
      <c r="W959" s="247"/>
      <c r="X959" s="247"/>
      <c r="Y959" s="247"/>
      <c r="Z959" s="247"/>
      <c r="AA959" s="247"/>
      <c r="AB959" s="247"/>
      <c r="AC959" s="247"/>
      <c r="AD959" s="247"/>
      <c r="AE959" s="247"/>
      <c r="AF959" s="248"/>
      <c r="AG959" s="248"/>
      <c r="AH959" s="248"/>
      <c r="AI959" s="248"/>
      <c r="AJ959" s="248"/>
    </row>
    <row r="960" spans="1:36" ht="12.75" customHeight="1" x14ac:dyDescent="0.25">
      <c r="A960" s="139"/>
      <c r="B960" s="139"/>
      <c r="C960" s="139"/>
      <c r="D960" s="139"/>
      <c r="E960" s="139"/>
      <c r="G960" s="139"/>
      <c r="I960" s="139"/>
      <c r="J960" s="139"/>
      <c r="O960" s="139"/>
      <c r="P960" s="139"/>
      <c r="Q960" s="246"/>
      <c r="R960" s="247"/>
      <c r="S960" s="247"/>
      <c r="T960" s="247"/>
      <c r="U960" s="247"/>
      <c r="V960" s="247"/>
      <c r="W960" s="247"/>
      <c r="X960" s="247"/>
      <c r="Y960" s="247"/>
      <c r="Z960" s="247"/>
      <c r="AA960" s="247"/>
      <c r="AB960" s="247"/>
      <c r="AC960" s="247"/>
      <c r="AD960" s="247"/>
      <c r="AE960" s="247"/>
      <c r="AF960" s="248"/>
      <c r="AG960" s="248"/>
      <c r="AH960" s="248"/>
      <c r="AI960" s="248"/>
      <c r="AJ960" s="248"/>
    </row>
    <row r="961" spans="1:36" ht="12.75" customHeight="1" x14ac:dyDescent="0.25">
      <c r="A961" s="139"/>
      <c r="B961" s="139"/>
      <c r="C961" s="139"/>
      <c r="D961" s="139"/>
      <c r="E961" s="139"/>
      <c r="G961" s="139"/>
      <c r="I961" s="139"/>
      <c r="J961" s="139"/>
      <c r="O961" s="139"/>
      <c r="P961" s="139"/>
      <c r="Q961" s="246"/>
      <c r="R961" s="247"/>
      <c r="S961" s="247"/>
      <c r="T961" s="247"/>
      <c r="U961" s="247"/>
      <c r="V961" s="247"/>
      <c r="W961" s="247"/>
      <c r="X961" s="247"/>
      <c r="Y961" s="247"/>
      <c r="Z961" s="247"/>
      <c r="AA961" s="247"/>
      <c r="AB961" s="247"/>
      <c r="AC961" s="247"/>
      <c r="AD961" s="247"/>
      <c r="AE961" s="247"/>
      <c r="AF961" s="248"/>
      <c r="AG961" s="248"/>
      <c r="AH961" s="248"/>
      <c r="AI961" s="248"/>
      <c r="AJ961" s="248"/>
    </row>
    <row r="962" spans="1:36" ht="12.75" customHeight="1" x14ac:dyDescent="0.25">
      <c r="A962" s="139"/>
      <c r="B962" s="139"/>
      <c r="C962" s="139"/>
      <c r="D962" s="139"/>
      <c r="E962" s="139"/>
      <c r="G962" s="139"/>
      <c r="I962" s="139"/>
      <c r="J962" s="139"/>
      <c r="O962" s="139"/>
      <c r="P962" s="139"/>
      <c r="Q962" s="246"/>
      <c r="R962" s="247"/>
      <c r="S962" s="247"/>
      <c r="T962" s="247"/>
      <c r="U962" s="247"/>
      <c r="V962" s="247"/>
      <c r="W962" s="247"/>
      <c r="X962" s="247"/>
      <c r="Y962" s="247"/>
      <c r="Z962" s="247"/>
      <c r="AA962" s="247"/>
      <c r="AB962" s="247"/>
      <c r="AC962" s="247"/>
      <c r="AD962" s="247"/>
      <c r="AE962" s="247"/>
      <c r="AF962" s="248"/>
      <c r="AG962" s="248"/>
      <c r="AH962" s="248"/>
      <c r="AI962" s="248"/>
      <c r="AJ962" s="248"/>
    </row>
    <row r="963" spans="1:36" ht="12.75" customHeight="1" x14ac:dyDescent="0.25">
      <c r="A963" s="139"/>
      <c r="B963" s="139"/>
      <c r="C963" s="139"/>
      <c r="D963" s="139"/>
      <c r="E963" s="139"/>
      <c r="G963" s="139"/>
      <c r="I963" s="139"/>
      <c r="J963" s="139"/>
      <c r="O963" s="139"/>
      <c r="P963" s="139"/>
      <c r="Q963" s="246"/>
      <c r="R963" s="247"/>
      <c r="S963" s="247"/>
      <c r="T963" s="247"/>
      <c r="U963" s="247"/>
      <c r="V963" s="247"/>
      <c r="W963" s="247"/>
      <c r="X963" s="247"/>
      <c r="Y963" s="247"/>
      <c r="Z963" s="247"/>
      <c r="AA963" s="247"/>
      <c r="AB963" s="247"/>
      <c r="AC963" s="247"/>
      <c r="AD963" s="247"/>
      <c r="AE963" s="247"/>
      <c r="AF963" s="248"/>
      <c r="AG963" s="248"/>
      <c r="AH963" s="248"/>
      <c r="AI963" s="248"/>
      <c r="AJ963" s="248"/>
    </row>
    <row r="964" spans="1:36" ht="12.75" customHeight="1" x14ac:dyDescent="0.25">
      <c r="A964" s="139"/>
      <c r="B964" s="139"/>
      <c r="C964" s="139"/>
      <c r="D964" s="139"/>
      <c r="E964" s="139"/>
      <c r="G964" s="139"/>
      <c r="I964" s="139"/>
      <c r="J964" s="139"/>
      <c r="O964" s="139"/>
      <c r="P964" s="139"/>
      <c r="Q964" s="246"/>
      <c r="R964" s="247"/>
      <c r="S964" s="247"/>
      <c r="T964" s="247"/>
      <c r="U964" s="247"/>
      <c r="V964" s="247"/>
      <c r="W964" s="247"/>
      <c r="X964" s="247"/>
      <c r="Y964" s="247"/>
      <c r="Z964" s="247"/>
      <c r="AA964" s="247"/>
      <c r="AB964" s="247"/>
      <c r="AC964" s="247"/>
      <c r="AD964" s="247"/>
      <c r="AE964" s="247"/>
      <c r="AF964" s="248"/>
      <c r="AG964" s="248"/>
      <c r="AH964" s="248"/>
      <c r="AI964" s="248"/>
      <c r="AJ964" s="248"/>
    </row>
    <row r="965" spans="1:36" ht="12.75" customHeight="1" x14ac:dyDescent="0.25">
      <c r="A965" s="139"/>
      <c r="B965" s="139"/>
      <c r="C965" s="139"/>
      <c r="D965" s="139"/>
      <c r="E965" s="139"/>
      <c r="G965" s="139"/>
      <c r="I965" s="139"/>
      <c r="J965" s="139"/>
      <c r="O965" s="139"/>
      <c r="P965" s="139"/>
      <c r="Q965" s="246"/>
      <c r="R965" s="247"/>
      <c r="S965" s="247"/>
      <c r="T965" s="247"/>
      <c r="U965" s="247"/>
      <c r="V965" s="247"/>
      <c r="W965" s="247"/>
      <c r="X965" s="247"/>
      <c r="Y965" s="247"/>
      <c r="Z965" s="247"/>
      <c r="AA965" s="247"/>
      <c r="AB965" s="247"/>
      <c r="AC965" s="247"/>
      <c r="AD965" s="247"/>
      <c r="AE965" s="247"/>
      <c r="AF965" s="248"/>
      <c r="AG965" s="248"/>
      <c r="AH965" s="248"/>
      <c r="AI965" s="248"/>
      <c r="AJ965" s="248"/>
    </row>
    <row r="966" spans="1:36" ht="12.75" customHeight="1" x14ac:dyDescent="0.25">
      <c r="A966" s="139"/>
      <c r="B966" s="139"/>
      <c r="C966" s="139"/>
      <c r="D966" s="139"/>
      <c r="E966" s="139"/>
      <c r="G966" s="139"/>
      <c r="I966" s="139"/>
      <c r="J966" s="139"/>
      <c r="O966" s="139"/>
      <c r="P966" s="139"/>
      <c r="Q966" s="246"/>
      <c r="R966" s="247"/>
      <c r="S966" s="247"/>
      <c r="T966" s="247"/>
      <c r="U966" s="247"/>
      <c r="V966" s="247"/>
      <c r="W966" s="247"/>
      <c r="X966" s="247"/>
      <c r="Y966" s="247"/>
      <c r="Z966" s="247"/>
      <c r="AA966" s="247"/>
      <c r="AB966" s="247"/>
      <c r="AC966" s="247"/>
      <c r="AD966" s="247"/>
      <c r="AE966" s="247"/>
      <c r="AF966" s="248"/>
      <c r="AG966" s="248"/>
      <c r="AH966" s="248"/>
      <c r="AI966" s="248"/>
      <c r="AJ966" s="248"/>
    </row>
    <row r="967" spans="1:36" ht="12.75" customHeight="1" x14ac:dyDescent="0.25">
      <c r="A967" s="139"/>
      <c r="B967" s="139"/>
      <c r="C967" s="139"/>
      <c r="D967" s="139"/>
      <c r="E967" s="139"/>
      <c r="G967" s="139"/>
      <c r="I967" s="139"/>
      <c r="J967" s="139"/>
      <c r="O967" s="139"/>
      <c r="P967" s="139"/>
      <c r="Q967" s="246"/>
      <c r="R967" s="247"/>
      <c r="S967" s="247"/>
      <c r="T967" s="247"/>
      <c r="U967" s="247"/>
      <c r="V967" s="247"/>
      <c r="W967" s="247"/>
      <c r="X967" s="247"/>
      <c r="Y967" s="247"/>
      <c r="Z967" s="247"/>
      <c r="AA967" s="247"/>
      <c r="AB967" s="247"/>
      <c r="AC967" s="247"/>
      <c r="AD967" s="247"/>
      <c r="AE967" s="247"/>
      <c r="AF967" s="248"/>
      <c r="AG967" s="248"/>
      <c r="AH967" s="248"/>
      <c r="AI967" s="248"/>
      <c r="AJ967" s="248"/>
    </row>
    <row r="968" spans="1:36" ht="12.75" customHeight="1" x14ac:dyDescent="0.25">
      <c r="A968" s="139"/>
      <c r="B968" s="139"/>
      <c r="C968" s="139"/>
      <c r="D968" s="139"/>
      <c r="E968" s="139"/>
      <c r="G968" s="139"/>
      <c r="I968" s="139"/>
      <c r="J968" s="139"/>
      <c r="O968" s="139"/>
      <c r="P968" s="139"/>
      <c r="Q968" s="246"/>
      <c r="R968" s="247"/>
      <c r="S968" s="247"/>
      <c r="T968" s="247"/>
      <c r="U968" s="247"/>
      <c r="V968" s="247"/>
      <c r="W968" s="247"/>
      <c r="X968" s="247"/>
      <c r="Y968" s="247"/>
      <c r="Z968" s="247"/>
      <c r="AA968" s="247"/>
      <c r="AB968" s="247"/>
      <c r="AC968" s="247"/>
      <c r="AD968" s="247"/>
      <c r="AE968" s="247"/>
      <c r="AF968" s="248"/>
      <c r="AG968" s="248"/>
      <c r="AH968" s="248"/>
      <c r="AI968" s="248"/>
      <c r="AJ968" s="248"/>
    </row>
    <row r="969" spans="1:36" ht="12.75" customHeight="1" x14ac:dyDescent="0.25">
      <c r="A969" s="139"/>
      <c r="B969" s="139"/>
      <c r="C969" s="139"/>
      <c r="D969" s="139"/>
      <c r="E969" s="139"/>
      <c r="G969" s="139"/>
      <c r="I969" s="139"/>
      <c r="J969" s="139"/>
      <c r="O969" s="139"/>
      <c r="P969" s="139"/>
      <c r="Q969" s="246"/>
      <c r="R969" s="247"/>
      <c r="S969" s="247"/>
      <c r="T969" s="247"/>
      <c r="U969" s="247"/>
      <c r="V969" s="247"/>
      <c r="W969" s="247"/>
      <c r="X969" s="247"/>
      <c r="Y969" s="247"/>
      <c r="Z969" s="247"/>
      <c r="AA969" s="247"/>
      <c r="AB969" s="247"/>
      <c r="AC969" s="247"/>
      <c r="AD969" s="247"/>
      <c r="AE969" s="247"/>
      <c r="AF969" s="248"/>
      <c r="AG969" s="248"/>
      <c r="AH969" s="248"/>
      <c r="AI969" s="248"/>
      <c r="AJ969" s="248"/>
    </row>
    <row r="970" spans="1:36" ht="12.75" customHeight="1" x14ac:dyDescent="0.25">
      <c r="A970" s="139"/>
      <c r="B970" s="139"/>
      <c r="C970" s="139"/>
      <c r="D970" s="139"/>
      <c r="E970" s="139"/>
      <c r="G970" s="139"/>
      <c r="I970" s="139"/>
      <c r="J970" s="139"/>
      <c r="O970" s="139"/>
      <c r="P970" s="139"/>
      <c r="Q970" s="246"/>
      <c r="R970" s="247"/>
      <c r="S970" s="247"/>
      <c r="T970" s="247"/>
      <c r="U970" s="247"/>
      <c r="V970" s="247"/>
      <c r="W970" s="247"/>
      <c r="X970" s="247"/>
      <c r="Y970" s="247"/>
      <c r="Z970" s="247"/>
      <c r="AA970" s="247"/>
      <c r="AB970" s="247"/>
      <c r="AC970" s="247"/>
      <c r="AD970" s="247"/>
      <c r="AE970" s="247"/>
      <c r="AF970" s="248"/>
      <c r="AG970" s="248"/>
      <c r="AH970" s="248"/>
      <c r="AI970" s="248"/>
      <c r="AJ970" s="248"/>
    </row>
    <row r="971" spans="1:36" ht="12.75" customHeight="1" x14ac:dyDescent="0.25">
      <c r="A971" s="139"/>
      <c r="B971" s="139"/>
      <c r="C971" s="139"/>
      <c r="D971" s="139"/>
      <c r="E971" s="139"/>
      <c r="G971" s="139"/>
      <c r="I971" s="139"/>
      <c r="J971" s="139"/>
      <c r="O971" s="139"/>
      <c r="P971" s="139"/>
      <c r="Q971" s="246"/>
      <c r="R971" s="247"/>
      <c r="S971" s="247"/>
      <c r="T971" s="247"/>
      <c r="U971" s="247"/>
      <c r="V971" s="247"/>
      <c r="W971" s="247"/>
      <c r="X971" s="247"/>
      <c r="Y971" s="247"/>
      <c r="Z971" s="247"/>
      <c r="AA971" s="247"/>
      <c r="AB971" s="247"/>
      <c r="AC971" s="247"/>
      <c r="AD971" s="247"/>
      <c r="AE971" s="247"/>
      <c r="AF971" s="248"/>
      <c r="AG971" s="248"/>
      <c r="AH971" s="248"/>
      <c r="AI971" s="248"/>
      <c r="AJ971" s="248"/>
    </row>
    <row r="972" spans="1:36" ht="12.75" customHeight="1" x14ac:dyDescent="0.25">
      <c r="A972" s="139"/>
      <c r="B972" s="139"/>
      <c r="C972" s="139"/>
      <c r="D972" s="139"/>
      <c r="E972" s="139"/>
      <c r="G972" s="139"/>
      <c r="I972" s="139"/>
      <c r="J972" s="139"/>
      <c r="O972" s="139"/>
      <c r="P972" s="139"/>
      <c r="Q972" s="246"/>
      <c r="R972" s="247"/>
      <c r="S972" s="247"/>
      <c r="T972" s="247"/>
      <c r="U972" s="247"/>
      <c r="V972" s="247"/>
      <c r="W972" s="247"/>
      <c r="X972" s="247"/>
      <c r="Y972" s="247"/>
      <c r="Z972" s="247"/>
      <c r="AA972" s="247"/>
      <c r="AB972" s="247"/>
      <c r="AC972" s="247"/>
      <c r="AD972" s="247"/>
      <c r="AE972" s="247"/>
      <c r="AF972" s="248"/>
      <c r="AG972" s="248"/>
      <c r="AH972" s="248"/>
      <c r="AI972" s="248"/>
      <c r="AJ972" s="248"/>
    </row>
    <row r="973" spans="1:36" ht="12.75" customHeight="1" x14ac:dyDescent="0.25">
      <c r="A973" s="139"/>
      <c r="B973" s="139"/>
      <c r="C973" s="139"/>
      <c r="D973" s="139"/>
      <c r="E973" s="139"/>
      <c r="G973" s="139"/>
      <c r="I973" s="139"/>
      <c r="J973" s="139"/>
      <c r="O973" s="139"/>
      <c r="P973" s="139"/>
      <c r="Q973" s="246"/>
      <c r="R973" s="247"/>
      <c r="S973" s="247"/>
      <c r="T973" s="247"/>
      <c r="U973" s="247"/>
      <c r="V973" s="247"/>
      <c r="W973" s="247"/>
      <c r="X973" s="247"/>
      <c r="Y973" s="247"/>
      <c r="Z973" s="247"/>
      <c r="AA973" s="247"/>
      <c r="AB973" s="247"/>
      <c r="AC973" s="247"/>
      <c r="AD973" s="247"/>
      <c r="AE973" s="247"/>
      <c r="AF973" s="248"/>
      <c r="AG973" s="248"/>
      <c r="AH973" s="248"/>
      <c r="AI973" s="248"/>
      <c r="AJ973" s="248"/>
    </row>
    <row r="974" spans="1:36" ht="12.75" customHeight="1" x14ac:dyDescent="0.25">
      <c r="A974" s="139"/>
      <c r="B974" s="139"/>
      <c r="C974" s="139"/>
      <c r="D974" s="139"/>
      <c r="E974" s="139"/>
      <c r="G974" s="139"/>
      <c r="I974" s="139"/>
      <c r="J974" s="139"/>
      <c r="O974" s="139"/>
      <c r="P974" s="139"/>
      <c r="Q974" s="246"/>
      <c r="R974" s="247"/>
      <c r="S974" s="247"/>
      <c r="T974" s="247"/>
      <c r="U974" s="247"/>
      <c r="V974" s="247"/>
      <c r="W974" s="247"/>
      <c r="X974" s="247"/>
      <c r="Y974" s="247"/>
      <c r="Z974" s="247"/>
      <c r="AA974" s="247"/>
      <c r="AB974" s="247"/>
      <c r="AC974" s="247"/>
      <c r="AD974" s="247"/>
      <c r="AE974" s="247"/>
      <c r="AF974" s="248"/>
      <c r="AG974" s="248"/>
      <c r="AH974" s="248"/>
      <c r="AI974" s="248"/>
      <c r="AJ974" s="248"/>
    </row>
    <row r="975" spans="1:36" ht="12.75" customHeight="1" x14ac:dyDescent="0.25">
      <c r="A975" s="139"/>
      <c r="B975" s="139"/>
      <c r="C975" s="139"/>
      <c r="D975" s="139"/>
      <c r="E975" s="139"/>
      <c r="G975" s="139"/>
      <c r="I975" s="139"/>
      <c r="J975" s="139"/>
      <c r="O975" s="139"/>
      <c r="P975" s="139"/>
      <c r="Q975" s="246"/>
      <c r="R975" s="247"/>
      <c r="S975" s="247"/>
      <c r="T975" s="247"/>
      <c r="U975" s="247"/>
      <c r="V975" s="247"/>
      <c r="W975" s="247"/>
      <c r="X975" s="247"/>
      <c r="Y975" s="247"/>
      <c r="Z975" s="247"/>
      <c r="AA975" s="247"/>
      <c r="AB975" s="247"/>
      <c r="AC975" s="247"/>
      <c r="AD975" s="247"/>
      <c r="AE975" s="247"/>
      <c r="AF975" s="248"/>
      <c r="AG975" s="248"/>
      <c r="AH975" s="248"/>
      <c r="AI975" s="248"/>
      <c r="AJ975" s="248"/>
    </row>
    <row r="976" spans="1:36" ht="12.75" customHeight="1" x14ac:dyDescent="0.25">
      <c r="A976" s="139"/>
      <c r="B976" s="139"/>
      <c r="C976" s="139"/>
      <c r="D976" s="139"/>
      <c r="E976" s="139"/>
      <c r="G976" s="139"/>
      <c r="I976" s="139"/>
      <c r="J976" s="139"/>
      <c r="O976" s="139"/>
      <c r="P976" s="139"/>
      <c r="Q976" s="246"/>
      <c r="R976" s="247"/>
      <c r="S976" s="247"/>
      <c r="T976" s="247"/>
      <c r="U976" s="247"/>
      <c r="V976" s="247"/>
      <c r="W976" s="247"/>
      <c r="X976" s="247"/>
      <c r="Y976" s="247"/>
      <c r="Z976" s="247"/>
      <c r="AA976" s="247"/>
      <c r="AB976" s="247"/>
      <c r="AC976" s="247"/>
      <c r="AD976" s="247"/>
      <c r="AE976" s="247"/>
      <c r="AF976" s="248"/>
      <c r="AG976" s="248"/>
      <c r="AH976" s="248"/>
      <c r="AI976" s="248"/>
      <c r="AJ976" s="248"/>
    </row>
    <row r="977" spans="1:36" ht="12.75" customHeight="1" x14ac:dyDescent="0.25">
      <c r="A977" s="139"/>
      <c r="B977" s="139"/>
      <c r="C977" s="139"/>
      <c r="D977" s="139"/>
      <c r="E977" s="139"/>
      <c r="G977" s="139"/>
      <c r="I977" s="139"/>
      <c r="J977" s="139"/>
      <c r="O977" s="139"/>
      <c r="P977" s="139"/>
      <c r="Q977" s="246"/>
      <c r="R977" s="247"/>
      <c r="S977" s="247"/>
      <c r="T977" s="247"/>
      <c r="U977" s="247"/>
      <c r="V977" s="247"/>
      <c r="W977" s="247"/>
      <c r="X977" s="247"/>
      <c r="Y977" s="247"/>
      <c r="Z977" s="247"/>
      <c r="AA977" s="247"/>
      <c r="AB977" s="247"/>
      <c r="AC977" s="247"/>
      <c r="AD977" s="247"/>
      <c r="AE977" s="247"/>
      <c r="AF977" s="248"/>
      <c r="AG977" s="248"/>
      <c r="AH977" s="248"/>
      <c r="AI977" s="248"/>
      <c r="AJ977" s="248"/>
    </row>
    <row r="978" spans="1:36" ht="12.75" customHeight="1" x14ac:dyDescent="0.25">
      <c r="A978" s="139"/>
      <c r="B978" s="139"/>
      <c r="C978" s="139"/>
      <c r="D978" s="139"/>
      <c r="E978" s="139"/>
      <c r="G978" s="139"/>
      <c r="I978" s="139"/>
      <c r="J978" s="139"/>
      <c r="O978" s="139"/>
      <c r="P978" s="139"/>
      <c r="Q978" s="246"/>
      <c r="R978" s="247"/>
      <c r="S978" s="247"/>
      <c r="T978" s="247"/>
      <c r="U978" s="247"/>
      <c r="V978" s="247"/>
      <c r="W978" s="247"/>
      <c r="X978" s="247"/>
      <c r="Y978" s="247"/>
      <c r="Z978" s="247"/>
      <c r="AA978" s="247"/>
      <c r="AB978" s="247"/>
      <c r="AC978" s="247"/>
      <c r="AD978" s="247"/>
      <c r="AE978" s="247"/>
      <c r="AF978" s="248"/>
      <c r="AG978" s="248"/>
      <c r="AH978" s="248"/>
      <c r="AI978" s="248"/>
      <c r="AJ978" s="248"/>
    </row>
    <row r="979" spans="1:36" ht="12.75" customHeight="1" x14ac:dyDescent="0.25">
      <c r="A979" s="139"/>
      <c r="B979" s="139"/>
      <c r="C979" s="139"/>
      <c r="D979" s="139"/>
      <c r="E979" s="139"/>
      <c r="G979" s="139"/>
      <c r="I979" s="139"/>
      <c r="J979" s="139"/>
      <c r="O979" s="139"/>
      <c r="P979" s="139"/>
      <c r="Q979" s="246"/>
      <c r="R979" s="247"/>
      <c r="S979" s="247"/>
      <c r="T979" s="247"/>
      <c r="U979" s="247"/>
      <c r="V979" s="247"/>
      <c r="W979" s="247"/>
      <c r="X979" s="247"/>
      <c r="Y979" s="247"/>
      <c r="Z979" s="247"/>
      <c r="AA979" s="247"/>
      <c r="AB979" s="247"/>
      <c r="AC979" s="247"/>
      <c r="AD979" s="247"/>
      <c r="AE979" s="247"/>
      <c r="AF979" s="248"/>
      <c r="AG979" s="248"/>
      <c r="AH979" s="248"/>
      <c r="AI979" s="248"/>
      <c r="AJ979" s="248"/>
    </row>
    <row r="980" spans="1:36" ht="12.75" customHeight="1" x14ac:dyDescent="0.25">
      <c r="A980" s="139"/>
      <c r="B980" s="139"/>
      <c r="C980" s="139"/>
      <c r="D980" s="139"/>
      <c r="E980" s="139"/>
      <c r="G980" s="139"/>
      <c r="I980" s="139"/>
      <c r="J980" s="139"/>
      <c r="O980" s="139"/>
      <c r="P980" s="139"/>
      <c r="Q980" s="246"/>
      <c r="R980" s="247"/>
      <c r="S980" s="247"/>
      <c r="T980" s="247"/>
      <c r="U980" s="247"/>
      <c r="V980" s="247"/>
      <c r="W980" s="247"/>
      <c r="X980" s="247"/>
      <c r="Y980" s="247"/>
      <c r="Z980" s="247"/>
      <c r="AA980" s="247"/>
      <c r="AB980" s="247"/>
      <c r="AC980" s="247"/>
      <c r="AD980" s="247"/>
      <c r="AE980" s="247"/>
      <c r="AF980" s="248"/>
      <c r="AG980" s="248"/>
      <c r="AH980" s="248"/>
      <c r="AI980" s="248"/>
      <c r="AJ980" s="248"/>
    </row>
    <row r="981" spans="1:36" ht="12.75" customHeight="1" x14ac:dyDescent="0.25">
      <c r="A981" s="139"/>
      <c r="B981" s="139"/>
      <c r="C981" s="139"/>
      <c r="D981" s="139"/>
      <c r="E981" s="139"/>
      <c r="G981" s="139"/>
      <c r="I981" s="139"/>
      <c r="J981" s="139"/>
      <c r="O981" s="139"/>
      <c r="P981" s="139"/>
      <c r="Q981" s="246"/>
      <c r="R981" s="247"/>
      <c r="S981" s="247"/>
      <c r="T981" s="247"/>
      <c r="U981" s="247"/>
      <c r="V981" s="247"/>
      <c r="W981" s="247"/>
      <c r="X981" s="247"/>
      <c r="Y981" s="247"/>
      <c r="Z981" s="247"/>
      <c r="AA981" s="247"/>
      <c r="AB981" s="247"/>
      <c r="AC981" s="247"/>
      <c r="AD981" s="247"/>
      <c r="AE981" s="247"/>
      <c r="AF981" s="248"/>
      <c r="AG981" s="248"/>
      <c r="AH981" s="248"/>
      <c r="AI981" s="248"/>
      <c r="AJ981" s="248"/>
    </row>
    <row r="982" spans="1:36" ht="12.75" customHeight="1" x14ac:dyDescent="0.25">
      <c r="A982" s="139"/>
      <c r="B982" s="139"/>
      <c r="C982" s="139"/>
      <c r="D982" s="139"/>
      <c r="E982" s="139"/>
      <c r="G982" s="139"/>
      <c r="I982" s="139"/>
      <c r="J982" s="139"/>
      <c r="O982" s="139"/>
      <c r="P982" s="139"/>
      <c r="Q982" s="246"/>
      <c r="R982" s="247"/>
      <c r="S982" s="247"/>
      <c r="T982" s="247"/>
      <c r="U982" s="247"/>
      <c r="V982" s="247"/>
      <c r="W982" s="247"/>
      <c r="X982" s="247"/>
      <c r="Y982" s="247"/>
      <c r="Z982" s="247"/>
      <c r="AA982" s="247"/>
      <c r="AB982" s="247"/>
      <c r="AC982" s="247"/>
      <c r="AD982" s="247"/>
      <c r="AE982" s="247"/>
      <c r="AF982" s="248"/>
      <c r="AG982" s="248"/>
      <c r="AH982" s="248"/>
      <c r="AI982" s="248"/>
      <c r="AJ982" s="248"/>
    </row>
    <row r="983" spans="1:36" ht="12.75" customHeight="1" x14ac:dyDescent="0.25">
      <c r="A983" s="139"/>
      <c r="B983" s="139"/>
      <c r="C983" s="139"/>
      <c r="D983" s="139"/>
      <c r="E983" s="139"/>
      <c r="G983" s="139"/>
      <c r="I983" s="139"/>
      <c r="J983" s="139"/>
      <c r="O983" s="139"/>
      <c r="P983" s="139"/>
      <c r="Q983" s="246"/>
      <c r="R983" s="247"/>
      <c r="S983" s="247"/>
      <c r="T983" s="247"/>
      <c r="U983" s="247"/>
      <c r="V983" s="247"/>
      <c r="W983" s="247"/>
      <c r="X983" s="247"/>
      <c r="Y983" s="247"/>
      <c r="Z983" s="247"/>
      <c r="AA983" s="247"/>
      <c r="AB983" s="247"/>
      <c r="AC983" s="247"/>
      <c r="AD983" s="247"/>
      <c r="AE983" s="247"/>
      <c r="AF983" s="248"/>
      <c r="AG983" s="248"/>
      <c r="AH983" s="248"/>
      <c r="AI983" s="248"/>
      <c r="AJ983" s="248"/>
    </row>
    <row r="984" spans="1:36" ht="12.75" customHeight="1" x14ac:dyDescent="0.25">
      <c r="A984" s="139"/>
      <c r="B984" s="139"/>
      <c r="C984" s="139"/>
      <c r="D984" s="139"/>
      <c r="E984" s="139"/>
      <c r="G984" s="139"/>
      <c r="I984" s="139"/>
      <c r="J984" s="139"/>
      <c r="O984" s="139"/>
      <c r="P984" s="139"/>
      <c r="Q984" s="246"/>
      <c r="R984" s="247"/>
      <c r="S984" s="247"/>
      <c r="T984" s="247"/>
      <c r="U984" s="247"/>
      <c r="V984" s="247"/>
      <c r="W984" s="247"/>
      <c r="X984" s="247"/>
      <c r="Y984" s="247"/>
      <c r="Z984" s="247"/>
      <c r="AA984" s="247"/>
      <c r="AB984" s="247"/>
      <c r="AC984" s="247"/>
      <c r="AD984" s="247"/>
      <c r="AE984" s="247"/>
      <c r="AF984" s="248"/>
      <c r="AG984" s="248"/>
      <c r="AH984" s="248"/>
      <c r="AI984" s="248"/>
      <c r="AJ984" s="248"/>
    </row>
    <row r="985" spans="1:36" ht="12.75" customHeight="1" x14ac:dyDescent="0.25">
      <c r="A985" s="139"/>
      <c r="B985" s="139"/>
      <c r="C985" s="139"/>
      <c r="D985" s="139"/>
      <c r="E985" s="139"/>
      <c r="G985" s="139"/>
      <c r="I985" s="139"/>
      <c r="J985" s="139"/>
      <c r="O985" s="139"/>
      <c r="P985" s="139"/>
      <c r="Q985" s="246"/>
      <c r="R985" s="247"/>
      <c r="S985" s="247"/>
      <c r="T985" s="247"/>
      <c r="U985" s="247"/>
      <c r="V985" s="247"/>
      <c r="W985" s="247"/>
      <c r="X985" s="247"/>
      <c r="Y985" s="247"/>
      <c r="Z985" s="247"/>
      <c r="AA985" s="247"/>
      <c r="AB985" s="247"/>
      <c r="AC985" s="247"/>
      <c r="AD985" s="247"/>
      <c r="AE985" s="247"/>
      <c r="AF985" s="248"/>
      <c r="AG985" s="248"/>
      <c r="AH985" s="248"/>
      <c r="AI985" s="248"/>
      <c r="AJ985" s="248"/>
    </row>
    <row r="986" spans="1:36" ht="12.75" customHeight="1" x14ac:dyDescent="0.25">
      <c r="A986" s="139"/>
      <c r="B986" s="139"/>
      <c r="C986" s="139"/>
      <c r="D986" s="139"/>
      <c r="E986" s="139"/>
      <c r="G986" s="139"/>
      <c r="I986" s="139"/>
      <c r="J986" s="139"/>
      <c r="O986" s="139"/>
      <c r="P986" s="139"/>
      <c r="Q986" s="246"/>
      <c r="R986" s="247"/>
      <c r="S986" s="247"/>
      <c r="T986" s="247"/>
      <c r="U986" s="247"/>
      <c r="V986" s="247"/>
      <c r="W986" s="247"/>
      <c r="X986" s="247"/>
      <c r="Y986" s="247"/>
      <c r="Z986" s="247"/>
      <c r="AA986" s="247"/>
      <c r="AB986" s="247"/>
      <c r="AC986" s="247"/>
      <c r="AD986" s="247"/>
      <c r="AE986" s="247"/>
      <c r="AF986" s="248"/>
      <c r="AG986" s="248"/>
      <c r="AH986" s="248"/>
      <c r="AI986" s="248"/>
      <c r="AJ986" s="248"/>
    </row>
    <row r="987" spans="1:36" ht="12.75" customHeight="1" x14ac:dyDescent="0.25">
      <c r="A987" s="139"/>
      <c r="B987" s="139"/>
      <c r="C987" s="139"/>
      <c r="D987" s="139"/>
      <c r="E987" s="139"/>
      <c r="G987" s="139"/>
      <c r="I987" s="139"/>
      <c r="J987" s="139"/>
      <c r="O987" s="139"/>
      <c r="P987" s="139"/>
      <c r="Q987" s="246"/>
      <c r="R987" s="247"/>
      <c r="S987" s="247"/>
      <c r="T987" s="247"/>
      <c r="U987" s="247"/>
      <c r="V987" s="247"/>
      <c r="W987" s="247"/>
      <c r="X987" s="247"/>
      <c r="Y987" s="247"/>
      <c r="Z987" s="247"/>
      <c r="AA987" s="247"/>
      <c r="AB987" s="247"/>
      <c r="AC987" s="247"/>
      <c r="AD987" s="247"/>
      <c r="AE987" s="247"/>
      <c r="AF987" s="248"/>
      <c r="AG987" s="248"/>
      <c r="AH987" s="248"/>
      <c r="AI987" s="248"/>
      <c r="AJ987" s="248"/>
    </row>
    <row r="988" spans="1:36" ht="12.75" customHeight="1" x14ac:dyDescent="0.25">
      <c r="A988" s="139"/>
      <c r="B988" s="139"/>
      <c r="C988" s="139"/>
      <c r="D988" s="139"/>
      <c r="E988" s="139"/>
      <c r="G988" s="139"/>
      <c r="I988" s="139"/>
      <c r="J988" s="139"/>
      <c r="O988" s="139"/>
      <c r="P988" s="139"/>
      <c r="Q988" s="246"/>
      <c r="R988" s="247"/>
      <c r="S988" s="247"/>
      <c r="T988" s="247"/>
      <c r="U988" s="247"/>
      <c r="V988" s="247"/>
      <c r="W988" s="247"/>
      <c r="X988" s="247"/>
      <c r="Y988" s="247"/>
      <c r="Z988" s="247"/>
      <c r="AA988" s="247"/>
      <c r="AB988" s="247"/>
      <c r="AC988" s="247"/>
      <c r="AD988" s="247"/>
      <c r="AE988" s="247"/>
      <c r="AF988" s="248"/>
      <c r="AG988" s="248"/>
      <c r="AH988" s="248"/>
      <c r="AI988" s="248"/>
      <c r="AJ988" s="248"/>
    </row>
    <row r="989" spans="1:36" ht="12.75" customHeight="1" x14ac:dyDescent="0.25">
      <c r="A989" s="139"/>
      <c r="B989" s="139"/>
      <c r="C989" s="139"/>
      <c r="D989" s="139"/>
      <c r="E989" s="139"/>
      <c r="G989" s="139"/>
      <c r="I989" s="139"/>
      <c r="J989" s="139"/>
      <c r="O989" s="139"/>
      <c r="P989" s="139"/>
      <c r="Q989" s="246"/>
      <c r="R989" s="247"/>
      <c r="S989" s="247"/>
      <c r="T989" s="247"/>
      <c r="U989" s="247"/>
      <c r="V989" s="247"/>
      <c r="W989" s="247"/>
      <c r="X989" s="247"/>
      <c r="Y989" s="247"/>
      <c r="Z989" s="247"/>
      <c r="AA989" s="247"/>
      <c r="AB989" s="247"/>
      <c r="AC989" s="247"/>
      <c r="AD989" s="247"/>
      <c r="AE989" s="247"/>
      <c r="AF989" s="248"/>
      <c r="AG989" s="248"/>
      <c r="AH989" s="248"/>
      <c r="AI989" s="248"/>
      <c r="AJ989" s="248"/>
    </row>
    <row r="990" spans="1:36" ht="12.75" customHeight="1" x14ac:dyDescent="0.25">
      <c r="A990" s="139"/>
      <c r="B990" s="139"/>
      <c r="C990" s="139"/>
      <c r="D990" s="139"/>
      <c r="E990" s="139"/>
      <c r="G990" s="139"/>
      <c r="I990" s="139"/>
      <c r="J990" s="139"/>
      <c r="O990" s="139"/>
      <c r="P990" s="139"/>
      <c r="Q990" s="246"/>
      <c r="R990" s="247"/>
      <c r="S990" s="247"/>
      <c r="T990" s="247"/>
      <c r="U990" s="247"/>
      <c r="V990" s="247"/>
      <c r="W990" s="247"/>
      <c r="X990" s="247"/>
      <c r="Y990" s="247"/>
      <c r="Z990" s="247"/>
      <c r="AA990" s="247"/>
      <c r="AB990" s="247"/>
      <c r="AC990" s="247"/>
      <c r="AD990" s="247"/>
      <c r="AE990" s="247"/>
      <c r="AF990" s="248"/>
      <c r="AG990" s="248"/>
      <c r="AH990" s="248"/>
      <c r="AI990" s="248"/>
      <c r="AJ990" s="248"/>
    </row>
    <row r="991" spans="1:36" ht="12.75" customHeight="1" x14ac:dyDescent="0.25">
      <c r="A991" s="139"/>
      <c r="B991" s="139"/>
      <c r="C991" s="139"/>
      <c r="D991" s="139"/>
      <c r="E991" s="139"/>
      <c r="G991" s="139"/>
      <c r="I991" s="139"/>
      <c r="J991" s="139"/>
      <c r="O991" s="139"/>
      <c r="P991" s="139"/>
      <c r="Q991" s="246"/>
      <c r="R991" s="247"/>
      <c r="S991" s="247"/>
      <c r="T991" s="247"/>
      <c r="U991" s="247"/>
      <c r="V991" s="247"/>
      <c r="W991" s="247"/>
      <c r="X991" s="247"/>
      <c r="Y991" s="247"/>
      <c r="Z991" s="247"/>
      <c r="AA991" s="247"/>
      <c r="AB991" s="247"/>
      <c r="AC991" s="247"/>
      <c r="AD991" s="247"/>
      <c r="AE991" s="247"/>
      <c r="AF991" s="248"/>
      <c r="AG991" s="248"/>
      <c r="AH991" s="248"/>
      <c r="AI991" s="248"/>
      <c r="AJ991" s="248"/>
    </row>
    <row r="992" spans="1:36" ht="12.75" customHeight="1" x14ac:dyDescent="0.25">
      <c r="A992" s="139"/>
      <c r="B992" s="139"/>
      <c r="C992" s="139"/>
      <c r="D992" s="139"/>
      <c r="E992" s="139"/>
      <c r="G992" s="139"/>
      <c r="I992" s="139"/>
      <c r="J992" s="139"/>
      <c r="O992" s="139"/>
      <c r="P992" s="139"/>
      <c r="Q992" s="246"/>
      <c r="R992" s="247"/>
      <c r="S992" s="247"/>
      <c r="T992" s="247"/>
      <c r="U992" s="247"/>
      <c r="V992" s="247"/>
      <c r="W992" s="247"/>
      <c r="X992" s="247"/>
      <c r="Y992" s="247"/>
      <c r="Z992" s="247"/>
      <c r="AA992" s="247"/>
      <c r="AB992" s="247"/>
      <c r="AC992" s="247"/>
      <c r="AD992" s="247"/>
      <c r="AE992" s="247"/>
      <c r="AF992" s="248"/>
      <c r="AG992" s="248"/>
      <c r="AH992" s="248"/>
      <c r="AI992" s="248"/>
      <c r="AJ992" s="248"/>
    </row>
    <row r="993" spans="1:36" ht="12.75" customHeight="1" x14ac:dyDescent="0.25">
      <c r="A993" s="139"/>
      <c r="B993" s="139"/>
      <c r="C993" s="139"/>
      <c r="D993" s="139"/>
      <c r="E993" s="139"/>
      <c r="G993" s="139"/>
      <c r="I993" s="139"/>
      <c r="J993" s="139"/>
      <c r="O993" s="139"/>
      <c r="P993" s="139"/>
      <c r="Q993" s="246"/>
      <c r="R993" s="247"/>
      <c r="S993" s="247"/>
      <c r="T993" s="247"/>
      <c r="U993" s="247"/>
      <c r="V993" s="247"/>
      <c r="W993" s="247"/>
      <c r="X993" s="247"/>
      <c r="Y993" s="247"/>
      <c r="Z993" s="247"/>
      <c r="AA993" s="247"/>
      <c r="AB993" s="247"/>
      <c r="AC993" s="247"/>
      <c r="AD993" s="247"/>
      <c r="AE993" s="247"/>
      <c r="AF993" s="248"/>
      <c r="AG993" s="248"/>
      <c r="AH993" s="248"/>
      <c r="AI993" s="248"/>
      <c r="AJ993" s="248"/>
    </row>
    <row r="994" spans="1:36" ht="12.75" customHeight="1" x14ac:dyDescent="0.25">
      <c r="A994" s="139"/>
      <c r="B994" s="139"/>
      <c r="C994" s="139"/>
      <c r="D994" s="139"/>
      <c r="E994" s="139"/>
      <c r="G994" s="139"/>
      <c r="I994" s="139"/>
      <c r="J994" s="139"/>
      <c r="O994" s="139"/>
      <c r="P994" s="139"/>
      <c r="Q994" s="246"/>
      <c r="R994" s="247"/>
      <c r="S994" s="247"/>
      <c r="T994" s="247"/>
      <c r="U994" s="247"/>
      <c r="V994" s="247"/>
      <c r="W994" s="247"/>
      <c r="X994" s="247"/>
      <c r="Y994" s="247"/>
      <c r="Z994" s="247"/>
      <c r="AA994" s="247"/>
      <c r="AB994" s="247"/>
      <c r="AC994" s="247"/>
      <c r="AD994" s="247"/>
      <c r="AE994" s="247"/>
      <c r="AF994" s="248"/>
      <c r="AG994" s="248"/>
      <c r="AH994" s="248"/>
      <c r="AI994" s="248"/>
      <c r="AJ994" s="248"/>
    </row>
    <row r="995" spans="1:36" ht="12.75" customHeight="1" x14ac:dyDescent="0.25">
      <c r="A995" s="139"/>
      <c r="B995" s="139"/>
      <c r="C995" s="139"/>
      <c r="D995" s="139"/>
      <c r="E995" s="139"/>
      <c r="G995" s="139"/>
      <c r="I995" s="139"/>
      <c r="J995" s="139"/>
      <c r="O995" s="139"/>
      <c r="P995" s="139"/>
      <c r="Q995" s="246"/>
      <c r="R995" s="247"/>
      <c r="S995" s="247"/>
      <c r="T995" s="247"/>
      <c r="U995" s="247"/>
      <c r="V995" s="247"/>
      <c r="W995" s="247"/>
      <c r="X995" s="247"/>
      <c r="Y995" s="247"/>
      <c r="Z995" s="247"/>
      <c r="AA995" s="247"/>
      <c r="AB995" s="247"/>
      <c r="AC995" s="247"/>
      <c r="AD995" s="247"/>
      <c r="AE995" s="247"/>
      <c r="AF995" s="248"/>
      <c r="AG995" s="248"/>
      <c r="AH995" s="248"/>
      <c r="AI995" s="248"/>
      <c r="AJ995" s="248"/>
    </row>
    <row r="996" spans="1:36" ht="12.75" customHeight="1" x14ac:dyDescent="0.25">
      <c r="A996" s="139"/>
      <c r="B996" s="139"/>
      <c r="C996" s="139"/>
      <c r="D996" s="139"/>
      <c r="E996" s="139"/>
      <c r="G996" s="139"/>
      <c r="I996" s="139"/>
      <c r="J996" s="139"/>
      <c r="O996" s="139"/>
      <c r="P996" s="139"/>
      <c r="Q996" s="246"/>
      <c r="R996" s="247"/>
      <c r="S996" s="247"/>
      <c r="T996" s="247"/>
      <c r="U996" s="247"/>
      <c r="V996" s="247"/>
      <c r="W996" s="247"/>
      <c r="X996" s="247"/>
      <c r="Y996" s="247"/>
      <c r="Z996" s="247"/>
      <c r="AA996" s="247"/>
      <c r="AB996" s="247"/>
      <c r="AC996" s="247"/>
      <c r="AD996" s="247"/>
      <c r="AE996" s="247"/>
      <c r="AF996" s="248"/>
      <c r="AG996" s="248"/>
      <c r="AH996" s="248"/>
      <c r="AI996" s="248"/>
      <c r="AJ996" s="248"/>
    </row>
    <row r="997" spans="1:36" ht="12.75" customHeight="1" x14ac:dyDescent="0.25">
      <c r="A997" s="139"/>
      <c r="B997" s="139"/>
      <c r="C997" s="139"/>
      <c r="D997" s="139"/>
      <c r="E997" s="139"/>
      <c r="G997" s="139"/>
      <c r="I997" s="139"/>
      <c r="J997" s="139"/>
      <c r="O997" s="139"/>
      <c r="P997" s="139"/>
      <c r="Q997" s="246"/>
      <c r="R997" s="247"/>
      <c r="S997" s="247"/>
      <c r="T997" s="247"/>
      <c r="U997" s="247"/>
      <c r="V997" s="247"/>
      <c r="W997" s="247"/>
      <c r="X997" s="247"/>
      <c r="Y997" s="247"/>
      <c r="Z997" s="247"/>
      <c r="AA997" s="247"/>
      <c r="AB997" s="247"/>
      <c r="AC997" s="247"/>
      <c r="AD997" s="247"/>
      <c r="AE997" s="247"/>
      <c r="AF997" s="248"/>
      <c r="AG997" s="248"/>
      <c r="AH997" s="248"/>
      <c r="AI997" s="248"/>
      <c r="AJ997" s="248"/>
    </row>
    <row r="998" spans="1:36" ht="12.75" customHeight="1" x14ac:dyDescent="0.25">
      <c r="A998" s="139"/>
      <c r="B998" s="139"/>
      <c r="C998" s="139"/>
      <c r="D998" s="139"/>
      <c r="E998" s="139"/>
      <c r="G998" s="139"/>
      <c r="I998" s="139"/>
      <c r="J998" s="139"/>
      <c r="O998" s="139"/>
      <c r="P998" s="139"/>
      <c r="Q998" s="246"/>
      <c r="R998" s="247"/>
      <c r="S998" s="247"/>
      <c r="T998" s="247"/>
      <c r="U998" s="247"/>
      <c r="V998" s="247"/>
      <c r="W998" s="247"/>
      <c r="X998" s="247"/>
      <c r="Y998" s="247"/>
      <c r="Z998" s="247"/>
      <c r="AA998" s="247"/>
      <c r="AB998" s="247"/>
      <c r="AC998" s="247"/>
      <c r="AD998" s="247"/>
      <c r="AE998" s="247"/>
      <c r="AF998" s="248"/>
      <c r="AG998" s="248"/>
      <c r="AH998" s="248"/>
      <c r="AI998" s="248"/>
      <c r="AJ998" s="248"/>
    </row>
    <row r="999" spans="1:36" ht="12.75" customHeight="1" x14ac:dyDescent="0.25">
      <c r="A999" s="139"/>
      <c r="B999" s="139"/>
      <c r="C999" s="139"/>
      <c r="D999" s="139"/>
      <c r="E999" s="139"/>
      <c r="G999" s="139"/>
      <c r="I999" s="139"/>
      <c r="J999" s="139"/>
      <c r="O999" s="139"/>
      <c r="P999" s="139"/>
      <c r="Q999" s="246"/>
      <c r="R999" s="247"/>
      <c r="S999" s="247"/>
      <c r="T999" s="247"/>
      <c r="U999" s="247"/>
      <c r="V999" s="247"/>
      <c r="W999" s="247"/>
      <c r="X999" s="247"/>
      <c r="Y999" s="247"/>
      <c r="Z999" s="247"/>
      <c r="AA999" s="247"/>
      <c r="AB999" s="247"/>
      <c r="AC999" s="247"/>
      <c r="AD999" s="247"/>
      <c r="AE999" s="247"/>
      <c r="AF999" s="248"/>
      <c r="AG999" s="248"/>
      <c r="AH999" s="248"/>
      <c r="AI999" s="248"/>
      <c r="AJ999" s="248"/>
    </row>
    <row r="1000" spans="1:36" ht="12.75" customHeight="1" x14ac:dyDescent="0.25">
      <c r="A1000" s="139"/>
      <c r="B1000" s="139"/>
      <c r="C1000" s="139"/>
      <c r="D1000" s="139"/>
      <c r="E1000" s="139"/>
      <c r="G1000" s="139"/>
      <c r="I1000" s="139"/>
      <c r="J1000" s="139"/>
      <c r="O1000" s="139"/>
      <c r="P1000" s="139"/>
      <c r="Q1000" s="246"/>
      <c r="R1000" s="247"/>
      <c r="S1000" s="247"/>
      <c r="T1000" s="247"/>
      <c r="U1000" s="247"/>
      <c r="V1000" s="247"/>
      <c r="W1000" s="247"/>
      <c r="X1000" s="247"/>
      <c r="Y1000" s="247"/>
      <c r="Z1000" s="247"/>
      <c r="AA1000" s="247"/>
      <c r="AB1000" s="247"/>
      <c r="AC1000" s="247"/>
      <c r="AD1000" s="247"/>
      <c r="AE1000" s="247"/>
      <c r="AF1000" s="248"/>
      <c r="AG1000" s="248"/>
      <c r="AH1000" s="248"/>
      <c r="AI1000" s="248"/>
      <c r="AJ1000" s="248"/>
    </row>
    <row r="1001" spans="1:36" ht="12.75" customHeight="1" x14ac:dyDescent="0.25">
      <c r="A1001" s="139"/>
      <c r="B1001" s="139"/>
      <c r="C1001" s="139"/>
      <c r="D1001" s="139"/>
      <c r="E1001" s="139"/>
      <c r="G1001" s="139"/>
      <c r="I1001" s="139"/>
      <c r="J1001" s="139"/>
      <c r="O1001" s="139"/>
      <c r="P1001" s="139"/>
      <c r="Q1001" s="246"/>
      <c r="R1001" s="247"/>
      <c r="S1001" s="247"/>
      <c r="T1001" s="247"/>
      <c r="U1001" s="247"/>
      <c r="V1001" s="247"/>
      <c r="W1001" s="247"/>
      <c r="X1001" s="247"/>
      <c r="Y1001" s="247"/>
      <c r="Z1001" s="247"/>
      <c r="AA1001" s="247"/>
      <c r="AB1001" s="247"/>
      <c r="AC1001" s="247"/>
      <c r="AD1001" s="247"/>
      <c r="AE1001" s="247"/>
      <c r="AF1001" s="248"/>
      <c r="AG1001" s="248"/>
      <c r="AH1001" s="248"/>
      <c r="AI1001" s="248"/>
      <c r="AJ1001" s="248"/>
    </row>
    <row r="1002" spans="1:36" ht="12.75" customHeight="1" x14ac:dyDescent="0.25">
      <c r="A1002" s="139"/>
      <c r="B1002" s="139"/>
      <c r="C1002" s="139"/>
      <c r="D1002" s="139"/>
      <c r="E1002" s="139"/>
      <c r="G1002" s="139"/>
      <c r="I1002" s="139"/>
      <c r="J1002" s="139"/>
      <c r="O1002" s="139"/>
      <c r="P1002" s="139"/>
      <c r="Q1002" s="246"/>
      <c r="R1002" s="247"/>
      <c r="S1002" s="247"/>
      <c r="T1002" s="247"/>
      <c r="U1002" s="247"/>
      <c r="V1002" s="247"/>
      <c r="W1002" s="247"/>
      <c r="X1002" s="247"/>
      <c r="Y1002" s="247"/>
      <c r="Z1002" s="247"/>
      <c r="AA1002" s="247"/>
      <c r="AB1002" s="247"/>
      <c r="AC1002" s="247"/>
      <c r="AD1002" s="247"/>
      <c r="AE1002" s="247"/>
      <c r="AF1002" s="248"/>
      <c r="AG1002" s="248"/>
      <c r="AH1002" s="248"/>
      <c r="AI1002" s="248"/>
      <c r="AJ1002" s="248"/>
    </row>
    <row r="1003" spans="1:36" ht="12.75" customHeight="1" x14ac:dyDescent="0.25">
      <c r="A1003" s="139"/>
      <c r="B1003" s="139"/>
      <c r="C1003" s="139"/>
      <c r="D1003" s="139"/>
      <c r="E1003" s="139"/>
      <c r="G1003" s="139"/>
      <c r="I1003" s="139"/>
      <c r="J1003" s="139"/>
      <c r="O1003" s="139"/>
      <c r="P1003" s="139"/>
      <c r="Q1003" s="246"/>
      <c r="R1003" s="247"/>
      <c r="S1003" s="247"/>
      <c r="T1003" s="247"/>
      <c r="U1003" s="247"/>
      <c r="V1003" s="247"/>
      <c r="W1003" s="247"/>
      <c r="X1003" s="247"/>
      <c r="Y1003" s="247"/>
      <c r="Z1003" s="247"/>
      <c r="AA1003" s="247"/>
      <c r="AB1003" s="247"/>
      <c r="AC1003" s="247"/>
      <c r="AD1003" s="247"/>
      <c r="AE1003" s="247"/>
      <c r="AF1003" s="248"/>
      <c r="AG1003" s="248"/>
      <c r="AH1003" s="248"/>
      <c r="AI1003" s="248"/>
      <c r="AJ1003" s="248"/>
    </row>
    <row r="1004" spans="1:36" ht="12.75" customHeight="1" x14ac:dyDescent="0.25">
      <c r="A1004" s="139"/>
      <c r="B1004" s="139"/>
      <c r="C1004" s="139"/>
      <c r="D1004" s="139"/>
      <c r="E1004" s="139"/>
      <c r="G1004" s="139"/>
      <c r="I1004" s="139"/>
      <c r="J1004" s="139"/>
      <c r="O1004" s="139"/>
      <c r="P1004" s="139"/>
      <c r="Q1004" s="246"/>
      <c r="R1004" s="247"/>
      <c r="S1004" s="247"/>
      <c r="T1004" s="247"/>
      <c r="U1004" s="247"/>
      <c r="V1004" s="247"/>
      <c r="W1004" s="247"/>
      <c r="X1004" s="247"/>
      <c r="Y1004" s="247"/>
      <c r="Z1004" s="247"/>
      <c r="AA1004" s="247"/>
      <c r="AB1004" s="247"/>
      <c r="AC1004" s="247"/>
      <c r="AD1004" s="247"/>
      <c r="AE1004" s="247"/>
      <c r="AF1004" s="248"/>
      <c r="AG1004" s="248"/>
      <c r="AH1004" s="248"/>
      <c r="AI1004" s="248"/>
      <c r="AJ1004" s="248"/>
    </row>
    <row r="1005" spans="1:36" ht="12.75" customHeight="1" x14ac:dyDescent="0.25">
      <c r="A1005" s="139"/>
      <c r="B1005" s="139"/>
      <c r="C1005" s="139"/>
      <c r="D1005" s="139"/>
      <c r="E1005" s="139"/>
      <c r="G1005" s="139"/>
      <c r="I1005" s="139"/>
      <c r="J1005" s="139"/>
      <c r="O1005" s="139"/>
      <c r="P1005" s="139"/>
      <c r="Q1005" s="246"/>
      <c r="R1005" s="247"/>
      <c r="S1005" s="247"/>
      <c r="T1005" s="247"/>
      <c r="U1005" s="247"/>
      <c r="V1005" s="247"/>
      <c r="W1005" s="247"/>
      <c r="X1005" s="247"/>
      <c r="Y1005" s="247"/>
      <c r="Z1005" s="247"/>
      <c r="AA1005" s="247"/>
      <c r="AB1005" s="247"/>
      <c r="AC1005" s="247"/>
      <c r="AD1005" s="247"/>
      <c r="AE1005" s="247"/>
      <c r="AF1005" s="248"/>
      <c r="AG1005" s="248"/>
      <c r="AH1005" s="248"/>
      <c r="AI1005" s="248"/>
      <c r="AJ1005" s="248"/>
    </row>
    <row r="1006" spans="1:36" ht="12.75" customHeight="1" x14ac:dyDescent="0.25">
      <c r="A1006" s="139"/>
      <c r="B1006" s="139"/>
      <c r="C1006" s="139"/>
      <c r="D1006" s="139"/>
      <c r="E1006" s="139"/>
      <c r="G1006" s="139"/>
      <c r="I1006" s="139"/>
      <c r="J1006" s="139"/>
      <c r="O1006" s="139"/>
      <c r="P1006" s="139"/>
      <c r="Q1006" s="246"/>
      <c r="R1006" s="247"/>
      <c r="S1006" s="247"/>
      <c r="T1006" s="247"/>
      <c r="U1006" s="247"/>
      <c r="V1006" s="247"/>
      <c r="W1006" s="247"/>
      <c r="X1006" s="247"/>
      <c r="Y1006" s="247"/>
      <c r="Z1006" s="247"/>
      <c r="AA1006" s="247"/>
      <c r="AB1006" s="247"/>
      <c r="AC1006" s="247"/>
      <c r="AD1006" s="247"/>
      <c r="AE1006" s="247"/>
      <c r="AF1006" s="248"/>
      <c r="AG1006" s="248"/>
      <c r="AH1006" s="248"/>
      <c r="AI1006" s="248"/>
      <c r="AJ1006" s="248"/>
    </row>
    <row r="1007" spans="1:36" ht="12.75" customHeight="1" x14ac:dyDescent="0.25">
      <c r="A1007" s="139"/>
      <c r="B1007" s="139"/>
      <c r="C1007" s="139"/>
      <c r="D1007" s="139"/>
      <c r="E1007" s="139"/>
      <c r="G1007" s="139"/>
      <c r="I1007" s="139"/>
      <c r="J1007" s="139"/>
      <c r="O1007" s="139"/>
      <c r="P1007" s="139"/>
      <c r="Q1007" s="246"/>
      <c r="R1007" s="247"/>
      <c r="S1007" s="247"/>
      <c r="T1007" s="247"/>
      <c r="U1007" s="247"/>
      <c r="V1007" s="247"/>
      <c r="W1007" s="247"/>
      <c r="X1007" s="247"/>
      <c r="Y1007" s="247"/>
      <c r="Z1007" s="247"/>
      <c r="AA1007" s="247"/>
      <c r="AB1007" s="247"/>
      <c r="AC1007" s="247"/>
      <c r="AD1007" s="247"/>
      <c r="AE1007" s="247"/>
      <c r="AF1007" s="248"/>
      <c r="AG1007" s="248"/>
      <c r="AH1007" s="248"/>
      <c r="AI1007" s="248"/>
      <c r="AJ1007" s="248"/>
    </row>
    <row r="1008" spans="1:36" ht="12.75" customHeight="1" x14ac:dyDescent="0.25">
      <c r="A1008" s="139"/>
      <c r="B1008" s="139"/>
      <c r="C1008" s="139"/>
      <c r="D1008" s="139"/>
      <c r="E1008" s="139"/>
      <c r="G1008" s="139"/>
      <c r="I1008" s="139"/>
      <c r="J1008" s="139"/>
      <c r="O1008" s="139"/>
      <c r="P1008" s="139"/>
      <c r="Q1008" s="246"/>
      <c r="R1008" s="247"/>
      <c r="S1008" s="247"/>
      <c r="T1008" s="247"/>
      <c r="U1008" s="247"/>
      <c r="V1008" s="247"/>
      <c r="W1008" s="247"/>
      <c r="X1008" s="247"/>
      <c r="Y1008" s="247"/>
      <c r="Z1008" s="247"/>
      <c r="AA1008" s="247"/>
      <c r="AB1008" s="247"/>
      <c r="AC1008" s="247"/>
      <c r="AD1008" s="247"/>
      <c r="AE1008" s="247"/>
      <c r="AF1008" s="248"/>
      <c r="AG1008" s="248"/>
      <c r="AH1008" s="248"/>
      <c r="AI1008" s="248"/>
      <c r="AJ1008" s="248"/>
    </row>
    <row r="1009" spans="1:36" ht="12.75" customHeight="1" x14ac:dyDescent="0.25">
      <c r="A1009" s="139"/>
      <c r="B1009" s="139"/>
      <c r="C1009" s="139"/>
      <c r="D1009" s="139"/>
      <c r="E1009" s="139"/>
      <c r="G1009" s="139"/>
      <c r="I1009" s="139"/>
      <c r="J1009" s="139"/>
      <c r="O1009" s="139"/>
      <c r="P1009" s="139"/>
      <c r="Q1009" s="246"/>
      <c r="R1009" s="247"/>
      <c r="S1009" s="247"/>
      <c r="T1009" s="247"/>
      <c r="U1009" s="247"/>
      <c r="V1009" s="247"/>
      <c r="W1009" s="247"/>
      <c r="X1009" s="247"/>
      <c r="Y1009" s="247"/>
      <c r="Z1009" s="247"/>
      <c r="AA1009" s="247"/>
      <c r="AB1009" s="247"/>
      <c r="AC1009" s="247"/>
      <c r="AD1009" s="247"/>
      <c r="AE1009" s="247"/>
      <c r="AF1009" s="248"/>
      <c r="AG1009" s="248"/>
      <c r="AH1009" s="248"/>
      <c r="AI1009" s="248"/>
      <c r="AJ1009" s="248"/>
    </row>
    <row r="1010" spans="1:36" ht="12.75" customHeight="1" x14ac:dyDescent="0.25">
      <c r="A1010" s="139"/>
      <c r="B1010" s="139"/>
      <c r="C1010" s="139"/>
      <c r="D1010" s="139"/>
      <c r="E1010" s="139"/>
      <c r="G1010" s="139"/>
      <c r="I1010" s="139"/>
      <c r="J1010" s="139"/>
      <c r="O1010" s="139"/>
      <c r="P1010" s="139"/>
      <c r="Q1010" s="246"/>
      <c r="R1010" s="247"/>
      <c r="S1010" s="247"/>
      <c r="T1010" s="247"/>
      <c r="U1010" s="247"/>
      <c r="V1010" s="247"/>
      <c r="W1010" s="247"/>
      <c r="X1010" s="247"/>
      <c r="Y1010" s="247"/>
      <c r="Z1010" s="247"/>
      <c r="AA1010" s="247"/>
      <c r="AB1010" s="247"/>
      <c r="AC1010" s="247"/>
      <c r="AD1010" s="247"/>
      <c r="AE1010" s="247"/>
      <c r="AF1010" s="248"/>
      <c r="AG1010" s="248"/>
      <c r="AH1010" s="248"/>
      <c r="AI1010" s="248"/>
      <c r="AJ1010" s="248"/>
    </row>
    <row r="1011" spans="1:36" ht="12.75" customHeight="1" x14ac:dyDescent="0.25">
      <c r="A1011" s="139"/>
      <c r="B1011" s="139"/>
      <c r="C1011" s="139"/>
      <c r="D1011" s="139"/>
      <c r="E1011" s="139"/>
      <c r="G1011" s="139"/>
      <c r="I1011" s="139"/>
      <c r="J1011" s="139"/>
      <c r="O1011" s="139"/>
      <c r="P1011" s="139"/>
      <c r="Q1011" s="246"/>
      <c r="R1011" s="247"/>
      <c r="S1011" s="247"/>
      <c r="T1011" s="247"/>
      <c r="U1011" s="247"/>
      <c r="V1011" s="247"/>
      <c r="W1011" s="247"/>
      <c r="X1011" s="247"/>
      <c r="Y1011" s="247"/>
      <c r="Z1011" s="247"/>
      <c r="AA1011" s="247"/>
      <c r="AB1011" s="247"/>
      <c r="AC1011" s="247"/>
      <c r="AD1011" s="247"/>
      <c r="AE1011" s="247"/>
      <c r="AF1011" s="248"/>
      <c r="AG1011" s="248"/>
      <c r="AH1011" s="248"/>
      <c r="AI1011" s="248"/>
      <c r="AJ1011" s="248"/>
    </row>
    <row r="1012" spans="1:36" ht="12.75" customHeight="1" x14ac:dyDescent="0.25">
      <c r="A1012" s="139"/>
      <c r="B1012" s="139"/>
      <c r="C1012" s="139"/>
      <c r="D1012" s="139"/>
      <c r="E1012" s="139"/>
      <c r="G1012" s="139"/>
      <c r="I1012" s="139"/>
      <c r="J1012" s="139"/>
      <c r="O1012" s="139"/>
      <c r="P1012" s="139"/>
      <c r="Q1012" s="246"/>
      <c r="R1012" s="247"/>
      <c r="S1012" s="247"/>
      <c r="T1012" s="247"/>
      <c r="U1012" s="247"/>
      <c r="V1012" s="247"/>
      <c r="W1012" s="247"/>
      <c r="X1012" s="247"/>
      <c r="Y1012" s="247"/>
      <c r="Z1012" s="247"/>
      <c r="AA1012" s="247"/>
      <c r="AB1012" s="247"/>
      <c r="AC1012" s="247"/>
      <c r="AD1012" s="247"/>
      <c r="AE1012" s="247"/>
      <c r="AF1012" s="248"/>
      <c r="AG1012" s="248"/>
      <c r="AH1012" s="248"/>
      <c r="AI1012" s="248"/>
      <c r="AJ1012" s="248"/>
    </row>
    <row r="1013" spans="1:36" ht="12.75" customHeight="1" x14ac:dyDescent="0.25">
      <c r="A1013" s="139"/>
      <c r="B1013" s="139"/>
      <c r="C1013" s="139"/>
      <c r="D1013" s="139"/>
      <c r="E1013" s="139"/>
      <c r="G1013" s="139"/>
      <c r="I1013" s="139"/>
      <c r="J1013" s="139"/>
      <c r="O1013" s="139"/>
      <c r="P1013" s="139"/>
      <c r="Q1013" s="246"/>
      <c r="R1013" s="247"/>
      <c r="S1013" s="247"/>
      <c r="T1013" s="247"/>
      <c r="U1013" s="247"/>
      <c r="V1013" s="247"/>
      <c r="W1013" s="247"/>
      <c r="X1013" s="247"/>
      <c r="Y1013" s="247"/>
      <c r="Z1013" s="247"/>
      <c r="AA1013" s="247"/>
      <c r="AB1013" s="247"/>
      <c r="AC1013" s="247"/>
      <c r="AD1013" s="247"/>
      <c r="AE1013" s="247"/>
      <c r="AF1013" s="248"/>
      <c r="AG1013" s="248"/>
      <c r="AH1013" s="248"/>
      <c r="AI1013" s="248"/>
      <c r="AJ1013" s="248"/>
    </row>
    <row r="1014" spans="1:36" ht="12.75" customHeight="1" x14ac:dyDescent="0.25">
      <c r="A1014" s="139"/>
      <c r="B1014" s="139"/>
      <c r="C1014" s="139"/>
      <c r="D1014" s="139"/>
      <c r="E1014" s="139"/>
      <c r="G1014" s="139"/>
      <c r="I1014" s="139"/>
      <c r="J1014" s="139"/>
      <c r="O1014" s="139"/>
      <c r="P1014" s="139"/>
      <c r="Q1014" s="246"/>
      <c r="R1014" s="247"/>
      <c r="S1014" s="247"/>
      <c r="T1014" s="247"/>
      <c r="U1014" s="247"/>
      <c r="V1014" s="247"/>
      <c r="W1014" s="247"/>
      <c r="X1014" s="247"/>
      <c r="Y1014" s="247"/>
      <c r="Z1014" s="247"/>
      <c r="AA1014" s="247"/>
      <c r="AB1014" s="247"/>
      <c r="AC1014" s="247"/>
      <c r="AD1014" s="247"/>
      <c r="AE1014" s="247"/>
      <c r="AF1014" s="248"/>
      <c r="AG1014" s="248"/>
      <c r="AH1014" s="248"/>
      <c r="AI1014" s="248"/>
      <c r="AJ1014" s="248"/>
    </row>
    <row r="1015" spans="1:36" ht="12.75" customHeight="1" x14ac:dyDescent="0.25">
      <c r="A1015" s="139"/>
      <c r="B1015" s="139"/>
      <c r="C1015" s="139"/>
      <c r="D1015" s="139"/>
      <c r="E1015" s="139"/>
      <c r="G1015" s="139"/>
      <c r="I1015" s="139"/>
      <c r="J1015" s="139"/>
      <c r="O1015" s="139"/>
      <c r="P1015" s="139"/>
      <c r="Q1015" s="246"/>
      <c r="R1015" s="247"/>
      <c r="S1015" s="247"/>
      <c r="T1015" s="247"/>
      <c r="U1015" s="247"/>
      <c r="V1015" s="247"/>
      <c r="W1015" s="247"/>
      <c r="X1015" s="247"/>
      <c r="Y1015" s="247"/>
      <c r="Z1015" s="247"/>
      <c r="AA1015" s="247"/>
      <c r="AB1015" s="247"/>
      <c r="AC1015" s="247"/>
      <c r="AD1015" s="247"/>
      <c r="AE1015" s="247"/>
      <c r="AF1015" s="248"/>
      <c r="AG1015" s="248"/>
      <c r="AH1015" s="248"/>
      <c r="AI1015" s="248"/>
      <c r="AJ1015" s="248"/>
    </row>
    <row r="1016" spans="1:36" ht="12.75" customHeight="1" x14ac:dyDescent="0.25">
      <c r="A1016" s="139"/>
      <c r="B1016" s="139"/>
      <c r="C1016" s="139"/>
      <c r="D1016" s="139"/>
      <c r="E1016" s="139"/>
      <c r="G1016" s="139"/>
      <c r="I1016" s="139"/>
      <c r="J1016" s="139"/>
      <c r="O1016" s="139"/>
      <c r="P1016" s="139"/>
      <c r="Q1016" s="246"/>
      <c r="R1016" s="247"/>
      <c r="S1016" s="247"/>
      <c r="T1016" s="247"/>
      <c r="U1016" s="247"/>
      <c r="V1016" s="247"/>
      <c r="W1016" s="247"/>
      <c r="X1016" s="247"/>
      <c r="Y1016" s="247"/>
      <c r="Z1016" s="247"/>
      <c r="AA1016" s="247"/>
      <c r="AB1016" s="247"/>
      <c r="AC1016" s="247"/>
      <c r="AD1016" s="247"/>
      <c r="AE1016" s="247"/>
      <c r="AF1016" s="248"/>
      <c r="AG1016" s="248"/>
      <c r="AH1016" s="248"/>
      <c r="AI1016" s="248"/>
      <c r="AJ1016" s="248"/>
    </row>
    <row r="1017" spans="1:36" ht="12.75" customHeight="1" x14ac:dyDescent="0.25">
      <c r="A1017" s="139"/>
      <c r="B1017" s="139"/>
      <c r="C1017" s="139"/>
      <c r="D1017" s="139"/>
      <c r="E1017" s="139"/>
      <c r="G1017" s="139"/>
      <c r="I1017" s="139"/>
      <c r="J1017" s="139"/>
      <c r="O1017" s="139"/>
      <c r="P1017" s="139"/>
      <c r="Q1017" s="246"/>
      <c r="R1017" s="247"/>
      <c r="S1017" s="247"/>
      <c r="T1017" s="247"/>
      <c r="U1017" s="247"/>
      <c r="V1017" s="247"/>
      <c r="W1017" s="247"/>
      <c r="X1017" s="247"/>
      <c r="Y1017" s="247"/>
      <c r="Z1017" s="247"/>
      <c r="AA1017" s="247"/>
      <c r="AB1017" s="247"/>
      <c r="AC1017" s="247"/>
      <c r="AD1017" s="247"/>
      <c r="AE1017" s="247"/>
      <c r="AF1017" s="248"/>
      <c r="AG1017" s="248"/>
      <c r="AH1017" s="248"/>
      <c r="AI1017" s="248"/>
      <c r="AJ1017" s="248"/>
    </row>
    <row r="1018" spans="1:36" ht="12.75" customHeight="1" x14ac:dyDescent="0.25">
      <c r="A1018" s="139"/>
      <c r="B1018" s="139"/>
      <c r="C1018" s="139"/>
      <c r="D1018" s="139"/>
      <c r="E1018" s="139"/>
      <c r="G1018" s="139"/>
      <c r="I1018" s="139"/>
      <c r="J1018" s="139"/>
      <c r="O1018" s="139"/>
      <c r="P1018" s="139"/>
      <c r="Q1018" s="246"/>
      <c r="R1018" s="247"/>
      <c r="S1018" s="247"/>
      <c r="T1018" s="247"/>
      <c r="U1018" s="247"/>
      <c r="V1018" s="247"/>
      <c r="W1018" s="247"/>
      <c r="X1018" s="247"/>
      <c r="Y1018" s="247"/>
      <c r="Z1018" s="247"/>
      <c r="AA1018" s="247"/>
      <c r="AB1018" s="247"/>
      <c r="AC1018" s="247"/>
      <c r="AD1018" s="247"/>
      <c r="AE1018" s="247"/>
      <c r="AF1018" s="248"/>
      <c r="AG1018" s="248"/>
      <c r="AH1018" s="248"/>
      <c r="AI1018" s="248"/>
      <c r="AJ1018" s="248"/>
    </row>
    <row r="1019" spans="1:36" ht="12.75" customHeight="1" x14ac:dyDescent="0.25">
      <c r="A1019" s="139"/>
      <c r="B1019" s="139"/>
      <c r="C1019" s="139"/>
      <c r="D1019" s="139"/>
      <c r="E1019" s="139"/>
      <c r="G1019" s="139"/>
      <c r="I1019" s="139"/>
      <c r="J1019" s="139"/>
      <c r="O1019" s="139"/>
      <c r="P1019" s="139"/>
      <c r="Q1019" s="246"/>
      <c r="R1019" s="247"/>
      <c r="S1019" s="247"/>
      <c r="T1019" s="247"/>
      <c r="U1019" s="247"/>
      <c r="V1019" s="247"/>
      <c r="W1019" s="247"/>
      <c r="X1019" s="247"/>
      <c r="Y1019" s="247"/>
      <c r="Z1019" s="247"/>
      <c r="AA1019" s="247"/>
      <c r="AB1019" s="247"/>
      <c r="AC1019" s="247"/>
      <c r="AD1019" s="247"/>
      <c r="AE1019" s="247"/>
      <c r="AF1019" s="248"/>
      <c r="AG1019" s="248"/>
      <c r="AH1019" s="248"/>
      <c r="AI1019" s="248"/>
      <c r="AJ1019" s="248"/>
    </row>
    <row r="1020" spans="1:36" ht="12.75" customHeight="1" x14ac:dyDescent="0.25">
      <c r="A1020" s="139"/>
      <c r="B1020" s="139"/>
      <c r="C1020" s="139"/>
      <c r="D1020" s="139"/>
      <c r="E1020" s="139"/>
      <c r="G1020" s="139"/>
      <c r="I1020" s="139"/>
      <c r="J1020" s="139"/>
      <c r="O1020" s="139"/>
      <c r="P1020" s="139"/>
      <c r="Q1020" s="246"/>
      <c r="R1020" s="247"/>
      <c r="S1020" s="247"/>
      <c r="T1020" s="247"/>
      <c r="U1020" s="247"/>
      <c r="V1020" s="247"/>
      <c r="W1020" s="247"/>
      <c r="X1020" s="247"/>
      <c r="Y1020" s="247"/>
      <c r="Z1020" s="247"/>
      <c r="AA1020" s="247"/>
      <c r="AB1020" s="247"/>
      <c r="AC1020" s="247"/>
      <c r="AD1020" s="247"/>
      <c r="AE1020" s="247"/>
      <c r="AF1020" s="248"/>
      <c r="AG1020" s="248"/>
      <c r="AH1020" s="248"/>
      <c r="AI1020" s="248"/>
      <c r="AJ1020" s="248"/>
    </row>
    <row r="1021" spans="1:36" ht="12.75" customHeight="1" x14ac:dyDescent="0.25">
      <c r="A1021" s="139"/>
      <c r="B1021" s="139"/>
      <c r="C1021" s="139"/>
      <c r="D1021" s="139"/>
      <c r="E1021" s="139"/>
      <c r="G1021" s="139"/>
      <c r="I1021" s="139"/>
      <c r="J1021" s="139"/>
      <c r="O1021" s="139"/>
      <c r="P1021" s="139"/>
      <c r="Q1021" s="246"/>
      <c r="R1021" s="247"/>
      <c r="S1021" s="247"/>
      <c r="T1021" s="247"/>
      <c r="U1021" s="247"/>
      <c r="V1021" s="247"/>
      <c r="W1021" s="247"/>
      <c r="X1021" s="247"/>
      <c r="Y1021" s="247"/>
      <c r="Z1021" s="247"/>
      <c r="AA1021" s="247"/>
      <c r="AB1021" s="247"/>
      <c r="AC1021" s="247"/>
      <c r="AD1021" s="247"/>
      <c r="AE1021" s="247"/>
      <c r="AF1021" s="248"/>
      <c r="AG1021" s="248"/>
      <c r="AH1021" s="248"/>
      <c r="AI1021" s="248"/>
      <c r="AJ1021" s="248"/>
    </row>
    <row r="1022" spans="1:36" ht="12.75" customHeight="1" x14ac:dyDescent="0.25">
      <c r="A1022" s="139"/>
      <c r="B1022" s="139"/>
      <c r="C1022" s="139"/>
      <c r="D1022" s="139"/>
      <c r="E1022" s="139"/>
      <c r="G1022" s="139"/>
      <c r="I1022" s="139"/>
      <c r="J1022" s="139"/>
      <c r="O1022" s="139"/>
      <c r="P1022" s="139"/>
      <c r="Q1022" s="246"/>
      <c r="R1022" s="247"/>
      <c r="S1022" s="247"/>
      <c r="T1022" s="247"/>
      <c r="U1022" s="247"/>
      <c r="V1022" s="247"/>
      <c r="W1022" s="247"/>
      <c r="X1022" s="247"/>
      <c r="Y1022" s="247"/>
      <c r="Z1022" s="247"/>
      <c r="AA1022" s="247"/>
      <c r="AB1022" s="247"/>
      <c r="AC1022" s="247"/>
      <c r="AD1022" s="247"/>
      <c r="AE1022" s="247"/>
      <c r="AF1022" s="248"/>
      <c r="AG1022" s="248"/>
      <c r="AH1022" s="248"/>
      <c r="AI1022" s="248"/>
      <c r="AJ1022" s="248"/>
    </row>
    <row r="1023" spans="1:36" ht="12.75" customHeight="1" x14ac:dyDescent="0.25">
      <c r="A1023" s="139"/>
      <c r="B1023" s="139"/>
      <c r="C1023" s="139"/>
      <c r="D1023" s="139"/>
      <c r="E1023" s="139"/>
      <c r="G1023" s="139"/>
      <c r="I1023" s="139"/>
      <c r="J1023" s="139"/>
      <c r="O1023" s="139"/>
      <c r="P1023" s="139"/>
      <c r="Q1023" s="246"/>
      <c r="R1023" s="247"/>
      <c r="S1023" s="247"/>
      <c r="T1023" s="247"/>
      <c r="U1023" s="247"/>
      <c r="V1023" s="247"/>
      <c r="W1023" s="247"/>
      <c r="X1023" s="247"/>
      <c r="Y1023" s="247"/>
      <c r="Z1023" s="247"/>
      <c r="AA1023" s="247"/>
      <c r="AB1023" s="247"/>
      <c r="AC1023" s="247"/>
      <c r="AD1023" s="247"/>
      <c r="AE1023" s="247"/>
      <c r="AF1023" s="248"/>
      <c r="AG1023" s="248"/>
      <c r="AH1023" s="248"/>
      <c r="AI1023" s="248"/>
      <c r="AJ1023" s="248"/>
    </row>
    <row r="1024" spans="1:36" ht="12.75" customHeight="1" x14ac:dyDescent="0.25">
      <c r="A1024" s="139"/>
      <c r="B1024" s="139"/>
      <c r="C1024" s="139"/>
      <c r="D1024" s="139"/>
      <c r="E1024" s="139"/>
      <c r="G1024" s="139"/>
      <c r="I1024" s="139"/>
      <c r="J1024" s="139"/>
      <c r="O1024" s="139"/>
      <c r="P1024" s="139"/>
      <c r="Q1024" s="246"/>
      <c r="R1024" s="247"/>
      <c r="S1024" s="247"/>
      <c r="T1024" s="247"/>
      <c r="U1024" s="247"/>
      <c r="V1024" s="247"/>
      <c r="W1024" s="247"/>
      <c r="X1024" s="247"/>
      <c r="Y1024" s="247"/>
      <c r="Z1024" s="247"/>
      <c r="AA1024" s="247"/>
      <c r="AB1024" s="247"/>
      <c r="AC1024" s="247"/>
      <c r="AD1024" s="247"/>
      <c r="AE1024" s="247"/>
      <c r="AF1024" s="248"/>
      <c r="AG1024" s="248"/>
      <c r="AH1024" s="248"/>
      <c r="AI1024" s="248"/>
      <c r="AJ1024" s="248"/>
    </row>
    <row r="1025" spans="1:36" ht="12.75" customHeight="1" x14ac:dyDescent="0.25">
      <c r="A1025" s="139"/>
      <c r="B1025" s="139"/>
      <c r="C1025" s="139"/>
      <c r="D1025" s="139"/>
      <c r="E1025" s="139"/>
      <c r="G1025" s="139"/>
      <c r="I1025" s="139"/>
      <c r="J1025" s="139"/>
      <c r="O1025" s="139"/>
      <c r="P1025" s="139"/>
      <c r="Q1025" s="246"/>
      <c r="R1025" s="247"/>
      <c r="S1025" s="247"/>
      <c r="T1025" s="247"/>
      <c r="U1025" s="247"/>
      <c r="V1025" s="247"/>
      <c r="W1025" s="247"/>
      <c r="X1025" s="247"/>
      <c r="Y1025" s="247"/>
      <c r="Z1025" s="247"/>
      <c r="AA1025" s="247"/>
      <c r="AB1025" s="247"/>
      <c r="AC1025" s="247"/>
      <c r="AD1025" s="247"/>
      <c r="AE1025" s="247"/>
      <c r="AF1025" s="248"/>
      <c r="AG1025" s="248"/>
      <c r="AH1025" s="248"/>
      <c r="AI1025" s="248"/>
      <c r="AJ1025" s="248"/>
    </row>
    <row r="1026" spans="1:36" ht="12.75" customHeight="1" x14ac:dyDescent="0.25">
      <c r="A1026" s="139"/>
      <c r="B1026" s="139"/>
      <c r="C1026" s="139"/>
      <c r="D1026" s="139"/>
      <c r="E1026" s="139"/>
      <c r="G1026" s="139"/>
      <c r="I1026" s="139"/>
      <c r="J1026" s="139"/>
      <c r="O1026" s="139"/>
      <c r="P1026" s="139"/>
      <c r="Q1026" s="246"/>
      <c r="R1026" s="247"/>
      <c r="S1026" s="247"/>
      <c r="T1026" s="247"/>
      <c r="U1026" s="247"/>
      <c r="V1026" s="247"/>
      <c r="W1026" s="247"/>
      <c r="X1026" s="247"/>
      <c r="Y1026" s="247"/>
      <c r="Z1026" s="247"/>
      <c r="AA1026" s="247"/>
      <c r="AB1026" s="247"/>
      <c r="AC1026" s="247"/>
      <c r="AD1026" s="247"/>
      <c r="AE1026" s="247"/>
      <c r="AF1026" s="248"/>
      <c r="AG1026" s="248"/>
      <c r="AH1026" s="248"/>
      <c r="AI1026" s="248"/>
      <c r="AJ1026" s="248"/>
    </row>
    <row r="1027" spans="1:36" ht="12.75" customHeight="1" x14ac:dyDescent="0.25">
      <c r="A1027" s="139"/>
      <c r="B1027" s="139"/>
      <c r="C1027" s="139"/>
      <c r="D1027" s="139"/>
      <c r="E1027" s="139"/>
      <c r="G1027" s="139"/>
      <c r="I1027" s="139"/>
      <c r="J1027" s="139"/>
      <c r="O1027" s="139"/>
      <c r="P1027" s="139"/>
      <c r="Q1027" s="246"/>
      <c r="R1027" s="247"/>
      <c r="S1027" s="247"/>
      <c r="T1027" s="247"/>
      <c r="U1027" s="247"/>
      <c r="V1027" s="247"/>
      <c r="W1027" s="247"/>
      <c r="X1027" s="247"/>
      <c r="Y1027" s="247"/>
      <c r="Z1027" s="247"/>
      <c r="AA1027" s="247"/>
      <c r="AB1027" s="247"/>
      <c r="AC1027" s="247"/>
      <c r="AD1027" s="247"/>
      <c r="AE1027" s="247"/>
      <c r="AF1027" s="248"/>
      <c r="AG1027" s="248"/>
      <c r="AH1027" s="248"/>
      <c r="AI1027" s="248"/>
      <c r="AJ1027" s="248"/>
    </row>
    <row r="1028" spans="1:36" ht="12.75" customHeight="1" x14ac:dyDescent="0.25">
      <c r="A1028" s="139"/>
      <c r="B1028" s="139"/>
      <c r="C1028" s="139"/>
      <c r="D1028" s="139"/>
      <c r="E1028" s="139"/>
      <c r="G1028" s="139"/>
      <c r="I1028" s="139"/>
      <c r="J1028" s="139"/>
      <c r="O1028" s="139"/>
      <c r="P1028" s="139"/>
      <c r="Q1028" s="246"/>
      <c r="R1028" s="247"/>
      <c r="S1028" s="247"/>
      <c r="T1028" s="247"/>
      <c r="U1028" s="247"/>
      <c r="V1028" s="247"/>
      <c r="W1028" s="247"/>
      <c r="X1028" s="247"/>
      <c r="Y1028" s="247"/>
      <c r="Z1028" s="247"/>
      <c r="AA1028" s="247"/>
      <c r="AB1028" s="247"/>
      <c r="AC1028" s="247"/>
      <c r="AD1028" s="247"/>
      <c r="AE1028" s="247"/>
      <c r="AF1028" s="248"/>
      <c r="AG1028" s="248"/>
      <c r="AH1028" s="248"/>
      <c r="AI1028" s="248"/>
      <c r="AJ1028" s="248"/>
    </row>
    <row r="1029" spans="1:36" ht="12.75" customHeight="1" x14ac:dyDescent="0.25">
      <c r="A1029" s="139"/>
      <c r="B1029" s="139"/>
      <c r="C1029" s="139"/>
      <c r="D1029" s="139"/>
      <c r="E1029" s="139"/>
      <c r="G1029" s="139"/>
      <c r="I1029" s="139"/>
      <c r="J1029" s="139"/>
      <c r="O1029" s="139"/>
      <c r="P1029" s="139"/>
      <c r="Q1029" s="246"/>
      <c r="R1029" s="247"/>
      <c r="S1029" s="247"/>
      <c r="T1029" s="247"/>
      <c r="U1029" s="247"/>
      <c r="V1029" s="247"/>
      <c r="W1029" s="247"/>
      <c r="X1029" s="247"/>
      <c r="Y1029" s="247"/>
      <c r="Z1029" s="247"/>
      <c r="AA1029" s="247"/>
      <c r="AB1029" s="247"/>
      <c r="AC1029" s="247"/>
      <c r="AD1029" s="247"/>
      <c r="AE1029" s="247"/>
      <c r="AF1029" s="248"/>
      <c r="AG1029" s="248"/>
      <c r="AH1029" s="248"/>
      <c r="AI1029" s="248"/>
      <c r="AJ1029" s="248"/>
    </row>
    <row r="1030" spans="1:36" ht="12.75" customHeight="1" x14ac:dyDescent="0.25">
      <c r="A1030" s="139"/>
      <c r="B1030" s="139"/>
      <c r="C1030" s="139"/>
      <c r="D1030" s="139"/>
      <c r="E1030" s="139"/>
      <c r="G1030" s="139"/>
      <c r="I1030" s="139"/>
      <c r="J1030" s="139"/>
      <c r="O1030" s="139"/>
      <c r="P1030" s="139"/>
      <c r="Q1030" s="246"/>
      <c r="R1030" s="247"/>
      <c r="S1030" s="247"/>
      <c r="T1030" s="247"/>
      <c r="U1030" s="247"/>
      <c r="V1030" s="247"/>
      <c r="W1030" s="247"/>
      <c r="X1030" s="247"/>
      <c r="Y1030" s="247"/>
      <c r="Z1030" s="247"/>
      <c r="AA1030" s="247"/>
      <c r="AB1030" s="247"/>
      <c r="AC1030" s="247"/>
      <c r="AD1030" s="247"/>
      <c r="AE1030" s="247"/>
      <c r="AF1030" s="248"/>
      <c r="AG1030" s="248"/>
      <c r="AH1030" s="248"/>
      <c r="AI1030" s="248"/>
      <c r="AJ1030" s="248"/>
    </row>
    <row r="1031" spans="1:36" ht="12.75" customHeight="1" x14ac:dyDescent="0.25">
      <c r="A1031" s="139"/>
      <c r="B1031" s="139"/>
      <c r="C1031" s="139"/>
      <c r="D1031" s="139"/>
      <c r="E1031" s="139"/>
      <c r="G1031" s="139"/>
      <c r="I1031" s="139"/>
      <c r="J1031" s="139"/>
      <c r="O1031" s="139"/>
      <c r="P1031" s="139"/>
      <c r="Q1031" s="246"/>
      <c r="R1031" s="247"/>
      <c r="S1031" s="247"/>
      <c r="T1031" s="247"/>
      <c r="U1031" s="247"/>
      <c r="V1031" s="247"/>
      <c r="W1031" s="247"/>
      <c r="X1031" s="247"/>
      <c r="Y1031" s="247"/>
      <c r="Z1031" s="247"/>
      <c r="AA1031" s="247"/>
      <c r="AB1031" s="247"/>
      <c r="AC1031" s="247"/>
      <c r="AD1031" s="247"/>
      <c r="AE1031" s="247"/>
      <c r="AF1031" s="248"/>
      <c r="AG1031" s="248"/>
      <c r="AH1031" s="248"/>
      <c r="AI1031" s="248"/>
      <c r="AJ1031" s="248"/>
    </row>
    <row r="1032" spans="1:36" ht="12.75" customHeight="1" x14ac:dyDescent="0.25">
      <c r="A1032" s="139"/>
      <c r="B1032" s="139"/>
      <c r="C1032" s="139"/>
      <c r="D1032" s="139"/>
      <c r="E1032" s="139"/>
      <c r="G1032" s="139"/>
      <c r="I1032" s="139"/>
      <c r="J1032" s="139"/>
      <c r="O1032" s="139"/>
      <c r="P1032" s="139"/>
      <c r="Q1032" s="246"/>
      <c r="R1032" s="247"/>
      <c r="S1032" s="247"/>
      <c r="T1032" s="247"/>
      <c r="U1032" s="247"/>
      <c r="V1032" s="247"/>
      <c r="W1032" s="247"/>
      <c r="X1032" s="247"/>
      <c r="Y1032" s="247"/>
      <c r="Z1032" s="247"/>
      <c r="AA1032" s="247"/>
      <c r="AB1032" s="247"/>
      <c r="AC1032" s="247"/>
      <c r="AD1032" s="247"/>
      <c r="AE1032" s="247"/>
      <c r="AF1032" s="248"/>
      <c r="AG1032" s="248"/>
      <c r="AH1032" s="248"/>
      <c r="AI1032" s="248"/>
      <c r="AJ1032" s="248"/>
    </row>
    <row r="1033" spans="1:36" ht="12.75" customHeight="1" x14ac:dyDescent="0.25">
      <c r="A1033" s="139"/>
      <c r="B1033" s="139"/>
      <c r="C1033" s="139"/>
      <c r="D1033" s="139"/>
      <c r="E1033" s="139"/>
      <c r="G1033" s="139"/>
      <c r="I1033" s="139"/>
      <c r="J1033" s="139"/>
      <c r="O1033" s="139"/>
      <c r="P1033" s="139"/>
      <c r="Q1033" s="246"/>
      <c r="R1033" s="247"/>
      <c r="S1033" s="247"/>
      <c r="T1033" s="247"/>
      <c r="U1033" s="247"/>
      <c r="V1033" s="247"/>
      <c r="W1033" s="247"/>
      <c r="X1033" s="247"/>
      <c r="Y1033" s="247"/>
      <c r="Z1033" s="247"/>
      <c r="AA1033" s="247"/>
      <c r="AB1033" s="247"/>
      <c r="AC1033" s="247"/>
      <c r="AD1033" s="247"/>
      <c r="AE1033" s="247"/>
      <c r="AF1033" s="248"/>
      <c r="AG1033" s="248"/>
      <c r="AH1033" s="248"/>
      <c r="AI1033" s="248"/>
      <c r="AJ1033" s="248"/>
    </row>
    <row r="1034" spans="1:36" ht="12.75" customHeight="1" x14ac:dyDescent="0.25">
      <c r="A1034" s="139"/>
      <c r="B1034" s="139"/>
      <c r="C1034" s="139"/>
      <c r="D1034" s="139"/>
      <c r="E1034" s="139"/>
      <c r="G1034" s="139"/>
      <c r="I1034" s="139"/>
      <c r="J1034" s="139"/>
      <c r="O1034" s="139"/>
      <c r="P1034" s="139"/>
      <c r="Q1034" s="246"/>
      <c r="R1034" s="247"/>
      <c r="S1034" s="247"/>
      <c r="T1034" s="247"/>
      <c r="U1034" s="247"/>
      <c r="V1034" s="247"/>
      <c r="W1034" s="247"/>
      <c r="X1034" s="247"/>
      <c r="Y1034" s="247"/>
      <c r="Z1034" s="247"/>
      <c r="AA1034" s="247"/>
      <c r="AB1034" s="247"/>
      <c r="AC1034" s="247"/>
      <c r="AD1034" s="247"/>
      <c r="AE1034" s="247"/>
      <c r="AF1034" s="248"/>
      <c r="AG1034" s="248"/>
      <c r="AH1034" s="248"/>
      <c r="AI1034" s="248"/>
      <c r="AJ1034" s="248"/>
    </row>
    <row r="1035" spans="1:36" ht="12.75" customHeight="1" x14ac:dyDescent="0.25">
      <c r="A1035" s="139"/>
      <c r="B1035" s="139"/>
      <c r="C1035" s="139"/>
      <c r="D1035" s="139"/>
      <c r="E1035" s="139"/>
      <c r="G1035" s="139"/>
      <c r="I1035" s="139"/>
      <c r="J1035" s="139"/>
      <c r="O1035" s="139"/>
      <c r="P1035" s="139"/>
      <c r="Q1035" s="246"/>
      <c r="R1035" s="247"/>
      <c r="S1035" s="247"/>
      <c r="T1035" s="247"/>
      <c r="U1035" s="247"/>
      <c r="V1035" s="247"/>
      <c r="W1035" s="247"/>
      <c r="X1035" s="247"/>
      <c r="Y1035" s="247"/>
      <c r="Z1035" s="247"/>
      <c r="AA1035" s="247"/>
      <c r="AB1035" s="247"/>
      <c r="AC1035" s="247"/>
      <c r="AD1035" s="247"/>
      <c r="AE1035" s="247"/>
      <c r="AF1035" s="248"/>
      <c r="AG1035" s="248"/>
      <c r="AH1035" s="248"/>
      <c r="AI1035" s="248"/>
      <c r="AJ1035" s="248"/>
    </row>
    <row r="1036" spans="1:36" ht="12.75" customHeight="1" x14ac:dyDescent="0.25">
      <c r="A1036" s="139"/>
      <c r="B1036" s="139"/>
      <c r="C1036" s="139"/>
      <c r="D1036" s="139"/>
      <c r="E1036" s="139"/>
      <c r="G1036" s="139"/>
      <c r="I1036" s="139"/>
      <c r="J1036" s="139"/>
      <c r="O1036" s="139"/>
      <c r="P1036" s="139"/>
      <c r="Q1036" s="246"/>
      <c r="R1036" s="247"/>
      <c r="S1036" s="247"/>
      <c r="T1036" s="247"/>
      <c r="U1036" s="247"/>
      <c r="V1036" s="247"/>
      <c r="W1036" s="247"/>
      <c r="X1036" s="247"/>
      <c r="Y1036" s="247"/>
      <c r="Z1036" s="247"/>
      <c r="AA1036" s="247"/>
      <c r="AB1036" s="247"/>
      <c r="AC1036" s="247"/>
      <c r="AD1036" s="247"/>
      <c r="AE1036" s="247"/>
      <c r="AF1036" s="248"/>
      <c r="AG1036" s="248"/>
      <c r="AH1036" s="248"/>
      <c r="AI1036" s="248"/>
      <c r="AJ1036" s="248"/>
    </row>
    <row r="1037" spans="1:36" ht="12.75" customHeight="1" x14ac:dyDescent="0.25">
      <c r="A1037" s="139"/>
      <c r="B1037" s="139"/>
      <c r="C1037" s="139"/>
      <c r="D1037" s="139"/>
      <c r="E1037" s="139"/>
      <c r="G1037" s="139"/>
      <c r="I1037" s="139"/>
      <c r="J1037" s="139"/>
      <c r="O1037" s="139"/>
      <c r="P1037" s="139"/>
      <c r="Q1037" s="246"/>
      <c r="R1037" s="247"/>
      <c r="S1037" s="247"/>
      <c r="T1037" s="247"/>
      <c r="U1037" s="247"/>
      <c r="V1037" s="247"/>
      <c r="W1037" s="247"/>
      <c r="X1037" s="247"/>
      <c r="Y1037" s="247"/>
      <c r="Z1037" s="247"/>
      <c r="AA1037" s="247"/>
      <c r="AB1037" s="247"/>
      <c r="AC1037" s="247"/>
      <c r="AD1037" s="247"/>
      <c r="AE1037" s="247"/>
      <c r="AF1037" s="248"/>
      <c r="AG1037" s="248"/>
      <c r="AH1037" s="248"/>
      <c r="AI1037" s="248"/>
      <c r="AJ1037" s="248"/>
    </row>
    <row r="1038" spans="1:36" ht="12.75" customHeight="1" x14ac:dyDescent="0.25">
      <c r="A1038" s="139"/>
      <c r="B1038" s="139"/>
      <c r="C1038" s="139"/>
      <c r="D1038" s="139"/>
      <c r="E1038" s="139"/>
      <c r="G1038" s="139"/>
      <c r="I1038" s="139"/>
      <c r="J1038" s="139"/>
      <c r="O1038" s="139"/>
      <c r="P1038" s="139"/>
      <c r="Q1038" s="246"/>
      <c r="R1038" s="247"/>
      <c r="S1038" s="247"/>
      <c r="T1038" s="247"/>
      <c r="U1038" s="247"/>
      <c r="V1038" s="247"/>
      <c r="W1038" s="247"/>
      <c r="X1038" s="247"/>
      <c r="Y1038" s="247"/>
      <c r="Z1038" s="247"/>
      <c r="AA1038" s="247"/>
      <c r="AB1038" s="247"/>
      <c r="AC1038" s="247"/>
      <c r="AD1038" s="247"/>
      <c r="AE1038" s="247"/>
      <c r="AF1038" s="248"/>
      <c r="AG1038" s="248"/>
      <c r="AH1038" s="248"/>
      <c r="AI1038" s="248"/>
      <c r="AJ1038" s="248"/>
    </row>
    <row r="1039" spans="1:36" ht="12.75" customHeight="1" x14ac:dyDescent="0.25">
      <c r="A1039" s="139"/>
      <c r="B1039" s="139"/>
      <c r="C1039" s="139"/>
      <c r="D1039" s="139"/>
      <c r="E1039" s="139"/>
      <c r="G1039" s="139"/>
      <c r="I1039" s="139"/>
      <c r="J1039" s="139"/>
      <c r="O1039" s="139"/>
      <c r="P1039" s="139"/>
      <c r="Q1039" s="246"/>
      <c r="R1039" s="247"/>
      <c r="S1039" s="247"/>
      <c r="T1039" s="247"/>
      <c r="U1039" s="247"/>
      <c r="V1039" s="247"/>
      <c r="W1039" s="247"/>
      <c r="X1039" s="247"/>
      <c r="Y1039" s="247"/>
      <c r="Z1039" s="247"/>
      <c r="AA1039" s="247"/>
      <c r="AB1039" s="247"/>
      <c r="AC1039" s="247"/>
      <c r="AD1039" s="247"/>
      <c r="AE1039" s="247"/>
      <c r="AF1039" s="248"/>
      <c r="AG1039" s="248"/>
      <c r="AH1039" s="248"/>
      <c r="AI1039" s="248"/>
      <c r="AJ1039" s="248"/>
    </row>
    <row r="1040" spans="1:36" ht="12.75" customHeight="1" x14ac:dyDescent="0.25">
      <c r="A1040" s="139"/>
      <c r="B1040" s="139"/>
      <c r="C1040" s="139"/>
      <c r="D1040" s="139"/>
      <c r="E1040" s="139"/>
      <c r="G1040" s="139"/>
      <c r="I1040" s="139"/>
      <c r="J1040" s="139"/>
      <c r="O1040" s="139"/>
      <c r="P1040" s="139"/>
      <c r="Q1040" s="246"/>
      <c r="R1040" s="247"/>
      <c r="S1040" s="247"/>
      <c r="T1040" s="247"/>
      <c r="U1040" s="247"/>
      <c r="V1040" s="247"/>
      <c r="W1040" s="247"/>
      <c r="X1040" s="247"/>
      <c r="Y1040" s="247"/>
      <c r="Z1040" s="247"/>
      <c r="AA1040" s="247"/>
      <c r="AB1040" s="247"/>
      <c r="AC1040" s="247"/>
      <c r="AD1040" s="247"/>
      <c r="AE1040" s="247"/>
      <c r="AF1040" s="248"/>
      <c r="AG1040" s="248"/>
      <c r="AH1040" s="248"/>
      <c r="AI1040" s="248"/>
      <c r="AJ1040" s="248"/>
    </row>
    <row r="1041" spans="1:36" ht="12.75" customHeight="1" x14ac:dyDescent="0.25">
      <c r="A1041" s="139"/>
      <c r="B1041" s="139"/>
      <c r="C1041" s="139"/>
      <c r="D1041" s="139"/>
      <c r="E1041" s="139"/>
      <c r="G1041" s="139"/>
      <c r="I1041" s="139"/>
      <c r="J1041" s="139"/>
      <c r="O1041" s="139"/>
      <c r="P1041" s="139"/>
      <c r="Q1041" s="246"/>
      <c r="R1041" s="247"/>
      <c r="S1041" s="247"/>
      <c r="T1041" s="247"/>
      <c r="U1041" s="247"/>
      <c r="V1041" s="247"/>
      <c r="W1041" s="247"/>
      <c r="X1041" s="247"/>
      <c r="Y1041" s="247"/>
      <c r="Z1041" s="247"/>
      <c r="AA1041" s="247"/>
      <c r="AB1041" s="247"/>
      <c r="AC1041" s="247"/>
      <c r="AD1041" s="247"/>
      <c r="AE1041" s="247"/>
      <c r="AF1041" s="248"/>
      <c r="AG1041" s="248"/>
      <c r="AH1041" s="248"/>
      <c r="AI1041" s="248"/>
      <c r="AJ1041" s="248"/>
    </row>
    <row r="1042" spans="1:36" ht="12.75" customHeight="1" x14ac:dyDescent="0.25">
      <c r="A1042" s="139"/>
      <c r="B1042" s="139"/>
      <c r="C1042" s="139"/>
      <c r="D1042" s="139"/>
      <c r="E1042" s="139"/>
      <c r="G1042" s="139"/>
      <c r="I1042" s="139"/>
      <c r="J1042" s="139"/>
      <c r="O1042" s="139"/>
      <c r="P1042" s="139"/>
      <c r="Q1042" s="246"/>
      <c r="R1042" s="247"/>
      <c r="S1042" s="247"/>
      <c r="T1042" s="247"/>
      <c r="U1042" s="247"/>
      <c r="V1042" s="247"/>
      <c r="W1042" s="247"/>
      <c r="X1042" s="247"/>
      <c r="Y1042" s="247"/>
      <c r="Z1042" s="247"/>
      <c r="AA1042" s="247"/>
      <c r="AB1042" s="247"/>
      <c r="AC1042" s="247"/>
      <c r="AD1042" s="247"/>
      <c r="AE1042" s="247"/>
      <c r="AF1042" s="248"/>
      <c r="AG1042" s="248"/>
      <c r="AH1042" s="248"/>
      <c r="AI1042" s="248"/>
      <c r="AJ1042" s="248"/>
    </row>
    <row r="1043" spans="1:36" ht="12.75" customHeight="1" x14ac:dyDescent="0.25">
      <c r="A1043" s="139"/>
      <c r="B1043" s="139"/>
      <c r="C1043" s="139"/>
      <c r="D1043" s="139"/>
      <c r="E1043" s="139"/>
      <c r="G1043" s="139"/>
      <c r="I1043" s="139"/>
      <c r="J1043" s="139"/>
      <c r="O1043" s="139"/>
      <c r="P1043" s="139"/>
      <c r="Q1043" s="246"/>
      <c r="R1043" s="247"/>
      <c r="S1043" s="247"/>
      <c r="T1043" s="247"/>
      <c r="U1043" s="247"/>
      <c r="V1043" s="247"/>
      <c r="W1043" s="247"/>
      <c r="X1043" s="247"/>
      <c r="Y1043" s="247"/>
      <c r="Z1043" s="247"/>
      <c r="AA1043" s="247"/>
      <c r="AB1043" s="247"/>
      <c r="AC1043" s="247"/>
      <c r="AD1043" s="247"/>
      <c r="AE1043" s="247"/>
      <c r="AF1043" s="248"/>
      <c r="AG1043" s="248"/>
      <c r="AH1043" s="248"/>
      <c r="AI1043" s="248"/>
      <c r="AJ1043" s="248"/>
    </row>
    <row r="1044" spans="1:36" ht="12.75" customHeight="1" x14ac:dyDescent="0.25">
      <c r="A1044" s="139"/>
      <c r="B1044" s="139"/>
      <c r="C1044" s="139"/>
      <c r="D1044" s="139"/>
      <c r="E1044" s="139"/>
      <c r="G1044" s="139"/>
      <c r="I1044" s="139"/>
      <c r="J1044" s="139"/>
      <c r="O1044" s="139"/>
      <c r="P1044" s="139"/>
      <c r="Q1044" s="246"/>
      <c r="R1044" s="247"/>
      <c r="S1044" s="247"/>
      <c r="T1044" s="247"/>
      <c r="U1044" s="247"/>
      <c r="V1044" s="247"/>
      <c r="W1044" s="247"/>
      <c r="X1044" s="247"/>
      <c r="Y1044" s="247"/>
      <c r="Z1044" s="247"/>
      <c r="AA1044" s="247"/>
      <c r="AB1044" s="247"/>
      <c r="AC1044" s="247"/>
      <c r="AD1044" s="247"/>
      <c r="AE1044" s="247"/>
      <c r="AF1044" s="248"/>
      <c r="AG1044" s="248"/>
      <c r="AH1044" s="248"/>
      <c r="AI1044" s="248"/>
      <c r="AJ1044" s="248"/>
    </row>
    <row r="1045" spans="1:36" ht="12.75" customHeight="1" x14ac:dyDescent="0.25">
      <c r="A1045" s="139"/>
      <c r="B1045" s="139"/>
      <c r="C1045" s="139"/>
      <c r="D1045" s="139"/>
      <c r="E1045" s="139"/>
      <c r="G1045" s="139"/>
      <c r="I1045" s="139"/>
      <c r="J1045" s="139"/>
      <c r="O1045" s="139"/>
      <c r="P1045" s="139"/>
      <c r="Q1045" s="246"/>
      <c r="R1045" s="247"/>
      <c r="S1045" s="247"/>
      <c r="T1045" s="247"/>
      <c r="U1045" s="247"/>
      <c r="V1045" s="247"/>
      <c r="W1045" s="247"/>
      <c r="X1045" s="247"/>
      <c r="Y1045" s="247"/>
      <c r="Z1045" s="247"/>
      <c r="AA1045" s="247"/>
      <c r="AB1045" s="247"/>
      <c r="AC1045" s="247"/>
      <c r="AD1045" s="247"/>
      <c r="AE1045" s="247"/>
      <c r="AF1045" s="248"/>
      <c r="AG1045" s="248"/>
      <c r="AH1045" s="248"/>
      <c r="AI1045" s="248"/>
      <c r="AJ1045" s="248"/>
    </row>
    <row r="1046" spans="1:36" ht="12.75" customHeight="1" x14ac:dyDescent="0.25">
      <c r="A1046" s="139"/>
      <c r="B1046" s="139"/>
      <c r="C1046" s="139"/>
      <c r="D1046" s="139"/>
      <c r="E1046" s="139"/>
      <c r="G1046" s="139"/>
      <c r="I1046" s="139"/>
      <c r="J1046" s="139"/>
      <c r="O1046" s="139"/>
      <c r="P1046" s="139"/>
      <c r="Q1046" s="246"/>
      <c r="R1046" s="247"/>
      <c r="S1046" s="247"/>
      <c r="T1046" s="247"/>
      <c r="U1046" s="247"/>
      <c r="V1046" s="247"/>
      <c r="W1046" s="247"/>
      <c r="X1046" s="247"/>
      <c r="Y1046" s="247"/>
      <c r="Z1046" s="247"/>
      <c r="AA1046" s="247"/>
      <c r="AB1046" s="247"/>
      <c r="AC1046" s="247"/>
      <c r="AD1046" s="247"/>
      <c r="AE1046" s="247"/>
      <c r="AF1046" s="248"/>
      <c r="AG1046" s="248"/>
      <c r="AH1046" s="248"/>
      <c r="AI1046" s="248"/>
      <c r="AJ1046" s="248"/>
    </row>
    <row r="1047" spans="1:36" ht="12.75" customHeight="1" x14ac:dyDescent="0.25">
      <c r="A1047" s="139"/>
      <c r="B1047" s="139"/>
      <c r="C1047" s="139"/>
      <c r="D1047" s="139"/>
      <c r="E1047" s="139"/>
      <c r="G1047" s="139"/>
      <c r="I1047" s="139"/>
      <c r="J1047" s="139"/>
      <c r="O1047" s="139"/>
      <c r="P1047" s="139"/>
      <c r="Q1047" s="246"/>
      <c r="R1047" s="247"/>
      <c r="S1047" s="247"/>
      <c r="T1047" s="247"/>
      <c r="U1047" s="247"/>
      <c r="V1047" s="247"/>
      <c r="W1047" s="247"/>
      <c r="X1047" s="247"/>
      <c r="Y1047" s="247"/>
      <c r="Z1047" s="247"/>
      <c r="AA1047" s="247"/>
      <c r="AB1047" s="247"/>
      <c r="AC1047" s="247"/>
      <c r="AD1047" s="247"/>
      <c r="AE1047" s="247"/>
      <c r="AF1047" s="248"/>
      <c r="AG1047" s="248"/>
      <c r="AH1047" s="248"/>
      <c r="AI1047" s="248"/>
      <c r="AJ1047" s="248"/>
    </row>
    <row r="1048" spans="1:36" ht="12.75" customHeight="1" x14ac:dyDescent="0.25">
      <c r="A1048" s="139"/>
      <c r="B1048" s="139"/>
      <c r="C1048" s="139"/>
      <c r="D1048" s="139"/>
      <c r="E1048" s="139"/>
      <c r="G1048" s="139"/>
      <c r="I1048" s="139"/>
      <c r="J1048" s="139"/>
      <c r="O1048" s="139"/>
      <c r="P1048" s="139"/>
      <c r="Q1048" s="246"/>
      <c r="R1048" s="247"/>
      <c r="S1048" s="247"/>
      <c r="T1048" s="247"/>
      <c r="U1048" s="247"/>
      <c r="V1048" s="247"/>
      <c r="W1048" s="247"/>
      <c r="X1048" s="247"/>
      <c r="Y1048" s="247"/>
      <c r="Z1048" s="247"/>
      <c r="AA1048" s="247"/>
      <c r="AB1048" s="247"/>
      <c r="AC1048" s="247"/>
      <c r="AD1048" s="247"/>
      <c r="AE1048" s="247"/>
      <c r="AF1048" s="248"/>
      <c r="AG1048" s="248"/>
      <c r="AH1048" s="248"/>
      <c r="AI1048" s="248"/>
      <c r="AJ1048" s="248"/>
    </row>
    <row r="1049" spans="1:36" ht="12.75" customHeight="1" x14ac:dyDescent="0.25">
      <c r="A1049" s="139"/>
      <c r="B1049" s="139"/>
      <c r="C1049" s="139"/>
      <c r="D1049" s="139"/>
      <c r="E1049" s="139"/>
      <c r="G1049" s="139"/>
      <c r="I1049" s="139"/>
      <c r="J1049" s="139"/>
      <c r="O1049" s="139"/>
      <c r="P1049" s="139"/>
      <c r="Q1049" s="246"/>
      <c r="R1049" s="247"/>
      <c r="S1049" s="247"/>
      <c r="T1049" s="247"/>
      <c r="U1049" s="247"/>
      <c r="V1049" s="247"/>
      <c r="W1049" s="247"/>
      <c r="X1049" s="247"/>
      <c r="Y1049" s="247"/>
      <c r="Z1049" s="247"/>
      <c r="AA1049" s="247"/>
      <c r="AB1049" s="247"/>
      <c r="AC1049" s="247"/>
      <c r="AD1049" s="247"/>
      <c r="AE1049" s="247"/>
      <c r="AF1049" s="248"/>
      <c r="AG1049" s="248"/>
      <c r="AH1049" s="248"/>
      <c r="AI1049" s="248"/>
      <c r="AJ1049" s="248"/>
    </row>
    <row r="1050" spans="1:36" ht="12.75" customHeight="1" x14ac:dyDescent="0.25">
      <c r="A1050" s="139"/>
      <c r="B1050" s="139"/>
      <c r="C1050" s="139"/>
      <c r="D1050" s="139"/>
      <c r="E1050" s="139"/>
      <c r="G1050" s="139"/>
      <c r="I1050" s="139"/>
      <c r="J1050" s="139"/>
      <c r="O1050" s="139"/>
      <c r="P1050" s="139"/>
      <c r="Q1050" s="246"/>
      <c r="R1050" s="247"/>
      <c r="S1050" s="247"/>
      <c r="T1050" s="247"/>
      <c r="U1050" s="247"/>
      <c r="V1050" s="247"/>
      <c r="W1050" s="247"/>
      <c r="X1050" s="247"/>
      <c r="Y1050" s="247"/>
      <c r="Z1050" s="247"/>
      <c r="AA1050" s="247"/>
      <c r="AB1050" s="247"/>
      <c r="AC1050" s="247"/>
      <c r="AD1050" s="247"/>
      <c r="AE1050" s="247"/>
      <c r="AF1050" s="248"/>
      <c r="AG1050" s="248"/>
      <c r="AH1050" s="248"/>
      <c r="AI1050" s="248"/>
      <c r="AJ1050" s="248"/>
    </row>
    <row r="1051" spans="1:36" ht="12.75" customHeight="1" x14ac:dyDescent="0.25">
      <c r="A1051" s="139"/>
      <c r="B1051" s="139"/>
      <c r="C1051" s="139"/>
      <c r="D1051" s="139"/>
      <c r="E1051" s="139"/>
      <c r="G1051" s="139"/>
      <c r="I1051" s="139"/>
      <c r="J1051" s="139"/>
      <c r="O1051" s="139"/>
      <c r="P1051" s="139"/>
      <c r="Q1051" s="246"/>
      <c r="R1051" s="247"/>
      <c r="S1051" s="247"/>
      <c r="T1051" s="247"/>
      <c r="U1051" s="247"/>
      <c r="V1051" s="247"/>
      <c r="W1051" s="247"/>
      <c r="X1051" s="247"/>
      <c r="Y1051" s="247"/>
      <c r="Z1051" s="247"/>
      <c r="AA1051" s="247"/>
      <c r="AB1051" s="247"/>
      <c r="AC1051" s="247"/>
      <c r="AD1051" s="247"/>
      <c r="AE1051" s="247"/>
      <c r="AF1051" s="248"/>
      <c r="AG1051" s="248"/>
      <c r="AH1051" s="248"/>
      <c r="AI1051" s="248"/>
      <c r="AJ1051" s="248"/>
    </row>
    <row r="1052" spans="1:36" ht="12.75" customHeight="1" x14ac:dyDescent="0.25">
      <c r="A1052" s="139"/>
      <c r="B1052" s="139"/>
      <c r="C1052" s="139"/>
      <c r="D1052" s="139"/>
      <c r="E1052" s="139"/>
      <c r="G1052" s="139"/>
      <c r="I1052" s="139"/>
      <c r="J1052" s="139"/>
      <c r="O1052" s="139"/>
      <c r="P1052" s="139"/>
      <c r="Q1052" s="246"/>
      <c r="R1052" s="247"/>
      <c r="S1052" s="247"/>
      <c r="T1052" s="247"/>
      <c r="U1052" s="247"/>
      <c r="V1052" s="247"/>
      <c r="W1052" s="247"/>
      <c r="X1052" s="247"/>
      <c r="Y1052" s="247"/>
      <c r="Z1052" s="247"/>
      <c r="AA1052" s="247"/>
      <c r="AB1052" s="247"/>
      <c r="AC1052" s="247"/>
      <c r="AD1052" s="247"/>
      <c r="AE1052" s="247"/>
      <c r="AF1052" s="248"/>
      <c r="AG1052" s="248"/>
      <c r="AH1052" s="248"/>
      <c r="AI1052" s="248"/>
      <c r="AJ1052" s="248"/>
    </row>
    <row r="1053" spans="1:36" ht="12.75" customHeight="1" x14ac:dyDescent="0.25">
      <c r="A1053" s="139"/>
      <c r="B1053" s="139"/>
      <c r="C1053" s="139"/>
      <c r="D1053" s="139"/>
      <c r="E1053" s="139"/>
      <c r="G1053" s="139"/>
      <c r="I1053" s="139"/>
      <c r="J1053" s="139"/>
      <c r="O1053" s="139"/>
      <c r="P1053" s="139"/>
      <c r="Q1053" s="246"/>
      <c r="R1053" s="247"/>
      <c r="S1053" s="247"/>
      <c r="T1053" s="247"/>
      <c r="U1053" s="247"/>
      <c r="V1053" s="247"/>
      <c r="W1053" s="247"/>
      <c r="X1053" s="247"/>
      <c r="Y1053" s="247"/>
      <c r="Z1053" s="247"/>
      <c r="AA1053" s="247"/>
      <c r="AB1053" s="247"/>
      <c r="AC1053" s="247"/>
      <c r="AD1053" s="247"/>
      <c r="AE1053" s="247"/>
      <c r="AF1053" s="248"/>
      <c r="AG1053" s="248"/>
      <c r="AH1053" s="248"/>
      <c r="AI1053" s="248"/>
      <c r="AJ1053" s="248"/>
    </row>
    <row r="1054" spans="1:36" ht="12.75" customHeight="1" x14ac:dyDescent="0.25">
      <c r="A1054" s="139"/>
      <c r="B1054" s="139"/>
      <c r="C1054" s="139"/>
      <c r="D1054" s="139"/>
      <c r="E1054" s="139"/>
      <c r="G1054" s="139"/>
      <c r="I1054" s="139"/>
      <c r="J1054" s="139"/>
      <c r="O1054" s="139"/>
      <c r="P1054" s="139"/>
      <c r="Q1054" s="246"/>
      <c r="R1054" s="247"/>
      <c r="S1054" s="247"/>
      <c r="T1054" s="247"/>
      <c r="U1054" s="247"/>
      <c r="V1054" s="247"/>
      <c r="W1054" s="247"/>
      <c r="X1054" s="247"/>
      <c r="Y1054" s="247"/>
      <c r="Z1054" s="247"/>
      <c r="AA1054" s="247"/>
      <c r="AB1054" s="247"/>
      <c r="AC1054" s="247"/>
      <c r="AD1054" s="247"/>
      <c r="AE1054" s="247"/>
      <c r="AF1054" s="248"/>
      <c r="AG1054" s="248"/>
      <c r="AH1054" s="248"/>
      <c r="AI1054" s="248"/>
      <c r="AJ1054" s="248"/>
    </row>
    <row r="1055" spans="1:36" ht="12.75" customHeight="1" x14ac:dyDescent="0.25">
      <c r="A1055" s="139"/>
      <c r="B1055" s="139"/>
      <c r="C1055" s="139"/>
      <c r="D1055" s="139"/>
      <c r="E1055" s="139"/>
      <c r="G1055" s="139"/>
      <c r="I1055" s="139"/>
      <c r="J1055" s="139"/>
      <c r="O1055" s="139"/>
      <c r="P1055" s="139"/>
      <c r="Q1055" s="246"/>
      <c r="R1055" s="247"/>
      <c r="S1055" s="247"/>
      <c r="T1055" s="247"/>
      <c r="U1055" s="247"/>
      <c r="V1055" s="247"/>
      <c r="W1055" s="247"/>
      <c r="X1055" s="247"/>
      <c r="Y1055" s="247"/>
      <c r="Z1055" s="247"/>
      <c r="AA1055" s="247"/>
      <c r="AB1055" s="247"/>
      <c r="AC1055" s="247"/>
      <c r="AD1055" s="247"/>
      <c r="AE1055" s="247"/>
      <c r="AF1055" s="248"/>
      <c r="AG1055" s="248"/>
      <c r="AH1055" s="248"/>
      <c r="AI1055" s="248"/>
      <c r="AJ1055" s="248"/>
    </row>
    <row r="1056" spans="1:36" ht="12.75" customHeight="1" x14ac:dyDescent="0.25">
      <c r="A1056" s="139"/>
      <c r="B1056" s="139"/>
      <c r="C1056" s="139"/>
      <c r="D1056" s="139"/>
      <c r="E1056" s="139"/>
      <c r="G1056" s="139"/>
      <c r="I1056" s="139"/>
      <c r="J1056" s="139"/>
      <c r="O1056" s="139"/>
      <c r="P1056" s="139"/>
      <c r="Q1056" s="246"/>
      <c r="R1056" s="247"/>
      <c r="S1056" s="247"/>
      <c r="T1056" s="247"/>
      <c r="U1056" s="247"/>
      <c r="V1056" s="247"/>
      <c r="W1056" s="247"/>
      <c r="X1056" s="247"/>
      <c r="Y1056" s="247"/>
      <c r="Z1056" s="247"/>
      <c r="AA1056" s="247"/>
      <c r="AB1056" s="247"/>
      <c r="AC1056" s="247"/>
      <c r="AD1056" s="247"/>
      <c r="AE1056" s="247"/>
      <c r="AF1056" s="248"/>
      <c r="AG1056" s="248"/>
      <c r="AH1056" s="248"/>
      <c r="AI1056" s="248"/>
      <c r="AJ1056" s="248"/>
    </row>
    <row r="1057" spans="1:36" ht="12.75" customHeight="1" x14ac:dyDescent="0.25">
      <c r="A1057" s="139"/>
      <c r="B1057" s="139"/>
      <c r="C1057" s="139"/>
      <c r="D1057" s="139"/>
      <c r="E1057" s="139"/>
      <c r="G1057" s="139"/>
      <c r="I1057" s="139"/>
      <c r="J1057" s="139"/>
      <c r="O1057" s="139"/>
      <c r="P1057" s="139"/>
      <c r="Q1057" s="246"/>
      <c r="R1057" s="247"/>
      <c r="S1057" s="247"/>
      <c r="T1057" s="247"/>
      <c r="U1057" s="247"/>
      <c r="V1057" s="247"/>
      <c r="W1057" s="247"/>
      <c r="X1057" s="247"/>
      <c r="Y1057" s="247"/>
      <c r="Z1057" s="247"/>
      <c r="AA1057" s="247"/>
      <c r="AB1057" s="247"/>
      <c r="AC1057" s="247"/>
      <c r="AD1057" s="247"/>
      <c r="AE1057" s="247"/>
      <c r="AF1057" s="248"/>
      <c r="AG1057" s="248"/>
      <c r="AH1057" s="248"/>
      <c r="AI1057" s="248"/>
      <c r="AJ1057" s="248"/>
    </row>
    <row r="1058" spans="1:36" ht="12.75" customHeight="1" x14ac:dyDescent="0.25">
      <c r="A1058" s="139"/>
      <c r="B1058" s="139"/>
      <c r="C1058" s="139"/>
      <c r="D1058" s="139"/>
      <c r="E1058" s="139"/>
      <c r="G1058" s="139"/>
      <c r="I1058" s="139"/>
      <c r="J1058" s="139"/>
      <c r="O1058" s="139"/>
      <c r="P1058" s="139"/>
      <c r="Q1058" s="246"/>
      <c r="R1058" s="247"/>
      <c r="S1058" s="247"/>
      <c r="T1058" s="247"/>
      <c r="U1058" s="247"/>
      <c r="V1058" s="247"/>
      <c r="W1058" s="247"/>
      <c r="X1058" s="247"/>
      <c r="Y1058" s="247"/>
      <c r="Z1058" s="247"/>
      <c r="AA1058" s="247"/>
      <c r="AB1058" s="247"/>
      <c r="AC1058" s="247"/>
      <c r="AD1058" s="247"/>
      <c r="AE1058" s="247"/>
      <c r="AF1058" s="248"/>
      <c r="AG1058" s="248"/>
      <c r="AH1058" s="248"/>
      <c r="AI1058" s="248"/>
      <c r="AJ1058" s="248"/>
    </row>
    <row r="1059" spans="1:36" ht="12.75" customHeight="1" x14ac:dyDescent="0.25">
      <c r="A1059" s="139"/>
      <c r="B1059" s="139"/>
      <c r="C1059" s="139"/>
      <c r="D1059" s="139"/>
      <c r="E1059" s="139"/>
      <c r="G1059" s="139"/>
      <c r="I1059" s="139"/>
      <c r="J1059" s="139"/>
      <c r="O1059" s="139"/>
      <c r="P1059" s="139"/>
      <c r="Q1059" s="246"/>
      <c r="R1059" s="247"/>
      <c r="S1059" s="247"/>
      <c r="T1059" s="247"/>
      <c r="U1059" s="247"/>
      <c r="V1059" s="247"/>
      <c r="W1059" s="247"/>
      <c r="X1059" s="247"/>
      <c r="Y1059" s="247"/>
      <c r="Z1059" s="247"/>
      <c r="AA1059" s="247"/>
      <c r="AB1059" s="247"/>
      <c r="AC1059" s="247"/>
      <c r="AD1059" s="247"/>
      <c r="AE1059" s="247"/>
      <c r="AF1059" s="248"/>
      <c r="AG1059" s="248"/>
      <c r="AH1059" s="248"/>
      <c r="AI1059" s="248"/>
      <c r="AJ1059" s="248"/>
    </row>
    <row r="1060" spans="1:36" ht="12.75" customHeight="1" x14ac:dyDescent="0.25">
      <c r="A1060" s="139"/>
      <c r="B1060" s="139"/>
      <c r="C1060" s="139"/>
      <c r="D1060" s="139"/>
      <c r="E1060" s="139"/>
      <c r="G1060" s="139"/>
      <c r="I1060" s="139"/>
      <c r="J1060" s="139"/>
      <c r="O1060" s="139"/>
      <c r="P1060" s="139"/>
      <c r="Q1060" s="246"/>
      <c r="R1060" s="247"/>
      <c r="S1060" s="247"/>
      <c r="T1060" s="247"/>
      <c r="U1060" s="247"/>
      <c r="V1060" s="247"/>
      <c r="W1060" s="247"/>
      <c r="X1060" s="247"/>
      <c r="Y1060" s="247"/>
      <c r="Z1060" s="247"/>
      <c r="AA1060" s="247"/>
      <c r="AB1060" s="247"/>
      <c r="AC1060" s="247"/>
      <c r="AD1060" s="247"/>
      <c r="AE1060" s="247"/>
      <c r="AF1060" s="248"/>
      <c r="AG1060" s="248"/>
      <c r="AH1060" s="248"/>
      <c r="AI1060" s="248"/>
      <c r="AJ1060" s="248"/>
    </row>
    <row r="1061" spans="1:36" ht="12.75" customHeight="1" x14ac:dyDescent="0.25">
      <c r="A1061" s="139"/>
      <c r="B1061" s="139"/>
      <c r="C1061" s="139"/>
      <c r="D1061" s="139"/>
      <c r="E1061" s="139"/>
      <c r="G1061" s="139"/>
      <c r="I1061" s="139"/>
      <c r="J1061" s="139"/>
      <c r="O1061" s="139"/>
      <c r="P1061" s="139"/>
      <c r="Q1061" s="246"/>
      <c r="R1061" s="247"/>
      <c r="S1061" s="247"/>
      <c r="T1061" s="247"/>
      <c r="U1061" s="247"/>
      <c r="V1061" s="247"/>
      <c r="W1061" s="247"/>
      <c r="X1061" s="247"/>
      <c r="Y1061" s="247"/>
      <c r="Z1061" s="247"/>
      <c r="AA1061" s="247"/>
      <c r="AB1061" s="247"/>
      <c r="AC1061" s="247"/>
      <c r="AD1061" s="247"/>
      <c r="AE1061" s="247"/>
      <c r="AF1061" s="248"/>
      <c r="AG1061" s="248"/>
      <c r="AH1061" s="248"/>
      <c r="AI1061" s="248"/>
      <c r="AJ1061" s="248"/>
    </row>
    <row r="1062" spans="1:36" ht="12.75" customHeight="1" x14ac:dyDescent="0.25">
      <c r="A1062" s="139"/>
      <c r="B1062" s="139"/>
      <c r="C1062" s="139"/>
      <c r="D1062" s="139"/>
      <c r="E1062" s="139"/>
      <c r="G1062" s="139"/>
      <c r="I1062" s="139"/>
      <c r="J1062" s="139"/>
      <c r="O1062" s="139"/>
      <c r="P1062" s="139"/>
      <c r="Q1062" s="246"/>
      <c r="R1062" s="247"/>
      <c r="S1062" s="247"/>
      <c r="T1062" s="247"/>
      <c r="U1062" s="247"/>
      <c r="V1062" s="247"/>
      <c r="W1062" s="247"/>
      <c r="X1062" s="247"/>
      <c r="Y1062" s="247"/>
      <c r="Z1062" s="247"/>
      <c r="AA1062" s="247"/>
      <c r="AB1062" s="247"/>
      <c r="AC1062" s="247"/>
      <c r="AD1062" s="247"/>
      <c r="AE1062" s="247"/>
      <c r="AF1062" s="248"/>
      <c r="AG1062" s="248"/>
      <c r="AH1062" s="248"/>
      <c r="AI1062" s="248"/>
      <c r="AJ1062" s="248"/>
    </row>
    <row r="1063" spans="1:36" ht="12.75" customHeight="1" x14ac:dyDescent="0.25">
      <c r="A1063" s="139"/>
      <c r="B1063" s="139"/>
      <c r="C1063" s="139"/>
      <c r="D1063" s="139"/>
      <c r="E1063" s="139"/>
      <c r="G1063" s="139"/>
      <c r="I1063" s="139"/>
      <c r="J1063" s="139"/>
      <c r="O1063" s="139"/>
      <c r="P1063" s="139"/>
      <c r="Q1063" s="246"/>
      <c r="R1063" s="247"/>
      <c r="S1063" s="247"/>
      <c r="T1063" s="247"/>
      <c r="U1063" s="247"/>
      <c r="V1063" s="247"/>
      <c r="W1063" s="247"/>
      <c r="X1063" s="247"/>
      <c r="Y1063" s="247"/>
      <c r="Z1063" s="247"/>
      <c r="AA1063" s="247"/>
      <c r="AB1063" s="247"/>
      <c r="AC1063" s="247"/>
      <c r="AD1063" s="247"/>
      <c r="AE1063" s="247"/>
      <c r="AF1063" s="248"/>
      <c r="AG1063" s="248"/>
      <c r="AH1063" s="248"/>
      <c r="AI1063" s="248"/>
      <c r="AJ1063" s="248"/>
    </row>
    <row r="1064" spans="1:36" ht="12.75" customHeight="1" x14ac:dyDescent="0.25">
      <c r="A1064" s="139"/>
      <c r="B1064" s="139"/>
      <c r="C1064" s="139"/>
      <c r="D1064" s="139"/>
      <c r="E1064" s="139"/>
      <c r="G1064" s="139"/>
      <c r="I1064" s="139"/>
      <c r="J1064" s="139"/>
      <c r="O1064" s="139"/>
      <c r="P1064" s="139"/>
      <c r="Q1064" s="246"/>
      <c r="R1064" s="247"/>
      <c r="S1064" s="247"/>
      <c r="T1064" s="247"/>
      <c r="U1064" s="247"/>
      <c r="V1064" s="247"/>
      <c r="W1064" s="247"/>
      <c r="X1064" s="247"/>
      <c r="Y1064" s="247"/>
      <c r="Z1064" s="247"/>
      <c r="AA1064" s="247"/>
      <c r="AB1064" s="247"/>
      <c r="AC1064" s="247"/>
      <c r="AD1064" s="247"/>
      <c r="AE1064" s="247"/>
      <c r="AF1064" s="248"/>
      <c r="AG1064" s="248"/>
      <c r="AH1064" s="248"/>
      <c r="AI1064" s="248"/>
      <c r="AJ1064" s="248"/>
    </row>
    <row r="1065" spans="1:36" ht="12.75" customHeight="1" x14ac:dyDescent="0.25">
      <c r="A1065" s="139"/>
      <c r="B1065" s="139"/>
      <c r="C1065" s="139"/>
      <c r="D1065" s="139"/>
      <c r="E1065" s="139"/>
      <c r="G1065" s="139"/>
      <c r="I1065" s="139"/>
      <c r="J1065" s="139"/>
      <c r="O1065" s="139"/>
      <c r="P1065" s="139"/>
      <c r="Q1065" s="246"/>
      <c r="R1065" s="247"/>
      <c r="S1065" s="247"/>
      <c r="T1065" s="247"/>
      <c r="U1065" s="247"/>
      <c r="V1065" s="247"/>
      <c r="W1065" s="247"/>
      <c r="X1065" s="247"/>
      <c r="Y1065" s="247"/>
      <c r="Z1065" s="247"/>
      <c r="AA1065" s="247"/>
      <c r="AB1065" s="247"/>
      <c r="AC1065" s="247"/>
      <c r="AD1065" s="247"/>
      <c r="AE1065" s="247"/>
      <c r="AF1065" s="248"/>
      <c r="AG1065" s="248"/>
      <c r="AH1065" s="248"/>
      <c r="AI1065" s="248"/>
      <c r="AJ1065" s="248"/>
    </row>
    <row r="1066" spans="1:36" ht="12.75" customHeight="1" x14ac:dyDescent="0.25">
      <c r="A1066" s="139"/>
      <c r="B1066" s="139"/>
      <c r="C1066" s="139"/>
      <c r="D1066" s="139"/>
      <c r="E1066" s="139"/>
      <c r="G1066" s="139"/>
      <c r="I1066" s="139"/>
      <c r="J1066" s="139"/>
      <c r="O1066" s="139"/>
      <c r="P1066" s="139"/>
      <c r="Q1066" s="246"/>
      <c r="R1066" s="247"/>
      <c r="S1066" s="247"/>
      <c r="T1066" s="247"/>
      <c r="U1066" s="247"/>
      <c r="V1066" s="247"/>
      <c r="W1066" s="247"/>
      <c r="X1066" s="247"/>
      <c r="Y1066" s="247"/>
      <c r="Z1066" s="247"/>
      <c r="AA1066" s="247"/>
      <c r="AB1066" s="247"/>
      <c r="AC1066" s="247"/>
      <c r="AD1066" s="247"/>
      <c r="AE1066" s="247"/>
      <c r="AF1066" s="248"/>
      <c r="AG1066" s="248"/>
      <c r="AH1066" s="248"/>
      <c r="AI1066" s="248"/>
      <c r="AJ1066" s="248"/>
    </row>
    <row r="1067" spans="1:36" ht="12.75" customHeight="1" x14ac:dyDescent="0.25">
      <c r="A1067" s="139"/>
      <c r="B1067" s="139"/>
      <c r="C1067" s="139"/>
      <c r="D1067" s="139"/>
      <c r="E1067" s="139"/>
      <c r="G1067" s="139"/>
      <c r="I1067" s="139"/>
      <c r="J1067" s="139"/>
      <c r="O1067" s="139"/>
      <c r="P1067" s="139"/>
      <c r="Q1067" s="246"/>
      <c r="R1067" s="247"/>
      <c r="S1067" s="247"/>
      <c r="T1067" s="247"/>
      <c r="U1067" s="247"/>
      <c r="V1067" s="247"/>
      <c r="W1067" s="247"/>
      <c r="X1067" s="247"/>
      <c r="Y1067" s="247"/>
      <c r="Z1067" s="247"/>
      <c r="AA1067" s="247"/>
      <c r="AB1067" s="247"/>
      <c r="AC1067" s="247"/>
      <c r="AD1067" s="247"/>
      <c r="AE1067" s="247"/>
      <c r="AF1067" s="248"/>
      <c r="AG1067" s="248"/>
      <c r="AH1067" s="248"/>
      <c r="AI1067" s="248"/>
      <c r="AJ1067" s="248"/>
    </row>
    <row r="1068" spans="1:36" ht="12.75" customHeight="1" x14ac:dyDescent="0.25">
      <c r="A1068" s="139"/>
      <c r="B1068" s="139"/>
      <c r="C1068" s="139"/>
      <c r="D1068" s="139"/>
      <c r="E1068" s="139"/>
      <c r="G1068" s="139"/>
      <c r="I1068" s="139"/>
      <c r="J1068" s="139"/>
      <c r="O1068" s="139"/>
      <c r="P1068" s="139"/>
      <c r="Q1068" s="246"/>
      <c r="R1068" s="247"/>
      <c r="S1068" s="247"/>
      <c r="T1068" s="247"/>
      <c r="U1068" s="247"/>
      <c r="V1068" s="247"/>
      <c r="W1068" s="247"/>
      <c r="X1068" s="247"/>
      <c r="Y1068" s="247"/>
      <c r="Z1068" s="247"/>
      <c r="AA1068" s="247"/>
      <c r="AB1068" s="247"/>
      <c r="AC1068" s="247"/>
      <c r="AD1068" s="247"/>
      <c r="AE1068" s="247"/>
      <c r="AF1068" s="248"/>
      <c r="AG1068" s="248"/>
      <c r="AH1068" s="248"/>
      <c r="AI1068" s="248"/>
      <c r="AJ1068" s="248"/>
    </row>
    <row r="1069" spans="1:36" ht="12.75" customHeight="1" x14ac:dyDescent="0.25">
      <c r="A1069" s="139"/>
      <c r="B1069" s="139"/>
      <c r="C1069" s="139"/>
      <c r="D1069" s="139"/>
      <c r="E1069" s="139"/>
      <c r="G1069" s="139"/>
      <c r="I1069" s="139"/>
      <c r="J1069" s="139"/>
      <c r="O1069" s="139"/>
      <c r="P1069" s="139"/>
      <c r="Q1069" s="246"/>
      <c r="R1069" s="247"/>
      <c r="S1069" s="247"/>
      <c r="T1069" s="247"/>
      <c r="U1069" s="247"/>
      <c r="V1069" s="247"/>
      <c r="W1069" s="247"/>
      <c r="X1069" s="247"/>
      <c r="Y1069" s="247"/>
      <c r="Z1069" s="247"/>
      <c r="AA1069" s="247"/>
      <c r="AB1069" s="247"/>
      <c r="AC1069" s="247"/>
      <c r="AD1069" s="247"/>
      <c r="AE1069" s="247"/>
      <c r="AF1069" s="248"/>
      <c r="AG1069" s="248"/>
      <c r="AH1069" s="248"/>
      <c r="AI1069" s="248"/>
      <c r="AJ1069" s="248"/>
    </row>
    <row r="1070" spans="1:36" ht="12.75" customHeight="1" x14ac:dyDescent="0.25">
      <c r="A1070" s="139"/>
      <c r="B1070" s="139"/>
      <c r="C1070" s="139"/>
      <c r="D1070" s="139"/>
      <c r="E1070" s="139"/>
      <c r="G1070" s="139"/>
      <c r="I1070" s="139"/>
      <c r="J1070" s="139"/>
      <c r="O1070" s="139"/>
      <c r="P1070" s="139"/>
      <c r="Q1070" s="246"/>
      <c r="R1070" s="247"/>
      <c r="S1070" s="247"/>
      <c r="T1070" s="247"/>
      <c r="U1070" s="247"/>
      <c r="V1070" s="247"/>
      <c r="W1070" s="247"/>
      <c r="X1070" s="247"/>
      <c r="Y1070" s="247"/>
      <c r="Z1070" s="247"/>
      <c r="AA1070" s="247"/>
      <c r="AB1070" s="247"/>
      <c r="AC1070" s="247"/>
      <c r="AD1070" s="247"/>
      <c r="AE1070" s="247"/>
      <c r="AF1070" s="248"/>
      <c r="AG1070" s="248"/>
      <c r="AH1070" s="248"/>
      <c r="AI1070" s="248"/>
      <c r="AJ1070" s="248"/>
    </row>
    <row r="1071" spans="1:36" ht="12.75" customHeight="1" x14ac:dyDescent="0.25">
      <c r="A1071" s="139"/>
      <c r="B1071" s="139"/>
      <c r="C1071" s="139"/>
      <c r="D1071" s="139"/>
      <c r="E1071" s="139"/>
      <c r="G1071" s="139"/>
      <c r="I1071" s="139"/>
      <c r="J1071" s="139"/>
      <c r="O1071" s="139"/>
      <c r="P1071" s="139"/>
      <c r="Q1071" s="246"/>
      <c r="R1071" s="247"/>
      <c r="S1071" s="247"/>
      <c r="T1071" s="247"/>
      <c r="U1071" s="247"/>
      <c r="V1071" s="247"/>
      <c r="W1071" s="247"/>
      <c r="X1071" s="247"/>
      <c r="Y1071" s="247"/>
      <c r="Z1071" s="247"/>
      <c r="AA1071" s="247"/>
      <c r="AB1071" s="247"/>
      <c r="AC1071" s="247"/>
      <c r="AD1071" s="247"/>
      <c r="AE1071" s="247"/>
      <c r="AF1071" s="248"/>
      <c r="AG1071" s="248"/>
      <c r="AH1071" s="248"/>
      <c r="AI1071" s="248"/>
      <c r="AJ1071" s="248"/>
    </row>
    <row r="1072" spans="1:36" ht="12.75" customHeight="1" x14ac:dyDescent="0.25">
      <c r="A1072" s="139"/>
      <c r="B1072" s="139"/>
      <c r="C1072" s="139"/>
      <c r="D1072" s="139"/>
      <c r="E1072" s="139"/>
      <c r="G1072" s="139"/>
      <c r="I1072" s="139"/>
      <c r="J1072" s="139"/>
      <c r="O1072" s="139"/>
      <c r="P1072" s="139"/>
      <c r="Q1072" s="246"/>
      <c r="R1072" s="247"/>
      <c r="S1072" s="247"/>
      <c r="T1072" s="247"/>
      <c r="U1072" s="247"/>
      <c r="V1072" s="247"/>
      <c r="W1072" s="247"/>
      <c r="X1072" s="247"/>
      <c r="Y1072" s="247"/>
      <c r="Z1072" s="247"/>
      <c r="AA1072" s="247"/>
      <c r="AB1072" s="247"/>
      <c r="AC1072" s="247"/>
      <c r="AD1072" s="247"/>
      <c r="AE1072" s="247"/>
      <c r="AF1072" s="248"/>
      <c r="AG1072" s="248"/>
      <c r="AH1072" s="248"/>
      <c r="AI1072" s="248"/>
      <c r="AJ1072" s="248"/>
    </row>
    <row r="1073" spans="1:36" ht="12.75" customHeight="1" x14ac:dyDescent="0.25">
      <c r="A1073" s="139"/>
      <c r="B1073" s="139"/>
      <c r="C1073" s="139"/>
      <c r="D1073" s="139"/>
      <c r="E1073" s="139"/>
      <c r="G1073" s="139"/>
      <c r="I1073" s="139"/>
      <c r="J1073" s="139"/>
      <c r="O1073" s="139"/>
      <c r="P1073" s="139"/>
      <c r="Q1073" s="246"/>
      <c r="R1073" s="247"/>
      <c r="S1073" s="247"/>
      <c r="T1073" s="247"/>
      <c r="U1073" s="247"/>
      <c r="V1073" s="247"/>
      <c r="W1073" s="247"/>
      <c r="X1073" s="247"/>
      <c r="Y1073" s="247"/>
      <c r="Z1073" s="247"/>
      <c r="AA1073" s="247"/>
      <c r="AB1073" s="247"/>
      <c r="AC1073" s="247"/>
      <c r="AD1073" s="247"/>
      <c r="AE1073" s="247"/>
      <c r="AF1073" s="248"/>
      <c r="AG1073" s="248"/>
      <c r="AH1073" s="248"/>
      <c r="AI1073" s="248"/>
      <c r="AJ1073" s="248"/>
    </row>
    <row r="1074" spans="1:36" ht="12.75" customHeight="1" x14ac:dyDescent="0.25">
      <c r="A1074" s="139"/>
      <c r="B1074" s="139"/>
      <c r="C1074" s="139"/>
      <c r="D1074" s="139"/>
      <c r="E1074" s="139"/>
      <c r="G1074" s="139"/>
      <c r="I1074" s="139"/>
      <c r="J1074" s="139"/>
      <c r="O1074" s="139"/>
      <c r="P1074" s="139"/>
      <c r="Q1074" s="246"/>
      <c r="R1074" s="247"/>
      <c r="S1074" s="247"/>
      <c r="T1074" s="247"/>
      <c r="U1074" s="247"/>
      <c r="V1074" s="247"/>
      <c r="W1074" s="247"/>
      <c r="X1074" s="247"/>
      <c r="Y1074" s="247"/>
      <c r="Z1074" s="247"/>
      <c r="AA1074" s="247"/>
      <c r="AB1074" s="247"/>
      <c r="AC1074" s="247"/>
      <c r="AD1074" s="247"/>
      <c r="AE1074" s="247"/>
      <c r="AF1074" s="248"/>
      <c r="AG1074" s="248"/>
      <c r="AH1074" s="248"/>
      <c r="AI1074" s="248"/>
      <c r="AJ1074" s="248"/>
    </row>
    <row r="1075" spans="1:36" ht="12.75" customHeight="1" x14ac:dyDescent="0.25">
      <c r="A1075" s="139"/>
      <c r="B1075" s="139"/>
      <c r="C1075" s="139"/>
      <c r="D1075" s="139"/>
      <c r="E1075" s="139"/>
      <c r="G1075" s="139"/>
      <c r="I1075" s="139"/>
      <c r="J1075" s="139"/>
      <c r="O1075" s="139"/>
      <c r="P1075" s="139"/>
      <c r="Q1075" s="246"/>
      <c r="R1075" s="247"/>
      <c r="S1075" s="247"/>
      <c r="T1075" s="247"/>
      <c r="U1075" s="247"/>
      <c r="V1075" s="247"/>
      <c r="W1075" s="247"/>
      <c r="X1075" s="247"/>
      <c r="Y1075" s="247"/>
      <c r="Z1075" s="247"/>
      <c r="AA1075" s="247"/>
      <c r="AB1075" s="247"/>
      <c r="AC1075" s="247"/>
      <c r="AD1075" s="247"/>
      <c r="AE1075" s="247"/>
      <c r="AF1075" s="248"/>
      <c r="AG1075" s="248"/>
      <c r="AH1075" s="248"/>
      <c r="AI1075" s="248"/>
      <c r="AJ1075" s="248"/>
    </row>
    <row r="1076" spans="1:36" ht="12.75" customHeight="1" x14ac:dyDescent="0.25">
      <c r="A1076" s="139"/>
      <c r="B1076" s="139"/>
      <c r="C1076" s="139"/>
      <c r="D1076" s="139"/>
      <c r="E1076" s="139"/>
      <c r="G1076" s="139"/>
      <c r="I1076" s="139"/>
      <c r="J1076" s="139"/>
      <c r="O1076" s="139"/>
      <c r="P1076" s="139"/>
      <c r="Q1076" s="246"/>
      <c r="R1076" s="247"/>
      <c r="S1076" s="247"/>
      <c r="T1076" s="247"/>
      <c r="U1076" s="247"/>
      <c r="V1076" s="247"/>
      <c r="W1076" s="247"/>
      <c r="X1076" s="247"/>
      <c r="Y1076" s="247"/>
      <c r="Z1076" s="247"/>
      <c r="AA1076" s="247"/>
      <c r="AB1076" s="247"/>
      <c r="AC1076" s="247"/>
      <c r="AD1076" s="247"/>
      <c r="AE1076" s="247"/>
      <c r="AF1076" s="248"/>
      <c r="AG1076" s="248"/>
      <c r="AH1076" s="248"/>
      <c r="AI1076" s="248"/>
      <c r="AJ1076" s="248"/>
    </row>
    <row r="1077" spans="1:36" ht="12.75" customHeight="1" x14ac:dyDescent="0.25">
      <c r="A1077" s="139"/>
      <c r="B1077" s="139"/>
      <c r="C1077" s="139"/>
      <c r="D1077" s="139"/>
      <c r="E1077" s="139"/>
      <c r="G1077" s="139"/>
      <c r="I1077" s="139"/>
      <c r="J1077" s="139"/>
      <c r="O1077" s="139"/>
      <c r="P1077" s="139"/>
      <c r="Q1077" s="246"/>
      <c r="R1077" s="247"/>
      <c r="S1077" s="247"/>
      <c r="T1077" s="247"/>
      <c r="U1077" s="247"/>
      <c r="V1077" s="247"/>
      <c r="W1077" s="247"/>
      <c r="X1077" s="247"/>
      <c r="Y1077" s="247"/>
      <c r="Z1077" s="247"/>
      <c r="AA1077" s="247"/>
      <c r="AB1077" s="247"/>
      <c r="AC1077" s="247"/>
      <c r="AD1077" s="247"/>
      <c r="AE1077" s="247"/>
      <c r="AF1077" s="248"/>
      <c r="AG1077" s="248"/>
      <c r="AH1077" s="248"/>
      <c r="AI1077" s="248"/>
      <c r="AJ1077" s="248"/>
    </row>
    <row r="1078" spans="1:36" ht="12.75" customHeight="1" x14ac:dyDescent="0.25">
      <c r="A1078" s="139"/>
      <c r="B1078" s="139"/>
      <c r="C1078" s="139"/>
      <c r="D1078" s="139"/>
      <c r="E1078" s="139"/>
      <c r="G1078" s="139"/>
      <c r="I1078" s="139"/>
      <c r="J1078" s="139"/>
      <c r="O1078" s="139"/>
      <c r="P1078" s="139"/>
      <c r="Q1078" s="246"/>
      <c r="R1078" s="247"/>
      <c r="S1078" s="247"/>
      <c r="T1078" s="247"/>
      <c r="U1078" s="247"/>
      <c r="V1078" s="247"/>
      <c r="W1078" s="247"/>
      <c r="X1078" s="247"/>
      <c r="Y1078" s="247"/>
      <c r="Z1078" s="247"/>
      <c r="AA1078" s="247"/>
      <c r="AB1078" s="247"/>
      <c r="AC1078" s="247"/>
      <c r="AD1078" s="247"/>
      <c r="AE1078" s="247"/>
      <c r="AF1078" s="248"/>
      <c r="AG1078" s="248"/>
      <c r="AH1078" s="248"/>
      <c r="AI1078" s="248"/>
      <c r="AJ1078" s="248"/>
    </row>
    <row r="1079" spans="1:36" ht="12.75" customHeight="1" x14ac:dyDescent="0.25">
      <c r="A1079" s="139"/>
      <c r="B1079" s="139"/>
      <c r="C1079" s="139"/>
      <c r="D1079" s="139"/>
      <c r="E1079" s="139"/>
      <c r="G1079" s="139"/>
      <c r="I1079" s="139"/>
      <c r="J1079" s="139"/>
      <c r="O1079" s="139"/>
      <c r="P1079" s="139"/>
      <c r="Q1079" s="246"/>
      <c r="R1079" s="247"/>
      <c r="S1079" s="247"/>
      <c r="T1079" s="247"/>
      <c r="U1079" s="247"/>
      <c r="V1079" s="247"/>
      <c r="W1079" s="247"/>
      <c r="X1079" s="247"/>
      <c r="Y1079" s="247"/>
      <c r="Z1079" s="247"/>
      <c r="AA1079" s="247"/>
      <c r="AB1079" s="247"/>
      <c r="AC1079" s="247"/>
      <c r="AD1079" s="247"/>
      <c r="AE1079" s="247"/>
      <c r="AF1079" s="248"/>
      <c r="AG1079" s="248"/>
      <c r="AH1079" s="248"/>
      <c r="AI1079" s="248"/>
      <c r="AJ1079" s="248"/>
    </row>
    <row r="1080" spans="1:36" ht="12.75" customHeight="1" x14ac:dyDescent="0.25">
      <c r="A1080" s="139"/>
      <c r="B1080" s="139"/>
      <c r="C1080" s="139"/>
      <c r="D1080" s="139"/>
      <c r="E1080" s="139"/>
      <c r="G1080" s="139"/>
      <c r="I1080" s="139"/>
      <c r="J1080" s="139"/>
      <c r="O1080" s="139"/>
      <c r="P1080" s="139"/>
      <c r="Q1080" s="246"/>
      <c r="R1080" s="247"/>
      <c r="S1080" s="247"/>
      <c r="T1080" s="247"/>
      <c r="U1080" s="247"/>
      <c r="V1080" s="247"/>
      <c r="W1080" s="247"/>
      <c r="X1080" s="247"/>
      <c r="Y1080" s="247"/>
      <c r="Z1080" s="247"/>
      <c r="AA1080" s="247"/>
      <c r="AB1080" s="247"/>
      <c r="AC1080" s="247"/>
      <c r="AD1080" s="247"/>
      <c r="AE1080" s="247"/>
      <c r="AF1080" s="248"/>
      <c r="AG1080" s="248"/>
      <c r="AH1080" s="248"/>
      <c r="AI1080" s="248"/>
      <c r="AJ1080" s="248"/>
    </row>
    <row r="1081" spans="1:36" ht="12.75" customHeight="1" x14ac:dyDescent="0.25">
      <c r="A1081" s="139"/>
      <c r="B1081" s="139"/>
      <c r="C1081" s="139"/>
      <c r="D1081" s="139"/>
      <c r="E1081" s="139"/>
      <c r="G1081" s="139"/>
      <c r="I1081" s="139"/>
      <c r="J1081" s="139"/>
      <c r="O1081" s="139"/>
      <c r="P1081" s="139"/>
      <c r="Q1081" s="246"/>
      <c r="R1081" s="247"/>
      <c r="S1081" s="247"/>
      <c r="T1081" s="247"/>
      <c r="U1081" s="247"/>
      <c r="V1081" s="247"/>
      <c r="W1081" s="247"/>
      <c r="X1081" s="247"/>
      <c r="Y1081" s="247"/>
      <c r="Z1081" s="247"/>
      <c r="AA1081" s="247"/>
      <c r="AB1081" s="247"/>
      <c r="AC1081" s="247"/>
      <c r="AD1081" s="247"/>
      <c r="AE1081" s="247"/>
      <c r="AF1081" s="248"/>
      <c r="AG1081" s="248"/>
      <c r="AH1081" s="248"/>
      <c r="AI1081" s="248"/>
      <c r="AJ1081" s="248"/>
    </row>
    <row r="1082" spans="1:36" ht="12.75" customHeight="1" x14ac:dyDescent="0.25">
      <c r="A1082" s="139"/>
      <c r="B1082" s="139"/>
      <c r="C1082" s="139"/>
      <c r="D1082" s="139"/>
      <c r="E1082" s="139"/>
      <c r="G1082" s="139"/>
      <c r="I1082" s="139"/>
      <c r="J1082" s="139"/>
      <c r="O1082" s="139"/>
      <c r="P1082" s="139"/>
      <c r="Q1082" s="246"/>
      <c r="R1082" s="247"/>
      <c r="S1082" s="247"/>
      <c r="T1082" s="247"/>
      <c r="U1082" s="247"/>
      <c r="V1082" s="247"/>
      <c r="W1082" s="247"/>
      <c r="X1082" s="247"/>
      <c r="Y1082" s="247"/>
      <c r="Z1082" s="247"/>
      <c r="AA1082" s="247"/>
      <c r="AB1082" s="247"/>
      <c r="AC1082" s="247"/>
      <c r="AD1082" s="247"/>
      <c r="AE1082" s="247"/>
      <c r="AF1082" s="248"/>
      <c r="AG1082" s="248"/>
      <c r="AH1082" s="248"/>
      <c r="AI1082" s="248"/>
      <c r="AJ1082" s="248"/>
    </row>
    <row r="1083" spans="1:36" ht="12.75" customHeight="1" x14ac:dyDescent="0.25">
      <c r="A1083" s="139"/>
      <c r="B1083" s="139"/>
      <c r="C1083" s="139"/>
      <c r="D1083" s="139"/>
      <c r="E1083" s="139"/>
      <c r="G1083" s="139"/>
      <c r="I1083" s="139"/>
      <c r="J1083" s="139"/>
      <c r="O1083" s="139"/>
      <c r="P1083" s="139"/>
      <c r="Q1083" s="246"/>
      <c r="R1083" s="247"/>
      <c r="S1083" s="247"/>
      <c r="T1083" s="247"/>
      <c r="U1083" s="247"/>
      <c r="V1083" s="247"/>
      <c r="W1083" s="247"/>
      <c r="X1083" s="247"/>
      <c r="Y1083" s="247"/>
      <c r="Z1083" s="247"/>
      <c r="AA1083" s="247"/>
      <c r="AB1083" s="247"/>
      <c r="AC1083" s="247"/>
      <c r="AD1083" s="247"/>
      <c r="AE1083" s="247"/>
      <c r="AF1083" s="248"/>
      <c r="AG1083" s="248"/>
      <c r="AH1083" s="248"/>
      <c r="AI1083" s="248"/>
      <c r="AJ1083" s="248"/>
    </row>
    <row r="1084" spans="1:36" ht="12.75" customHeight="1" x14ac:dyDescent="0.25">
      <c r="A1084" s="139"/>
      <c r="B1084" s="139"/>
      <c r="C1084" s="139"/>
      <c r="D1084" s="139"/>
      <c r="E1084" s="139"/>
      <c r="G1084" s="139"/>
      <c r="I1084" s="139"/>
      <c r="J1084" s="139"/>
      <c r="O1084" s="139"/>
      <c r="P1084" s="139"/>
      <c r="Q1084" s="246"/>
      <c r="R1084" s="247"/>
      <c r="S1084" s="247"/>
      <c r="T1084" s="247"/>
      <c r="U1084" s="247"/>
      <c r="V1084" s="247"/>
      <c r="W1084" s="247"/>
      <c r="X1084" s="247"/>
      <c r="Y1084" s="247"/>
      <c r="Z1084" s="247"/>
      <c r="AA1084" s="247"/>
      <c r="AB1084" s="247"/>
      <c r="AC1084" s="247"/>
      <c r="AD1084" s="247"/>
      <c r="AE1084" s="247"/>
      <c r="AF1084" s="248"/>
      <c r="AG1084" s="248"/>
      <c r="AH1084" s="248"/>
      <c r="AI1084" s="248"/>
      <c r="AJ1084" s="248"/>
    </row>
    <row r="1085" spans="1:36" ht="12.75" customHeight="1" x14ac:dyDescent="0.25">
      <c r="A1085" s="139"/>
      <c r="B1085" s="139"/>
      <c r="C1085" s="139"/>
      <c r="D1085" s="139"/>
      <c r="E1085" s="139"/>
      <c r="G1085" s="139"/>
      <c r="I1085" s="139"/>
      <c r="J1085" s="139"/>
      <c r="O1085" s="139"/>
      <c r="P1085" s="139"/>
      <c r="Q1085" s="246"/>
      <c r="R1085" s="247"/>
      <c r="S1085" s="247"/>
      <c r="T1085" s="247"/>
      <c r="U1085" s="247"/>
      <c r="V1085" s="247"/>
      <c r="W1085" s="247"/>
      <c r="X1085" s="247"/>
      <c r="Y1085" s="247"/>
      <c r="Z1085" s="247"/>
      <c r="AA1085" s="247"/>
      <c r="AB1085" s="247"/>
      <c r="AC1085" s="247"/>
      <c r="AD1085" s="247"/>
      <c r="AE1085" s="247"/>
      <c r="AF1085" s="248"/>
      <c r="AG1085" s="248"/>
      <c r="AH1085" s="248"/>
      <c r="AI1085" s="248"/>
      <c r="AJ1085" s="248"/>
    </row>
    <row r="1086" spans="1:36" ht="12.75" customHeight="1" x14ac:dyDescent="0.25">
      <c r="A1086" s="139"/>
      <c r="B1086" s="139"/>
      <c r="C1086" s="139"/>
      <c r="D1086" s="139"/>
      <c r="E1086" s="139"/>
      <c r="G1086" s="139"/>
      <c r="I1086" s="139"/>
      <c r="J1086" s="139"/>
      <c r="O1086" s="139"/>
      <c r="P1086" s="139"/>
      <c r="Q1086" s="246"/>
      <c r="R1086" s="247"/>
      <c r="S1086" s="247"/>
      <c r="T1086" s="247"/>
      <c r="U1086" s="247"/>
      <c r="V1086" s="247"/>
      <c r="W1086" s="247"/>
      <c r="X1086" s="247"/>
      <c r="Y1086" s="247"/>
      <c r="Z1086" s="247"/>
      <c r="AA1086" s="247"/>
      <c r="AB1086" s="247"/>
      <c r="AC1086" s="247"/>
      <c r="AD1086" s="247"/>
      <c r="AE1086" s="247"/>
      <c r="AF1086" s="248"/>
      <c r="AG1086" s="248"/>
      <c r="AH1086" s="248"/>
      <c r="AI1086" s="248"/>
      <c r="AJ1086" s="248"/>
    </row>
    <row r="1087" spans="1:36" ht="12.75" customHeight="1" x14ac:dyDescent="0.25">
      <c r="A1087" s="139"/>
      <c r="B1087" s="139"/>
      <c r="C1087" s="139"/>
      <c r="D1087" s="139"/>
      <c r="E1087" s="139"/>
      <c r="G1087" s="139"/>
      <c r="I1087" s="139"/>
      <c r="J1087" s="139"/>
      <c r="O1087" s="139"/>
      <c r="P1087" s="139"/>
      <c r="Q1087" s="246"/>
      <c r="R1087" s="247"/>
      <c r="S1087" s="247"/>
      <c r="T1087" s="247"/>
      <c r="U1087" s="247"/>
      <c r="V1087" s="247"/>
      <c r="W1087" s="247"/>
      <c r="X1087" s="247"/>
      <c r="Y1087" s="247"/>
      <c r="Z1087" s="247"/>
      <c r="AA1087" s="247"/>
      <c r="AB1087" s="247"/>
      <c r="AC1087" s="247"/>
      <c r="AD1087" s="247"/>
      <c r="AE1087" s="247"/>
      <c r="AF1087" s="248"/>
      <c r="AG1087" s="248"/>
      <c r="AH1087" s="248"/>
      <c r="AI1087" s="248"/>
      <c r="AJ1087" s="248"/>
    </row>
    <row r="1088" spans="1:36" ht="12.75" customHeight="1" x14ac:dyDescent="0.25">
      <c r="A1088" s="139"/>
      <c r="B1088" s="139"/>
      <c r="C1088" s="139"/>
      <c r="D1088" s="139"/>
      <c r="E1088" s="139"/>
      <c r="G1088" s="139"/>
      <c r="I1088" s="139"/>
      <c r="J1088" s="139"/>
      <c r="O1088" s="139"/>
      <c r="P1088" s="139"/>
      <c r="Q1088" s="246"/>
      <c r="R1088" s="247"/>
      <c r="S1088" s="247"/>
      <c r="T1088" s="247"/>
      <c r="U1088" s="247"/>
      <c r="V1088" s="247"/>
      <c r="W1088" s="247"/>
      <c r="X1088" s="247"/>
      <c r="Y1088" s="247"/>
      <c r="Z1088" s="247"/>
      <c r="AA1088" s="247"/>
      <c r="AB1088" s="247"/>
      <c r="AC1088" s="247"/>
      <c r="AD1088" s="247"/>
      <c r="AE1088" s="247"/>
      <c r="AF1088" s="248"/>
      <c r="AG1088" s="248"/>
      <c r="AH1088" s="248"/>
      <c r="AI1088" s="248"/>
      <c r="AJ1088" s="248"/>
    </row>
    <row r="1089" spans="1:36" ht="12.75" customHeight="1" x14ac:dyDescent="0.25">
      <c r="A1089" s="139"/>
      <c r="B1089" s="139"/>
      <c r="C1089" s="139"/>
      <c r="D1089" s="139"/>
      <c r="E1089" s="139"/>
      <c r="G1089" s="139"/>
      <c r="I1089" s="139"/>
      <c r="J1089" s="139"/>
      <c r="O1089" s="139"/>
      <c r="P1089" s="139"/>
      <c r="Q1089" s="246"/>
      <c r="R1089" s="247"/>
      <c r="S1089" s="247"/>
      <c r="T1089" s="247"/>
      <c r="U1089" s="247"/>
      <c r="V1089" s="247"/>
      <c r="W1089" s="247"/>
      <c r="X1089" s="247"/>
      <c r="Y1089" s="247"/>
      <c r="Z1089" s="247"/>
      <c r="AA1089" s="247"/>
      <c r="AB1089" s="247"/>
      <c r="AC1089" s="247"/>
      <c r="AD1089" s="247"/>
      <c r="AE1089" s="247"/>
      <c r="AF1089" s="248"/>
      <c r="AG1089" s="248"/>
      <c r="AH1089" s="248"/>
      <c r="AI1089" s="248"/>
      <c r="AJ1089" s="248"/>
    </row>
    <row r="1090" spans="1:36" ht="12.75" customHeight="1" x14ac:dyDescent="0.25">
      <c r="A1090" s="139"/>
      <c r="B1090" s="139"/>
      <c r="C1090" s="139"/>
      <c r="D1090" s="139"/>
      <c r="E1090" s="139"/>
      <c r="G1090" s="139"/>
      <c r="I1090" s="139"/>
      <c r="J1090" s="139"/>
      <c r="O1090" s="139"/>
      <c r="P1090" s="139"/>
      <c r="Q1090" s="246"/>
      <c r="R1090" s="247"/>
      <c r="S1090" s="247"/>
      <c r="T1090" s="247"/>
      <c r="U1090" s="247"/>
      <c r="V1090" s="247"/>
      <c r="W1090" s="247"/>
      <c r="X1090" s="247"/>
      <c r="Y1090" s="247"/>
      <c r="Z1090" s="247"/>
      <c r="AA1090" s="247"/>
      <c r="AB1090" s="247"/>
      <c r="AC1090" s="247"/>
      <c r="AD1090" s="247"/>
      <c r="AE1090" s="247"/>
      <c r="AF1090" s="248"/>
      <c r="AG1090" s="248"/>
      <c r="AH1090" s="248"/>
      <c r="AI1090" s="248"/>
      <c r="AJ1090" s="248"/>
    </row>
    <row r="1091" spans="1:36" ht="12.75" customHeight="1" x14ac:dyDescent="0.25">
      <c r="A1091" s="139"/>
      <c r="B1091" s="139"/>
      <c r="C1091" s="139"/>
      <c r="D1091" s="139"/>
      <c r="E1091" s="139"/>
      <c r="G1091" s="139"/>
      <c r="I1091" s="139"/>
      <c r="J1091" s="139"/>
      <c r="O1091" s="139"/>
      <c r="P1091" s="139"/>
      <c r="Q1091" s="246"/>
      <c r="R1091" s="247"/>
      <c r="S1091" s="247"/>
      <c r="T1091" s="247"/>
      <c r="U1091" s="247"/>
      <c r="V1091" s="247"/>
      <c r="W1091" s="247"/>
      <c r="X1091" s="247"/>
      <c r="Y1091" s="247"/>
      <c r="Z1091" s="247"/>
      <c r="AA1091" s="247"/>
      <c r="AB1091" s="247"/>
      <c r="AC1091" s="247"/>
      <c r="AD1091" s="247"/>
      <c r="AE1091" s="247"/>
      <c r="AF1091" s="248"/>
      <c r="AG1091" s="248"/>
      <c r="AH1091" s="248"/>
      <c r="AI1091" s="248"/>
      <c r="AJ1091" s="248"/>
    </row>
    <row r="1092" spans="1:36" ht="12.75" customHeight="1" x14ac:dyDescent="0.25">
      <c r="A1092" s="139"/>
      <c r="B1092" s="139"/>
      <c r="C1092" s="139"/>
      <c r="D1092" s="139"/>
      <c r="E1092" s="139"/>
      <c r="G1092" s="139"/>
      <c r="I1092" s="139"/>
      <c r="J1092" s="139"/>
      <c r="O1092" s="139"/>
      <c r="P1092" s="139"/>
      <c r="Q1092" s="246"/>
      <c r="R1092" s="247"/>
      <c r="S1092" s="247"/>
      <c r="T1092" s="247"/>
      <c r="U1092" s="247"/>
      <c r="V1092" s="247"/>
      <c r="W1092" s="247"/>
      <c r="X1092" s="247"/>
      <c r="Y1092" s="247"/>
      <c r="Z1092" s="247"/>
      <c r="AA1092" s="247"/>
      <c r="AB1092" s="247"/>
      <c r="AC1092" s="247"/>
      <c r="AD1092" s="247"/>
      <c r="AE1092" s="247"/>
      <c r="AF1092" s="248"/>
      <c r="AG1092" s="248"/>
      <c r="AH1092" s="248"/>
      <c r="AI1092" s="248"/>
      <c r="AJ1092" s="248"/>
    </row>
    <row r="1093" spans="1:36" ht="12.75" customHeight="1" x14ac:dyDescent="0.25">
      <c r="A1093" s="139"/>
      <c r="B1093" s="139"/>
      <c r="C1093" s="139"/>
      <c r="D1093" s="139"/>
      <c r="E1093" s="139"/>
      <c r="G1093" s="139"/>
      <c r="I1093" s="139"/>
      <c r="J1093" s="139"/>
      <c r="O1093" s="139"/>
      <c r="P1093" s="139"/>
      <c r="Q1093" s="246"/>
      <c r="R1093" s="247"/>
      <c r="S1093" s="247"/>
      <c r="T1093" s="247"/>
      <c r="U1093" s="247"/>
      <c r="V1093" s="247"/>
      <c r="W1093" s="247"/>
      <c r="X1093" s="247"/>
      <c r="Y1093" s="247"/>
      <c r="Z1093" s="247"/>
      <c r="AA1093" s="247"/>
      <c r="AB1093" s="247"/>
      <c r="AC1093" s="247"/>
      <c r="AD1093" s="247"/>
      <c r="AE1093" s="247"/>
      <c r="AF1093" s="248"/>
      <c r="AG1093" s="248"/>
      <c r="AH1093" s="248"/>
      <c r="AI1093" s="248"/>
      <c r="AJ1093" s="248"/>
    </row>
    <row r="1094" spans="1:36" ht="12.75" customHeight="1" x14ac:dyDescent="0.25">
      <c r="A1094" s="139"/>
      <c r="B1094" s="139"/>
      <c r="C1094" s="139"/>
      <c r="D1094" s="139"/>
      <c r="E1094" s="139"/>
      <c r="G1094" s="139"/>
      <c r="I1094" s="139"/>
      <c r="J1094" s="139"/>
      <c r="O1094" s="139"/>
      <c r="P1094" s="139"/>
      <c r="Q1094" s="246"/>
      <c r="R1094" s="247"/>
      <c r="S1094" s="247"/>
      <c r="T1094" s="247"/>
      <c r="U1094" s="247"/>
      <c r="V1094" s="247"/>
      <c r="W1094" s="247"/>
      <c r="X1094" s="247"/>
      <c r="Y1094" s="247"/>
      <c r="Z1094" s="247"/>
      <c r="AA1094" s="247"/>
      <c r="AB1094" s="247"/>
      <c r="AC1094" s="247"/>
      <c r="AD1094" s="247"/>
      <c r="AE1094" s="247"/>
      <c r="AF1094" s="248"/>
      <c r="AG1094" s="248"/>
      <c r="AH1094" s="248"/>
      <c r="AI1094" s="248"/>
      <c r="AJ1094" s="248"/>
    </row>
    <row r="1095" spans="1:36" ht="12.75" customHeight="1" x14ac:dyDescent="0.25">
      <c r="A1095" s="139"/>
      <c r="B1095" s="139"/>
      <c r="C1095" s="139"/>
      <c r="D1095" s="139"/>
      <c r="E1095" s="139"/>
      <c r="G1095" s="139"/>
      <c r="I1095" s="139"/>
      <c r="J1095" s="139"/>
      <c r="O1095" s="139"/>
      <c r="P1095" s="139"/>
      <c r="Q1095" s="246"/>
      <c r="R1095" s="247"/>
      <c r="S1095" s="247"/>
      <c r="T1095" s="247"/>
      <c r="U1095" s="247"/>
      <c r="V1095" s="247"/>
      <c r="W1095" s="247"/>
      <c r="X1095" s="247"/>
      <c r="Y1095" s="247"/>
      <c r="Z1095" s="247"/>
      <c r="AA1095" s="247"/>
      <c r="AB1095" s="247"/>
      <c r="AC1095" s="247"/>
      <c r="AD1095" s="247"/>
      <c r="AE1095" s="247"/>
      <c r="AF1095" s="248"/>
      <c r="AG1095" s="248"/>
      <c r="AH1095" s="248"/>
      <c r="AI1095" s="248"/>
      <c r="AJ1095" s="248"/>
    </row>
    <row r="1096" spans="1:36" ht="12.75" customHeight="1" x14ac:dyDescent="0.25">
      <c r="A1096" s="139"/>
      <c r="B1096" s="139"/>
      <c r="C1096" s="139"/>
      <c r="D1096" s="139"/>
      <c r="E1096" s="139"/>
      <c r="G1096" s="139"/>
      <c r="I1096" s="139"/>
      <c r="J1096" s="139"/>
      <c r="O1096" s="139"/>
      <c r="P1096" s="139"/>
      <c r="Q1096" s="246"/>
      <c r="R1096" s="247"/>
      <c r="S1096" s="247"/>
      <c r="T1096" s="247"/>
      <c r="U1096" s="247"/>
      <c r="V1096" s="247"/>
      <c r="W1096" s="247"/>
      <c r="X1096" s="247"/>
      <c r="Y1096" s="247"/>
      <c r="Z1096" s="247"/>
      <c r="AA1096" s="247"/>
      <c r="AB1096" s="247"/>
      <c r="AC1096" s="247"/>
      <c r="AD1096" s="247"/>
      <c r="AE1096" s="247"/>
      <c r="AF1096" s="248"/>
      <c r="AG1096" s="248"/>
      <c r="AH1096" s="248"/>
      <c r="AI1096" s="248"/>
      <c r="AJ1096" s="248"/>
    </row>
    <row r="1097" spans="1:36" ht="12.75" customHeight="1" x14ac:dyDescent="0.25">
      <c r="A1097" s="139"/>
      <c r="B1097" s="139"/>
      <c r="C1097" s="139"/>
      <c r="D1097" s="139"/>
      <c r="E1097" s="139"/>
      <c r="G1097" s="139"/>
      <c r="I1097" s="139"/>
      <c r="J1097" s="139"/>
      <c r="O1097" s="139"/>
      <c r="P1097" s="139"/>
      <c r="Q1097" s="246"/>
      <c r="R1097" s="247"/>
      <c r="S1097" s="247"/>
      <c r="T1097" s="247"/>
      <c r="U1097" s="247"/>
      <c r="V1097" s="247"/>
      <c r="W1097" s="247"/>
      <c r="X1097" s="247"/>
      <c r="Y1097" s="247"/>
      <c r="Z1097" s="247"/>
      <c r="AA1097" s="247"/>
      <c r="AB1097" s="247"/>
      <c r="AC1097" s="247"/>
      <c r="AD1097" s="247"/>
      <c r="AE1097" s="247"/>
      <c r="AF1097" s="248"/>
      <c r="AG1097" s="248"/>
      <c r="AH1097" s="248"/>
      <c r="AI1097" s="248"/>
      <c r="AJ1097" s="248"/>
    </row>
    <row r="1098" spans="1:36" ht="12.75" customHeight="1" x14ac:dyDescent="0.25">
      <c r="A1098" s="139"/>
      <c r="B1098" s="139"/>
      <c r="C1098" s="139"/>
      <c r="D1098" s="139"/>
      <c r="E1098" s="139"/>
      <c r="G1098" s="139"/>
      <c r="I1098" s="139"/>
      <c r="J1098" s="139"/>
      <c r="O1098" s="139"/>
      <c r="P1098" s="139"/>
      <c r="Q1098" s="246"/>
      <c r="R1098" s="247"/>
      <c r="S1098" s="247"/>
      <c r="T1098" s="247"/>
      <c r="U1098" s="247"/>
      <c r="V1098" s="247"/>
      <c r="W1098" s="247"/>
      <c r="X1098" s="247"/>
      <c r="Y1098" s="247"/>
      <c r="Z1098" s="247"/>
      <c r="AA1098" s="247"/>
      <c r="AB1098" s="247"/>
      <c r="AC1098" s="247"/>
      <c r="AD1098" s="247"/>
      <c r="AE1098" s="247"/>
      <c r="AF1098" s="248"/>
      <c r="AG1098" s="248"/>
      <c r="AH1098" s="248"/>
      <c r="AI1098" s="248"/>
      <c r="AJ1098" s="248"/>
    </row>
    <row r="1099" spans="1:36" ht="12.75" customHeight="1" x14ac:dyDescent="0.25">
      <c r="A1099" s="139"/>
      <c r="B1099" s="139"/>
      <c r="C1099" s="139"/>
      <c r="D1099" s="139"/>
      <c r="E1099" s="139"/>
      <c r="G1099" s="139"/>
      <c r="I1099" s="139"/>
      <c r="J1099" s="139"/>
      <c r="O1099" s="139"/>
      <c r="P1099" s="139"/>
      <c r="Q1099" s="246"/>
      <c r="R1099" s="247"/>
      <c r="S1099" s="247"/>
      <c r="T1099" s="247"/>
      <c r="U1099" s="247"/>
      <c r="V1099" s="247"/>
      <c r="W1099" s="247"/>
      <c r="X1099" s="247"/>
      <c r="Y1099" s="247"/>
      <c r="Z1099" s="247"/>
      <c r="AA1099" s="247"/>
      <c r="AB1099" s="247"/>
      <c r="AC1099" s="247"/>
      <c r="AD1099" s="247"/>
      <c r="AE1099" s="247"/>
      <c r="AF1099" s="248"/>
      <c r="AG1099" s="248"/>
      <c r="AH1099" s="248"/>
      <c r="AI1099" s="248"/>
      <c r="AJ1099" s="248"/>
    </row>
    <row r="1100" spans="1:36" ht="12.75" customHeight="1" x14ac:dyDescent="0.25">
      <c r="A1100" s="139"/>
      <c r="B1100" s="139"/>
      <c r="C1100" s="139"/>
      <c r="D1100" s="139"/>
      <c r="E1100" s="139"/>
      <c r="G1100" s="139"/>
      <c r="I1100" s="139"/>
      <c r="J1100" s="139"/>
      <c r="O1100" s="139"/>
      <c r="P1100" s="139"/>
      <c r="Q1100" s="246"/>
      <c r="R1100" s="247"/>
      <c r="S1100" s="247"/>
      <c r="T1100" s="247"/>
      <c r="U1100" s="247"/>
      <c r="V1100" s="247"/>
      <c r="W1100" s="247"/>
      <c r="X1100" s="247"/>
      <c r="Y1100" s="247"/>
      <c r="Z1100" s="247"/>
      <c r="AA1100" s="247"/>
      <c r="AB1100" s="247"/>
      <c r="AC1100" s="247"/>
      <c r="AD1100" s="247"/>
      <c r="AE1100" s="247"/>
      <c r="AF1100" s="248"/>
      <c r="AG1100" s="248"/>
      <c r="AH1100" s="248"/>
      <c r="AI1100" s="248"/>
      <c r="AJ1100" s="248"/>
    </row>
    <row r="1101" spans="1:36" ht="12.75" customHeight="1" x14ac:dyDescent="0.25">
      <c r="A1101" s="139"/>
      <c r="B1101" s="139"/>
      <c r="C1101" s="139"/>
      <c r="D1101" s="139"/>
      <c r="E1101" s="139"/>
      <c r="G1101" s="139"/>
      <c r="I1101" s="139"/>
      <c r="J1101" s="139"/>
      <c r="O1101" s="139"/>
      <c r="P1101" s="139"/>
      <c r="Q1101" s="246"/>
      <c r="R1101" s="247"/>
      <c r="S1101" s="247"/>
      <c r="T1101" s="247"/>
      <c r="U1101" s="247"/>
      <c r="V1101" s="247"/>
      <c r="W1101" s="247"/>
      <c r="X1101" s="247"/>
      <c r="Y1101" s="247"/>
      <c r="Z1101" s="247"/>
      <c r="AA1101" s="247"/>
      <c r="AB1101" s="247"/>
      <c r="AC1101" s="247"/>
      <c r="AD1101" s="247"/>
      <c r="AE1101" s="247"/>
      <c r="AF1101" s="248"/>
      <c r="AG1101" s="248"/>
      <c r="AH1101" s="248"/>
      <c r="AI1101" s="248"/>
      <c r="AJ1101" s="248"/>
    </row>
    <row r="1102" spans="1:36" ht="12.75" customHeight="1" x14ac:dyDescent="0.25">
      <c r="A1102" s="139"/>
      <c r="B1102" s="139"/>
      <c r="C1102" s="139"/>
      <c r="D1102" s="139"/>
      <c r="E1102" s="139"/>
      <c r="G1102" s="139"/>
      <c r="I1102" s="139"/>
      <c r="J1102" s="139"/>
      <c r="O1102" s="139"/>
      <c r="P1102" s="139"/>
      <c r="Q1102" s="246"/>
      <c r="R1102" s="247"/>
      <c r="S1102" s="247"/>
      <c r="T1102" s="247"/>
      <c r="U1102" s="247"/>
      <c r="V1102" s="247"/>
      <c r="W1102" s="247"/>
      <c r="X1102" s="247"/>
      <c r="Y1102" s="247"/>
      <c r="Z1102" s="247"/>
      <c r="AA1102" s="247"/>
      <c r="AB1102" s="247"/>
      <c r="AC1102" s="247"/>
      <c r="AD1102" s="247"/>
      <c r="AE1102" s="247"/>
      <c r="AF1102" s="248"/>
      <c r="AG1102" s="248"/>
      <c r="AH1102" s="248"/>
      <c r="AI1102" s="248"/>
      <c r="AJ1102" s="248"/>
    </row>
    <row r="1103" spans="1:36" ht="12.75" customHeight="1" x14ac:dyDescent="0.25">
      <c r="A1103" s="139"/>
      <c r="B1103" s="139"/>
      <c r="C1103" s="139"/>
      <c r="D1103" s="139"/>
      <c r="E1103" s="139"/>
      <c r="G1103" s="139"/>
      <c r="I1103" s="139"/>
      <c r="J1103" s="139"/>
      <c r="O1103" s="139"/>
      <c r="P1103" s="139"/>
      <c r="Q1103" s="246"/>
      <c r="R1103" s="247"/>
      <c r="S1103" s="247"/>
      <c r="T1103" s="247"/>
      <c r="U1103" s="247"/>
      <c r="V1103" s="247"/>
      <c r="W1103" s="247"/>
      <c r="X1103" s="247"/>
      <c r="Y1103" s="247"/>
      <c r="Z1103" s="247"/>
      <c r="AA1103" s="247"/>
      <c r="AB1103" s="247"/>
      <c r="AC1103" s="247"/>
      <c r="AD1103" s="247"/>
      <c r="AE1103" s="247"/>
      <c r="AF1103" s="248"/>
      <c r="AG1103" s="248"/>
      <c r="AH1103" s="248"/>
      <c r="AI1103" s="248"/>
      <c r="AJ1103" s="248"/>
    </row>
    <row r="1104" spans="1:36" ht="12.75" customHeight="1" x14ac:dyDescent="0.25">
      <c r="A1104" s="139"/>
      <c r="B1104" s="139"/>
      <c r="C1104" s="139"/>
      <c r="D1104" s="139"/>
      <c r="E1104" s="139"/>
      <c r="G1104" s="139"/>
      <c r="I1104" s="139"/>
      <c r="J1104" s="139"/>
      <c r="O1104" s="139"/>
      <c r="P1104" s="139"/>
      <c r="Q1104" s="246"/>
      <c r="R1104" s="247"/>
      <c r="S1104" s="247"/>
      <c r="T1104" s="247"/>
      <c r="U1104" s="247"/>
      <c r="V1104" s="247"/>
      <c r="W1104" s="247"/>
      <c r="X1104" s="247"/>
      <c r="Y1104" s="247"/>
      <c r="Z1104" s="247"/>
      <c r="AA1104" s="247"/>
      <c r="AB1104" s="247"/>
      <c r="AC1104" s="247"/>
      <c r="AD1104" s="247"/>
      <c r="AE1104" s="247"/>
      <c r="AF1104" s="248"/>
      <c r="AG1104" s="248"/>
      <c r="AH1104" s="248"/>
      <c r="AI1104" s="248"/>
      <c r="AJ1104" s="248"/>
    </row>
    <row r="1105" spans="1:36" ht="12.75" customHeight="1" x14ac:dyDescent="0.25">
      <c r="A1105" s="139"/>
      <c r="B1105" s="139"/>
      <c r="C1105" s="139"/>
      <c r="D1105" s="139"/>
      <c r="E1105" s="139"/>
      <c r="G1105" s="139"/>
      <c r="I1105" s="139"/>
      <c r="J1105" s="139"/>
      <c r="O1105" s="139"/>
      <c r="P1105" s="139"/>
      <c r="Q1105" s="246"/>
      <c r="R1105" s="247"/>
      <c r="S1105" s="247"/>
      <c r="T1105" s="247"/>
      <c r="U1105" s="247"/>
      <c r="V1105" s="247"/>
      <c r="W1105" s="247"/>
      <c r="X1105" s="247"/>
      <c r="Y1105" s="247"/>
      <c r="Z1105" s="247"/>
      <c r="AA1105" s="247"/>
      <c r="AB1105" s="247"/>
      <c r="AC1105" s="247"/>
      <c r="AD1105" s="247"/>
      <c r="AE1105" s="247"/>
      <c r="AF1105" s="248"/>
      <c r="AG1105" s="248"/>
      <c r="AH1105" s="248"/>
      <c r="AI1105" s="248"/>
      <c r="AJ1105" s="248"/>
    </row>
    <row r="1106" spans="1:36" ht="12.75" customHeight="1" x14ac:dyDescent="0.25">
      <c r="A1106" s="139"/>
      <c r="B1106" s="139"/>
      <c r="C1106" s="139"/>
      <c r="D1106" s="139"/>
      <c r="E1106" s="139"/>
      <c r="G1106" s="139"/>
      <c r="I1106" s="139"/>
      <c r="J1106" s="139"/>
      <c r="O1106" s="139"/>
      <c r="P1106" s="139"/>
      <c r="Q1106" s="246"/>
      <c r="R1106" s="247"/>
      <c r="S1106" s="247"/>
      <c r="T1106" s="247"/>
      <c r="U1106" s="247"/>
      <c r="V1106" s="247"/>
      <c r="W1106" s="247"/>
      <c r="X1106" s="247"/>
      <c r="Y1106" s="247"/>
      <c r="Z1106" s="247"/>
      <c r="AA1106" s="247"/>
      <c r="AB1106" s="247"/>
      <c r="AC1106" s="247"/>
      <c r="AD1106" s="247"/>
      <c r="AE1106" s="247"/>
      <c r="AF1106" s="248"/>
      <c r="AG1106" s="248"/>
      <c r="AH1106" s="248"/>
      <c r="AI1106" s="248"/>
      <c r="AJ1106" s="248"/>
    </row>
    <row r="1107" spans="1:36" ht="12.75" customHeight="1" x14ac:dyDescent="0.25">
      <c r="A1107" s="139"/>
      <c r="B1107" s="139"/>
      <c r="C1107" s="139"/>
      <c r="D1107" s="139"/>
      <c r="E1107" s="139"/>
      <c r="G1107" s="139"/>
      <c r="I1107" s="139"/>
      <c r="J1107" s="139"/>
      <c r="O1107" s="139"/>
      <c r="P1107" s="139"/>
      <c r="Q1107" s="246"/>
      <c r="R1107" s="247"/>
      <c r="S1107" s="247"/>
      <c r="T1107" s="247"/>
      <c r="U1107" s="247"/>
      <c r="V1107" s="247"/>
      <c r="W1107" s="247"/>
      <c r="X1107" s="247"/>
      <c r="Y1107" s="247"/>
      <c r="Z1107" s="247"/>
      <c r="AA1107" s="247"/>
      <c r="AB1107" s="247"/>
      <c r="AC1107" s="247"/>
      <c r="AD1107" s="247"/>
      <c r="AE1107" s="247"/>
      <c r="AF1107" s="248"/>
      <c r="AG1107" s="248"/>
      <c r="AH1107" s="248"/>
      <c r="AI1107" s="248"/>
      <c r="AJ1107" s="248"/>
    </row>
    <row r="1108" spans="1:36" ht="12.75" customHeight="1" x14ac:dyDescent="0.25">
      <c r="A1108" s="139"/>
      <c r="B1108" s="139"/>
      <c r="C1108" s="139"/>
      <c r="D1108" s="139"/>
      <c r="E1108" s="139"/>
      <c r="G1108" s="139"/>
      <c r="I1108" s="139"/>
      <c r="J1108" s="139"/>
      <c r="O1108" s="139"/>
      <c r="P1108" s="139"/>
      <c r="Q1108" s="246"/>
      <c r="R1108" s="247"/>
      <c r="S1108" s="247"/>
      <c r="T1108" s="247"/>
      <c r="U1108" s="247"/>
      <c r="V1108" s="247"/>
      <c r="W1108" s="247"/>
      <c r="X1108" s="247"/>
      <c r="Y1108" s="247"/>
      <c r="Z1108" s="247"/>
      <c r="AA1108" s="247"/>
      <c r="AB1108" s="247"/>
      <c r="AC1108" s="247"/>
      <c r="AD1108" s="247"/>
      <c r="AE1108" s="247"/>
      <c r="AF1108" s="248"/>
      <c r="AG1108" s="248"/>
      <c r="AH1108" s="248"/>
      <c r="AI1108" s="248"/>
      <c r="AJ1108" s="248"/>
    </row>
    <row r="1109" spans="1:36" ht="12.75" customHeight="1" x14ac:dyDescent="0.25">
      <c r="A1109" s="139"/>
      <c r="B1109" s="139"/>
      <c r="C1109" s="139"/>
      <c r="D1109" s="139"/>
      <c r="E1109" s="139"/>
      <c r="G1109" s="139"/>
      <c r="I1109" s="139"/>
      <c r="J1109" s="139"/>
      <c r="O1109" s="139"/>
      <c r="P1109" s="139"/>
      <c r="Q1109" s="246"/>
      <c r="R1109" s="247"/>
      <c r="S1109" s="247"/>
      <c r="T1109" s="247"/>
      <c r="U1109" s="247"/>
      <c r="V1109" s="247"/>
      <c r="W1109" s="247"/>
      <c r="X1109" s="247"/>
      <c r="Y1109" s="247"/>
      <c r="Z1109" s="247"/>
      <c r="AA1109" s="247"/>
      <c r="AB1109" s="247"/>
      <c r="AC1109" s="247"/>
      <c r="AD1109" s="247"/>
      <c r="AE1109" s="247"/>
      <c r="AF1109" s="248"/>
      <c r="AG1109" s="248"/>
      <c r="AH1109" s="248"/>
      <c r="AI1109" s="248"/>
      <c r="AJ1109" s="248"/>
    </row>
    <row r="1110" spans="1:36" ht="12.75" customHeight="1" x14ac:dyDescent="0.25">
      <c r="A1110" s="139"/>
      <c r="B1110" s="139"/>
      <c r="C1110" s="139"/>
      <c r="D1110" s="139"/>
      <c r="E1110" s="139"/>
      <c r="G1110" s="139"/>
      <c r="I1110" s="139"/>
      <c r="J1110" s="139"/>
      <c r="O1110" s="139"/>
      <c r="P1110" s="139"/>
      <c r="Q1110" s="246"/>
      <c r="R1110" s="247"/>
      <c r="S1110" s="247"/>
      <c r="T1110" s="247"/>
      <c r="U1110" s="247"/>
      <c r="V1110" s="247"/>
      <c r="W1110" s="247"/>
      <c r="X1110" s="247"/>
      <c r="Y1110" s="247"/>
      <c r="Z1110" s="247"/>
      <c r="AA1110" s="247"/>
      <c r="AB1110" s="247"/>
      <c r="AC1110" s="247"/>
      <c r="AD1110" s="247"/>
      <c r="AE1110" s="247"/>
      <c r="AF1110" s="248"/>
      <c r="AG1110" s="248"/>
      <c r="AH1110" s="248"/>
      <c r="AI1110" s="248"/>
      <c r="AJ1110" s="248"/>
    </row>
    <row r="1111" spans="1:36" ht="12.75" customHeight="1" x14ac:dyDescent="0.25">
      <c r="A1111" s="139"/>
      <c r="B1111" s="139"/>
      <c r="C1111" s="139"/>
      <c r="D1111" s="139"/>
      <c r="E1111" s="139"/>
      <c r="G1111" s="139"/>
      <c r="I1111" s="139"/>
      <c r="J1111" s="139"/>
      <c r="O1111" s="139"/>
      <c r="P1111" s="139"/>
      <c r="Q1111" s="246"/>
      <c r="R1111" s="247"/>
      <c r="S1111" s="247"/>
      <c r="T1111" s="247"/>
      <c r="U1111" s="247"/>
      <c r="V1111" s="247"/>
      <c r="W1111" s="247"/>
      <c r="X1111" s="247"/>
      <c r="Y1111" s="247"/>
      <c r="Z1111" s="247"/>
      <c r="AA1111" s="247"/>
      <c r="AB1111" s="247"/>
      <c r="AC1111" s="247"/>
      <c r="AD1111" s="247"/>
      <c r="AE1111" s="247"/>
      <c r="AF1111" s="248"/>
      <c r="AG1111" s="248"/>
      <c r="AH1111" s="248"/>
      <c r="AI1111" s="248"/>
      <c r="AJ1111" s="248"/>
    </row>
    <row r="1112" spans="1:36" ht="12.75" customHeight="1" x14ac:dyDescent="0.25">
      <c r="A1112" s="139"/>
      <c r="B1112" s="139"/>
      <c r="C1112" s="139"/>
      <c r="D1112" s="139"/>
      <c r="E1112" s="139"/>
      <c r="G1112" s="139"/>
      <c r="I1112" s="139"/>
      <c r="J1112" s="139"/>
      <c r="O1112" s="139"/>
      <c r="P1112" s="139"/>
      <c r="Q1112" s="246"/>
      <c r="R1112" s="247"/>
      <c r="S1112" s="247"/>
      <c r="T1112" s="247"/>
      <c r="U1112" s="247"/>
      <c r="V1112" s="247"/>
      <c r="W1112" s="247"/>
      <c r="X1112" s="247"/>
      <c r="Y1112" s="247"/>
      <c r="Z1112" s="247"/>
      <c r="AA1112" s="247"/>
      <c r="AB1112" s="247"/>
      <c r="AC1112" s="247"/>
      <c r="AD1112" s="247"/>
      <c r="AE1112" s="247"/>
      <c r="AF1112" s="248"/>
      <c r="AG1112" s="248"/>
      <c r="AH1112" s="248"/>
      <c r="AI1112" s="248"/>
      <c r="AJ1112" s="248"/>
    </row>
    <row r="1113" spans="1:36" ht="12.75" customHeight="1" x14ac:dyDescent="0.25">
      <c r="A1113" s="139"/>
      <c r="B1113" s="139"/>
      <c r="C1113" s="139"/>
      <c r="D1113" s="139"/>
      <c r="E1113" s="139"/>
      <c r="G1113" s="139"/>
      <c r="I1113" s="139"/>
      <c r="J1113" s="139"/>
      <c r="O1113" s="139"/>
      <c r="P1113" s="139"/>
      <c r="Q1113" s="246"/>
      <c r="R1113" s="247"/>
      <c r="S1113" s="247"/>
      <c r="T1113" s="247"/>
      <c r="U1113" s="247"/>
      <c r="V1113" s="247"/>
      <c r="W1113" s="247"/>
      <c r="X1113" s="247"/>
      <c r="Y1113" s="247"/>
      <c r="Z1113" s="247"/>
      <c r="AA1113" s="247"/>
      <c r="AB1113" s="247"/>
      <c r="AC1113" s="247"/>
      <c r="AD1113" s="247"/>
      <c r="AE1113" s="247"/>
      <c r="AF1113" s="248"/>
      <c r="AG1113" s="248"/>
      <c r="AH1113" s="248"/>
      <c r="AI1113" s="248"/>
      <c r="AJ1113" s="248"/>
    </row>
    <row r="1114" spans="1:36" ht="12.75" customHeight="1" x14ac:dyDescent="0.25">
      <c r="A1114" s="139"/>
      <c r="B1114" s="139"/>
      <c r="C1114" s="139"/>
      <c r="D1114" s="139"/>
      <c r="E1114" s="139"/>
      <c r="G1114" s="139"/>
      <c r="I1114" s="139"/>
      <c r="J1114" s="139"/>
      <c r="O1114" s="139"/>
      <c r="P1114" s="139"/>
      <c r="Q1114" s="246"/>
      <c r="R1114" s="247"/>
      <c r="S1114" s="247"/>
      <c r="T1114" s="247"/>
      <c r="U1114" s="247"/>
      <c r="V1114" s="247"/>
      <c r="W1114" s="247"/>
      <c r="X1114" s="247"/>
      <c r="Y1114" s="247"/>
      <c r="Z1114" s="247"/>
      <c r="AA1114" s="247"/>
      <c r="AB1114" s="247"/>
      <c r="AC1114" s="247"/>
      <c r="AD1114" s="247"/>
      <c r="AE1114" s="247"/>
      <c r="AF1114" s="248"/>
      <c r="AG1114" s="248"/>
      <c r="AH1114" s="248"/>
      <c r="AI1114" s="248"/>
      <c r="AJ1114" s="248"/>
    </row>
    <row r="1115" spans="1:36" ht="12.75" customHeight="1" x14ac:dyDescent="0.25">
      <c r="A1115" s="139"/>
      <c r="B1115" s="139"/>
      <c r="C1115" s="139"/>
      <c r="D1115" s="139"/>
      <c r="E1115" s="139"/>
      <c r="G1115" s="139"/>
      <c r="I1115" s="139"/>
      <c r="J1115" s="139"/>
      <c r="O1115" s="139"/>
      <c r="P1115" s="139"/>
      <c r="Q1115" s="246"/>
      <c r="R1115" s="247"/>
      <c r="S1115" s="247"/>
      <c r="T1115" s="247"/>
      <c r="U1115" s="247"/>
      <c r="V1115" s="247"/>
      <c r="W1115" s="247"/>
      <c r="X1115" s="247"/>
      <c r="Y1115" s="247"/>
      <c r="Z1115" s="247"/>
      <c r="AA1115" s="247"/>
      <c r="AB1115" s="247"/>
      <c r="AC1115" s="247"/>
      <c r="AD1115" s="247"/>
      <c r="AE1115" s="247"/>
      <c r="AF1115" s="248"/>
      <c r="AG1115" s="248"/>
      <c r="AH1115" s="248"/>
      <c r="AI1115" s="248"/>
      <c r="AJ1115" s="248"/>
    </row>
    <row r="1116" spans="1:36" ht="12.75" customHeight="1" x14ac:dyDescent="0.25">
      <c r="A1116" s="139"/>
      <c r="B1116" s="139"/>
      <c r="C1116" s="139"/>
      <c r="D1116" s="139"/>
      <c r="E1116" s="139"/>
      <c r="G1116" s="139"/>
      <c r="I1116" s="139"/>
      <c r="J1116" s="139"/>
      <c r="O1116" s="139"/>
      <c r="P1116" s="139"/>
      <c r="Q1116" s="246"/>
      <c r="R1116" s="247"/>
      <c r="S1116" s="247"/>
      <c r="T1116" s="247"/>
      <c r="U1116" s="247"/>
      <c r="V1116" s="247"/>
      <c r="W1116" s="247"/>
      <c r="X1116" s="247"/>
      <c r="Y1116" s="247"/>
      <c r="Z1116" s="247"/>
      <c r="AA1116" s="247"/>
      <c r="AB1116" s="247"/>
      <c r="AC1116" s="247"/>
      <c r="AD1116" s="247"/>
      <c r="AE1116" s="247"/>
      <c r="AF1116" s="248"/>
      <c r="AG1116" s="248"/>
      <c r="AH1116" s="248"/>
      <c r="AI1116" s="248"/>
      <c r="AJ1116" s="248"/>
    </row>
    <row r="1117" spans="1:36" ht="12.75" customHeight="1" x14ac:dyDescent="0.25">
      <c r="A1117" s="139"/>
      <c r="B1117" s="139"/>
      <c r="C1117" s="139"/>
      <c r="D1117" s="139"/>
      <c r="E1117" s="139"/>
      <c r="G1117" s="139"/>
      <c r="I1117" s="139"/>
      <c r="J1117" s="139"/>
      <c r="O1117" s="139"/>
      <c r="P1117" s="139"/>
      <c r="Q1117" s="246"/>
      <c r="R1117" s="247"/>
      <c r="S1117" s="247"/>
      <c r="T1117" s="247"/>
      <c r="U1117" s="247"/>
      <c r="V1117" s="247"/>
      <c r="W1117" s="247"/>
      <c r="X1117" s="247"/>
      <c r="Y1117" s="247"/>
      <c r="Z1117" s="247"/>
      <c r="AA1117" s="247"/>
      <c r="AB1117" s="247"/>
      <c r="AC1117" s="247"/>
      <c r="AD1117" s="247"/>
      <c r="AE1117" s="247"/>
      <c r="AF1117" s="248"/>
      <c r="AG1117" s="248"/>
      <c r="AH1117" s="248"/>
      <c r="AI1117" s="248"/>
      <c r="AJ1117" s="248"/>
    </row>
    <row r="1118" spans="1:36" ht="12.75" customHeight="1" x14ac:dyDescent="0.25">
      <c r="A1118" s="139"/>
      <c r="B1118" s="139"/>
      <c r="C1118" s="139"/>
      <c r="D1118" s="139"/>
      <c r="E1118" s="139"/>
      <c r="G1118" s="139"/>
      <c r="I1118" s="139"/>
      <c r="J1118" s="139"/>
      <c r="O1118" s="139"/>
      <c r="P1118" s="139"/>
      <c r="Q1118" s="246"/>
      <c r="R1118" s="247"/>
      <c r="S1118" s="247"/>
      <c r="T1118" s="247"/>
      <c r="U1118" s="247"/>
      <c r="V1118" s="247"/>
      <c r="W1118" s="247"/>
      <c r="X1118" s="247"/>
      <c r="Y1118" s="247"/>
      <c r="Z1118" s="247"/>
      <c r="AA1118" s="247"/>
      <c r="AB1118" s="247"/>
      <c r="AC1118" s="247"/>
      <c r="AD1118" s="247"/>
      <c r="AE1118" s="247"/>
      <c r="AF1118" s="248"/>
      <c r="AG1118" s="248"/>
      <c r="AH1118" s="248"/>
      <c r="AI1118" s="248"/>
      <c r="AJ1118" s="248"/>
    </row>
    <row r="1119" spans="1:36" ht="12.75" customHeight="1" x14ac:dyDescent="0.25">
      <c r="A1119" s="139"/>
      <c r="B1119" s="139"/>
      <c r="C1119" s="139"/>
      <c r="D1119" s="139"/>
      <c r="E1119" s="139"/>
      <c r="G1119" s="139"/>
      <c r="I1119" s="139"/>
      <c r="J1119" s="139"/>
      <c r="O1119" s="139"/>
      <c r="P1119" s="139"/>
      <c r="Q1119" s="246"/>
      <c r="R1119" s="247"/>
      <c r="S1119" s="247"/>
      <c r="T1119" s="247"/>
      <c r="U1119" s="247"/>
      <c r="V1119" s="247"/>
      <c r="W1119" s="247"/>
      <c r="X1119" s="247"/>
      <c r="Y1119" s="247"/>
      <c r="Z1119" s="247"/>
      <c r="AA1119" s="247"/>
      <c r="AB1119" s="247"/>
      <c r="AC1119" s="247"/>
      <c r="AD1119" s="247"/>
      <c r="AE1119" s="247"/>
      <c r="AF1119" s="248"/>
      <c r="AG1119" s="248"/>
      <c r="AH1119" s="248"/>
      <c r="AI1119" s="248"/>
      <c r="AJ1119" s="248"/>
    </row>
    <row r="1120" spans="1:36" ht="12.75" customHeight="1" x14ac:dyDescent="0.25">
      <c r="A1120" s="139"/>
      <c r="B1120" s="139"/>
      <c r="C1120" s="139"/>
      <c r="D1120" s="139"/>
      <c r="E1120" s="139"/>
      <c r="G1120" s="139"/>
      <c r="I1120" s="139"/>
      <c r="J1120" s="139"/>
      <c r="O1120" s="139"/>
      <c r="P1120" s="139"/>
      <c r="Q1120" s="246"/>
      <c r="R1120" s="247"/>
      <c r="S1120" s="247"/>
      <c r="T1120" s="247"/>
      <c r="U1120" s="247"/>
      <c r="V1120" s="247"/>
      <c r="W1120" s="247"/>
      <c r="X1120" s="247"/>
      <c r="Y1120" s="247"/>
      <c r="Z1120" s="247"/>
      <c r="AA1120" s="247"/>
      <c r="AB1120" s="247"/>
      <c r="AC1120" s="247"/>
      <c r="AD1120" s="247"/>
      <c r="AE1120" s="247"/>
      <c r="AF1120" s="248"/>
      <c r="AG1120" s="248"/>
      <c r="AH1120" s="248"/>
      <c r="AI1120" s="248"/>
      <c r="AJ1120" s="248"/>
    </row>
    <row r="1121" spans="1:36" ht="12.75" customHeight="1" x14ac:dyDescent="0.25">
      <c r="A1121" s="139"/>
      <c r="B1121" s="139"/>
      <c r="C1121" s="139"/>
      <c r="D1121" s="139"/>
      <c r="E1121" s="139"/>
      <c r="G1121" s="139"/>
      <c r="I1121" s="139"/>
      <c r="J1121" s="139"/>
      <c r="O1121" s="139"/>
      <c r="P1121" s="139"/>
      <c r="Q1121" s="246"/>
      <c r="R1121" s="247"/>
      <c r="S1121" s="247"/>
      <c r="T1121" s="247"/>
      <c r="U1121" s="247"/>
      <c r="V1121" s="247"/>
      <c r="W1121" s="247"/>
      <c r="X1121" s="247"/>
      <c r="Y1121" s="247"/>
      <c r="Z1121" s="247"/>
      <c r="AA1121" s="247"/>
      <c r="AB1121" s="247"/>
      <c r="AC1121" s="247"/>
      <c r="AD1121" s="247"/>
      <c r="AE1121" s="247"/>
      <c r="AF1121" s="248"/>
      <c r="AG1121" s="248"/>
      <c r="AH1121" s="248"/>
      <c r="AI1121" s="248"/>
      <c r="AJ1121" s="248"/>
    </row>
    <row r="1122" spans="1:36" ht="12.75" customHeight="1" x14ac:dyDescent="0.25">
      <c r="A1122" s="139"/>
      <c r="B1122" s="139"/>
      <c r="C1122" s="139"/>
      <c r="D1122" s="139"/>
      <c r="E1122" s="139"/>
      <c r="G1122" s="139"/>
      <c r="I1122" s="139"/>
      <c r="J1122" s="139"/>
      <c r="O1122" s="139"/>
      <c r="P1122" s="139"/>
      <c r="Q1122" s="246"/>
      <c r="R1122" s="247"/>
      <c r="S1122" s="247"/>
      <c r="T1122" s="247"/>
      <c r="U1122" s="247"/>
      <c r="V1122" s="247"/>
      <c r="W1122" s="247"/>
      <c r="X1122" s="247"/>
      <c r="Y1122" s="247"/>
      <c r="Z1122" s="247"/>
      <c r="AA1122" s="247"/>
      <c r="AB1122" s="247"/>
      <c r="AC1122" s="247"/>
      <c r="AD1122" s="247"/>
      <c r="AE1122" s="247"/>
      <c r="AF1122" s="248"/>
      <c r="AG1122" s="248"/>
      <c r="AH1122" s="248"/>
      <c r="AI1122" s="248"/>
      <c r="AJ1122" s="248"/>
    </row>
    <row r="1123" spans="1:36" ht="12.75" customHeight="1" x14ac:dyDescent="0.25">
      <c r="A1123" s="139"/>
      <c r="B1123" s="139"/>
      <c r="C1123" s="139"/>
      <c r="D1123" s="139"/>
      <c r="E1123" s="139"/>
      <c r="G1123" s="139"/>
      <c r="I1123" s="139"/>
      <c r="J1123" s="139"/>
      <c r="O1123" s="139"/>
      <c r="P1123" s="139"/>
      <c r="Q1123" s="246"/>
      <c r="R1123" s="247"/>
      <c r="S1123" s="247"/>
      <c r="T1123" s="247"/>
      <c r="U1123" s="247"/>
      <c r="V1123" s="247"/>
      <c r="W1123" s="247"/>
      <c r="X1123" s="247"/>
      <c r="Y1123" s="247"/>
      <c r="Z1123" s="247"/>
      <c r="AA1123" s="247"/>
      <c r="AB1123" s="247"/>
      <c r="AC1123" s="247"/>
      <c r="AD1123" s="247"/>
      <c r="AE1123" s="247"/>
      <c r="AF1123" s="248"/>
      <c r="AG1123" s="248"/>
      <c r="AH1123" s="248"/>
      <c r="AI1123" s="248"/>
      <c r="AJ1123" s="248"/>
    </row>
    <row r="1124" spans="1:36" ht="12.75" customHeight="1" x14ac:dyDescent="0.25">
      <c r="A1124" s="139"/>
      <c r="B1124" s="139"/>
      <c r="C1124" s="139"/>
      <c r="D1124" s="139"/>
      <c r="E1124" s="139"/>
      <c r="G1124" s="139"/>
      <c r="I1124" s="139"/>
      <c r="J1124" s="139"/>
      <c r="O1124" s="139"/>
      <c r="P1124" s="139"/>
      <c r="Q1124" s="246"/>
      <c r="R1124" s="247"/>
      <c r="S1124" s="247"/>
      <c r="T1124" s="247"/>
      <c r="U1124" s="247"/>
      <c r="V1124" s="247"/>
      <c r="W1124" s="247"/>
      <c r="X1124" s="247"/>
      <c r="Y1124" s="247"/>
      <c r="Z1124" s="247"/>
      <c r="AA1124" s="247"/>
      <c r="AB1124" s="247"/>
      <c r="AC1124" s="247"/>
      <c r="AD1124" s="247"/>
      <c r="AE1124" s="247"/>
      <c r="AF1124" s="248"/>
      <c r="AG1124" s="248"/>
      <c r="AH1124" s="248"/>
      <c r="AI1124" s="248"/>
      <c r="AJ1124" s="248"/>
    </row>
    <row r="1125" spans="1:36" ht="12.75" customHeight="1" x14ac:dyDescent="0.25">
      <c r="A1125" s="139"/>
      <c r="B1125" s="139"/>
      <c r="C1125" s="139"/>
      <c r="D1125" s="139"/>
      <c r="E1125" s="139"/>
      <c r="G1125" s="139"/>
      <c r="I1125" s="139"/>
      <c r="J1125" s="139"/>
      <c r="O1125" s="139"/>
      <c r="P1125" s="139"/>
      <c r="Q1125" s="246"/>
      <c r="R1125" s="247"/>
      <c r="S1125" s="247"/>
      <c r="T1125" s="247"/>
      <c r="U1125" s="247"/>
      <c r="V1125" s="247"/>
      <c r="W1125" s="247"/>
      <c r="X1125" s="247"/>
      <c r="Y1125" s="247"/>
      <c r="Z1125" s="247"/>
      <c r="AA1125" s="247"/>
      <c r="AB1125" s="247"/>
      <c r="AC1125" s="247"/>
      <c r="AD1125" s="247"/>
      <c r="AE1125" s="247"/>
      <c r="AF1125" s="248"/>
      <c r="AG1125" s="248"/>
      <c r="AH1125" s="248"/>
      <c r="AI1125" s="248"/>
      <c r="AJ1125" s="248"/>
    </row>
    <row r="1126" spans="1:36" ht="12.75" customHeight="1" x14ac:dyDescent="0.25">
      <c r="A1126" s="139"/>
      <c r="B1126" s="139"/>
      <c r="C1126" s="139"/>
      <c r="D1126" s="139"/>
      <c r="E1126" s="139"/>
      <c r="G1126" s="139"/>
      <c r="I1126" s="139"/>
      <c r="J1126" s="139"/>
      <c r="O1126" s="139"/>
      <c r="P1126" s="139"/>
      <c r="Q1126" s="246"/>
      <c r="R1126" s="247"/>
      <c r="S1126" s="247"/>
      <c r="T1126" s="247"/>
      <c r="U1126" s="247"/>
      <c r="V1126" s="247"/>
      <c r="W1126" s="247"/>
      <c r="X1126" s="247"/>
      <c r="Y1126" s="247"/>
      <c r="Z1126" s="247"/>
      <c r="AA1126" s="247"/>
      <c r="AB1126" s="247"/>
      <c r="AC1126" s="247"/>
      <c r="AD1126" s="247"/>
      <c r="AE1126" s="247"/>
      <c r="AF1126" s="248"/>
      <c r="AG1126" s="248"/>
      <c r="AH1126" s="248"/>
      <c r="AI1126" s="248"/>
      <c r="AJ1126" s="248"/>
    </row>
    <row r="1127" spans="1:36" ht="12.75" customHeight="1" x14ac:dyDescent="0.25">
      <c r="A1127" s="139"/>
      <c r="B1127" s="139"/>
      <c r="C1127" s="139"/>
      <c r="D1127" s="139"/>
      <c r="E1127" s="139"/>
      <c r="G1127" s="139"/>
      <c r="I1127" s="139"/>
      <c r="J1127" s="139"/>
      <c r="O1127" s="139"/>
      <c r="P1127" s="139"/>
      <c r="Q1127" s="246"/>
      <c r="R1127" s="247"/>
      <c r="S1127" s="247"/>
      <c r="T1127" s="247"/>
      <c r="U1127" s="247"/>
      <c r="V1127" s="247"/>
      <c r="W1127" s="247"/>
      <c r="X1127" s="247"/>
      <c r="Y1127" s="247"/>
      <c r="Z1127" s="247"/>
      <c r="AA1127" s="247"/>
      <c r="AB1127" s="247"/>
      <c r="AC1127" s="247"/>
      <c r="AD1127" s="247"/>
      <c r="AE1127" s="247"/>
      <c r="AF1127" s="248"/>
      <c r="AG1127" s="248"/>
      <c r="AH1127" s="248"/>
      <c r="AI1127" s="248"/>
      <c r="AJ1127" s="248"/>
    </row>
    <row r="1128" spans="1:36" ht="12.75" customHeight="1" x14ac:dyDescent="0.25">
      <c r="A1128" s="139"/>
      <c r="B1128" s="139"/>
      <c r="C1128" s="139"/>
      <c r="D1128" s="139"/>
      <c r="E1128" s="139"/>
      <c r="G1128" s="139"/>
      <c r="I1128" s="139"/>
      <c r="J1128" s="139"/>
      <c r="O1128" s="139"/>
      <c r="P1128" s="139"/>
      <c r="Q1128" s="246"/>
      <c r="R1128" s="247"/>
      <c r="S1128" s="247"/>
      <c r="T1128" s="247"/>
      <c r="U1128" s="247"/>
      <c r="V1128" s="247"/>
      <c r="W1128" s="247"/>
      <c r="X1128" s="247"/>
      <c r="Y1128" s="247"/>
      <c r="Z1128" s="247"/>
      <c r="AA1128" s="247"/>
      <c r="AB1128" s="247"/>
      <c r="AC1128" s="247"/>
      <c r="AD1128" s="247"/>
      <c r="AE1128" s="247"/>
      <c r="AF1128" s="248"/>
      <c r="AG1128" s="248"/>
      <c r="AH1128" s="248"/>
      <c r="AI1128" s="248"/>
      <c r="AJ1128" s="248"/>
    </row>
    <row r="1129" spans="1:36" ht="12.75" customHeight="1" x14ac:dyDescent="0.25">
      <c r="A1129" s="139"/>
      <c r="B1129" s="139"/>
      <c r="C1129" s="139"/>
      <c r="D1129" s="139"/>
      <c r="E1129" s="139"/>
      <c r="G1129" s="139"/>
      <c r="I1129" s="139"/>
      <c r="J1129" s="139"/>
      <c r="O1129" s="139"/>
      <c r="P1129" s="139"/>
      <c r="Q1129" s="246"/>
      <c r="R1129" s="247"/>
      <c r="S1129" s="247"/>
      <c r="T1129" s="247"/>
      <c r="U1129" s="247"/>
      <c r="V1129" s="247"/>
      <c r="W1129" s="247"/>
      <c r="X1129" s="247"/>
      <c r="Y1129" s="247"/>
      <c r="Z1129" s="247"/>
      <c r="AA1129" s="247"/>
      <c r="AB1129" s="247"/>
      <c r="AC1129" s="247"/>
      <c r="AD1129" s="247"/>
      <c r="AE1129" s="247"/>
      <c r="AF1129" s="248"/>
      <c r="AG1129" s="248"/>
      <c r="AH1129" s="248"/>
      <c r="AI1129" s="248"/>
      <c r="AJ1129" s="248"/>
    </row>
    <row r="1130" spans="1:36" ht="12.75" customHeight="1" x14ac:dyDescent="0.25">
      <c r="A1130" s="139"/>
      <c r="B1130" s="139"/>
      <c r="C1130" s="139"/>
      <c r="D1130" s="139"/>
      <c r="E1130" s="139"/>
      <c r="G1130" s="139"/>
      <c r="I1130" s="139"/>
      <c r="J1130" s="139"/>
      <c r="O1130" s="139"/>
      <c r="P1130" s="139"/>
      <c r="Q1130" s="246"/>
      <c r="R1130" s="247"/>
      <c r="S1130" s="247"/>
      <c r="T1130" s="247"/>
      <c r="U1130" s="247"/>
      <c r="V1130" s="247"/>
      <c r="W1130" s="247"/>
      <c r="X1130" s="247"/>
      <c r="Y1130" s="247"/>
      <c r="Z1130" s="247"/>
      <c r="AA1130" s="247"/>
      <c r="AB1130" s="247"/>
      <c r="AC1130" s="247"/>
      <c r="AD1130" s="247"/>
      <c r="AE1130" s="247"/>
      <c r="AF1130" s="248"/>
      <c r="AG1130" s="248"/>
      <c r="AH1130" s="248"/>
      <c r="AI1130" s="248"/>
      <c r="AJ1130" s="248"/>
    </row>
    <row r="1131" spans="1:36" ht="12.75" customHeight="1" x14ac:dyDescent="0.25">
      <c r="A1131" s="139"/>
      <c r="B1131" s="139"/>
      <c r="C1131" s="139"/>
      <c r="D1131" s="139"/>
      <c r="E1131" s="139"/>
      <c r="G1131" s="139"/>
      <c r="I1131" s="139"/>
      <c r="J1131" s="139"/>
      <c r="O1131" s="139"/>
      <c r="P1131" s="139"/>
      <c r="Q1131" s="246"/>
      <c r="R1131" s="247"/>
      <c r="S1131" s="247"/>
      <c r="T1131" s="247"/>
      <c r="U1131" s="247"/>
      <c r="V1131" s="247"/>
      <c r="W1131" s="247"/>
      <c r="X1131" s="247"/>
      <c r="Y1131" s="247"/>
      <c r="Z1131" s="247"/>
      <c r="AA1131" s="247"/>
      <c r="AB1131" s="247"/>
      <c r="AC1131" s="247"/>
      <c r="AD1131" s="247"/>
      <c r="AE1131" s="247"/>
      <c r="AF1131" s="248"/>
      <c r="AG1131" s="248"/>
      <c r="AH1131" s="248"/>
      <c r="AI1131" s="248"/>
      <c r="AJ1131" s="248"/>
    </row>
    <row r="1132" spans="1:36" ht="12.75" customHeight="1" x14ac:dyDescent="0.25">
      <c r="A1132" s="139"/>
      <c r="B1132" s="139"/>
      <c r="C1132" s="139"/>
      <c r="D1132" s="139"/>
      <c r="E1132" s="139"/>
      <c r="G1132" s="139"/>
      <c r="I1132" s="139"/>
      <c r="J1132" s="139"/>
      <c r="O1132" s="139"/>
      <c r="P1132" s="139"/>
      <c r="Q1132" s="246"/>
      <c r="R1132" s="247"/>
      <c r="S1132" s="247"/>
      <c r="T1132" s="247"/>
      <c r="U1132" s="247"/>
      <c r="V1132" s="247"/>
      <c r="W1132" s="247"/>
      <c r="X1132" s="247"/>
      <c r="Y1132" s="247"/>
      <c r="Z1132" s="247"/>
      <c r="AA1132" s="247"/>
      <c r="AB1132" s="247"/>
      <c r="AC1132" s="247"/>
      <c r="AD1132" s="247"/>
      <c r="AE1132" s="247"/>
      <c r="AF1132" s="248"/>
      <c r="AG1132" s="248"/>
      <c r="AH1132" s="248"/>
      <c r="AI1132" s="248"/>
      <c r="AJ1132" s="248"/>
    </row>
    <row r="1133" spans="1:36" ht="12.75" customHeight="1" x14ac:dyDescent="0.25">
      <c r="A1133" s="139"/>
      <c r="B1133" s="139"/>
      <c r="C1133" s="139"/>
      <c r="D1133" s="139"/>
      <c r="E1133" s="139"/>
      <c r="G1133" s="139"/>
      <c r="I1133" s="139"/>
      <c r="J1133" s="139"/>
      <c r="O1133" s="139"/>
      <c r="P1133" s="139"/>
      <c r="Q1133" s="246"/>
      <c r="R1133" s="247"/>
      <c r="S1133" s="247"/>
      <c r="T1133" s="247"/>
      <c r="U1133" s="247"/>
      <c r="V1133" s="247"/>
      <c r="W1133" s="247"/>
      <c r="X1133" s="247"/>
      <c r="Y1133" s="247"/>
      <c r="Z1133" s="247"/>
      <c r="AA1133" s="247"/>
      <c r="AB1133" s="247"/>
      <c r="AC1133" s="247"/>
      <c r="AD1133" s="247"/>
      <c r="AE1133" s="247"/>
      <c r="AF1133" s="248"/>
      <c r="AG1133" s="248"/>
      <c r="AH1133" s="248"/>
      <c r="AI1133" s="248"/>
      <c r="AJ1133" s="248"/>
    </row>
    <row r="1134" spans="1:36" ht="12.75" customHeight="1" x14ac:dyDescent="0.25">
      <c r="A1134" s="139"/>
      <c r="B1134" s="139"/>
      <c r="C1134" s="139"/>
      <c r="D1134" s="139"/>
      <c r="E1134" s="139"/>
      <c r="G1134" s="139"/>
      <c r="I1134" s="139"/>
      <c r="J1134" s="139"/>
      <c r="O1134" s="139"/>
      <c r="P1134" s="139"/>
      <c r="Q1134" s="246"/>
      <c r="R1134" s="247"/>
      <c r="S1134" s="247"/>
      <c r="T1134" s="247"/>
      <c r="U1134" s="247"/>
      <c r="V1134" s="247"/>
      <c r="W1134" s="247"/>
      <c r="X1134" s="247"/>
      <c r="Y1134" s="247"/>
      <c r="Z1134" s="247"/>
      <c r="AA1134" s="247"/>
      <c r="AB1134" s="247"/>
      <c r="AC1134" s="247"/>
      <c r="AD1134" s="247"/>
      <c r="AE1134" s="247"/>
      <c r="AF1134" s="248"/>
      <c r="AG1134" s="248"/>
      <c r="AH1134" s="248"/>
      <c r="AI1134" s="248"/>
      <c r="AJ1134" s="248"/>
    </row>
    <row r="1135" spans="1:36" ht="12.75" customHeight="1" x14ac:dyDescent="0.25">
      <c r="A1135" s="139"/>
      <c r="B1135" s="139"/>
      <c r="C1135" s="139"/>
      <c r="D1135" s="139"/>
      <c r="E1135" s="139"/>
      <c r="G1135" s="139"/>
      <c r="I1135" s="139"/>
      <c r="J1135" s="139"/>
      <c r="O1135" s="139"/>
      <c r="P1135" s="139"/>
      <c r="Q1135" s="246"/>
      <c r="R1135" s="247"/>
      <c r="S1135" s="247"/>
      <c r="T1135" s="247"/>
      <c r="U1135" s="247"/>
      <c r="V1135" s="247"/>
      <c r="W1135" s="247"/>
      <c r="X1135" s="247"/>
      <c r="Y1135" s="247"/>
      <c r="Z1135" s="247"/>
      <c r="AA1135" s="247"/>
      <c r="AB1135" s="247"/>
      <c r="AC1135" s="247"/>
      <c r="AD1135" s="247"/>
      <c r="AE1135" s="247"/>
      <c r="AF1135" s="248"/>
      <c r="AG1135" s="248"/>
      <c r="AH1135" s="248"/>
      <c r="AI1135" s="248"/>
      <c r="AJ1135" s="248"/>
    </row>
    <row r="1136" spans="1:36" ht="12.75" customHeight="1" x14ac:dyDescent="0.25">
      <c r="A1136" s="139"/>
      <c r="B1136" s="139"/>
      <c r="C1136" s="139"/>
      <c r="D1136" s="139"/>
      <c r="E1136" s="139"/>
      <c r="G1136" s="139"/>
      <c r="I1136" s="139"/>
      <c r="J1136" s="139"/>
      <c r="O1136" s="139"/>
      <c r="P1136" s="139"/>
      <c r="Q1136" s="246"/>
      <c r="R1136" s="247"/>
      <c r="S1136" s="247"/>
      <c r="T1136" s="247"/>
      <c r="U1136" s="247"/>
      <c r="V1136" s="247"/>
      <c r="W1136" s="247"/>
      <c r="X1136" s="247"/>
      <c r="Y1136" s="247"/>
      <c r="Z1136" s="247"/>
      <c r="AA1136" s="247"/>
      <c r="AB1136" s="247"/>
      <c r="AC1136" s="247"/>
      <c r="AD1136" s="247"/>
      <c r="AE1136" s="247"/>
      <c r="AF1136" s="248"/>
      <c r="AG1136" s="248"/>
      <c r="AH1136" s="248"/>
      <c r="AI1136" s="248"/>
      <c r="AJ1136" s="248"/>
    </row>
    <row r="1137" spans="1:36" ht="12.75" customHeight="1" x14ac:dyDescent="0.25">
      <c r="A1137" s="139"/>
      <c r="B1137" s="139"/>
      <c r="C1137" s="139"/>
      <c r="D1137" s="139"/>
      <c r="E1137" s="139"/>
      <c r="G1137" s="139"/>
      <c r="I1137" s="139"/>
      <c r="J1137" s="139"/>
      <c r="O1137" s="139"/>
      <c r="P1137" s="139"/>
      <c r="Q1137" s="246"/>
      <c r="R1137" s="247"/>
      <c r="S1137" s="247"/>
      <c r="T1137" s="247"/>
      <c r="U1137" s="247"/>
      <c r="V1137" s="247"/>
      <c r="W1137" s="247"/>
      <c r="X1137" s="247"/>
      <c r="Y1137" s="247"/>
      <c r="Z1137" s="247"/>
      <c r="AA1137" s="247"/>
      <c r="AB1137" s="247"/>
      <c r="AC1137" s="247"/>
      <c r="AD1137" s="247"/>
      <c r="AE1137" s="247"/>
      <c r="AF1137" s="248"/>
      <c r="AG1137" s="248"/>
      <c r="AH1137" s="248"/>
      <c r="AI1137" s="248"/>
      <c r="AJ1137" s="248"/>
    </row>
    <row r="1138" spans="1:36" ht="12.75" customHeight="1" x14ac:dyDescent="0.25">
      <c r="A1138" s="139"/>
      <c r="B1138" s="139"/>
      <c r="C1138" s="139"/>
      <c r="D1138" s="139"/>
      <c r="E1138" s="139"/>
      <c r="G1138" s="139"/>
      <c r="I1138" s="139"/>
      <c r="J1138" s="139"/>
      <c r="O1138" s="139"/>
      <c r="P1138" s="139"/>
      <c r="Q1138" s="246"/>
      <c r="R1138" s="247"/>
      <c r="S1138" s="247"/>
      <c r="T1138" s="247"/>
      <c r="U1138" s="247"/>
      <c r="V1138" s="247"/>
      <c r="W1138" s="247"/>
      <c r="X1138" s="247"/>
      <c r="Y1138" s="247"/>
      <c r="Z1138" s="247"/>
      <c r="AA1138" s="247"/>
      <c r="AB1138" s="247"/>
      <c r="AC1138" s="247"/>
      <c r="AD1138" s="247"/>
      <c r="AE1138" s="247"/>
      <c r="AF1138" s="248"/>
      <c r="AG1138" s="248"/>
      <c r="AH1138" s="248"/>
      <c r="AI1138" s="248"/>
      <c r="AJ1138" s="248"/>
    </row>
    <row r="1139" spans="1:36" ht="12.75" customHeight="1" x14ac:dyDescent="0.25">
      <c r="A1139" s="139"/>
      <c r="B1139" s="139"/>
      <c r="C1139" s="139"/>
      <c r="D1139" s="139"/>
      <c r="E1139" s="139"/>
      <c r="G1139" s="139"/>
      <c r="I1139" s="139"/>
      <c r="J1139" s="139"/>
      <c r="O1139" s="139"/>
      <c r="P1139" s="139"/>
      <c r="Q1139" s="246"/>
      <c r="R1139" s="247"/>
      <c r="S1139" s="247"/>
      <c r="T1139" s="247"/>
      <c r="U1139" s="247"/>
      <c r="V1139" s="247"/>
      <c r="W1139" s="247"/>
      <c r="X1139" s="247"/>
      <c r="Y1139" s="247"/>
      <c r="Z1139" s="247"/>
      <c r="AA1139" s="247"/>
      <c r="AB1139" s="247"/>
      <c r="AC1139" s="247"/>
      <c r="AD1139" s="247"/>
      <c r="AE1139" s="247"/>
      <c r="AF1139" s="248"/>
      <c r="AG1139" s="248"/>
      <c r="AH1139" s="248"/>
      <c r="AI1139" s="248"/>
      <c r="AJ1139" s="248"/>
    </row>
    <row r="1140" spans="1:36" ht="12.75" customHeight="1" x14ac:dyDescent="0.25">
      <c r="A1140" s="139"/>
      <c r="B1140" s="139"/>
      <c r="C1140" s="139"/>
      <c r="D1140" s="139"/>
      <c r="E1140" s="139"/>
      <c r="G1140" s="139"/>
      <c r="I1140" s="139"/>
      <c r="J1140" s="139"/>
      <c r="O1140" s="139"/>
      <c r="P1140" s="139"/>
      <c r="Q1140" s="246"/>
      <c r="R1140" s="247"/>
      <c r="S1140" s="247"/>
      <c r="T1140" s="247"/>
      <c r="U1140" s="247"/>
      <c r="V1140" s="247"/>
      <c r="W1140" s="247"/>
      <c r="X1140" s="247"/>
      <c r="Y1140" s="247"/>
      <c r="Z1140" s="247"/>
      <c r="AA1140" s="247"/>
      <c r="AB1140" s="247"/>
      <c r="AC1140" s="247"/>
      <c r="AD1140" s="247"/>
      <c r="AE1140" s="247"/>
      <c r="AF1140" s="248"/>
      <c r="AG1140" s="248"/>
      <c r="AH1140" s="248"/>
      <c r="AI1140" s="248"/>
      <c r="AJ1140" s="248"/>
    </row>
    <row r="1141" spans="1:36" ht="12.75" customHeight="1" x14ac:dyDescent="0.25">
      <c r="A1141" s="139"/>
      <c r="B1141" s="139"/>
      <c r="C1141" s="139"/>
      <c r="D1141" s="139"/>
      <c r="E1141" s="139"/>
      <c r="G1141" s="139"/>
      <c r="I1141" s="139"/>
      <c r="J1141" s="139"/>
      <c r="O1141" s="139"/>
      <c r="P1141" s="139"/>
      <c r="Q1141" s="246"/>
      <c r="R1141" s="247"/>
      <c r="S1141" s="247"/>
      <c r="T1141" s="247"/>
      <c r="U1141" s="247"/>
      <c r="V1141" s="247"/>
      <c r="W1141" s="247"/>
      <c r="X1141" s="247"/>
      <c r="Y1141" s="247"/>
      <c r="Z1141" s="247"/>
      <c r="AA1141" s="247"/>
      <c r="AB1141" s="247"/>
      <c r="AC1141" s="247"/>
      <c r="AD1141" s="247"/>
      <c r="AE1141" s="247"/>
      <c r="AF1141" s="248"/>
      <c r="AG1141" s="248"/>
      <c r="AH1141" s="248"/>
      <c r="AI1141" s="248"/>
      <c r="AJ1141" s="248"/>
    </row>
    <row r="1142" spans="1:36" ht="12.75" customHeight="1" x14ac:dyDescent="0.25">
      <c r="A1142" s="139"/>
      <c r="B1142" s="139"/>
      <c r="C1142" s="139"/>
      <c r="D1142" s="139"/>
      <c r="E1142" s="139"/>
      <c r="G1142" s="139"/>
      <c r="I1142" s="139"/>
      <c r="J1142" s="139"/>
      <c r="O1142" s="139"/>
      <c r="P1142" s="139"/>
      <c r="Q1142" s="246"/>
      <c r="R1142" s="247"/>
      <c r="S1142" s="247"/>
      <c r="T1142" s="247"/>
      <c r="U1142" s="247"/>
      <c r="V1142" s="247"/>
      <c r="W1142" s="247"/>
      <c r="X1142" s="247"/>
      <c r="Y1142" s="247"/>
      <c r="Z1142" s="247"/>
      <c r="AA1142" s="247"/>
      <c r="AB1142" s="247"/>
      <c r="AC1142" s="247"/>
      <c r="AD1142" s="247"/>
      <c r="AE1142" s="247"/>
      <c r="AF1142" s="248"/>
      <c r="AG1142" s="248"/>
      <c r="AH1142" s="248"/>
      <c r="AI1142" s="248"/>
      <c r="AJ1142" s="248"/>
    </row>
    <row r="1143" spans="1:36" ht="12.75" customHeight="1" x14ac:dyDescent="0.25">
      <c r="A1143" s="139"/>
      <c r="B1143" s="139"/>
      <c r="C1143" s="139"/>
      <c r="D1143" s="139"/>
      <c r="E1143" s="139"/>
      <c r="G1143" s="139"/>
      <c r="I1143" s="139"/>
      <c r="J1143" s="139"/>
      <c r="O1143" s="139"/>
      <c r="P1143" s="139"/>
      <c r="Q1143" s="246"/>
      <c r="R1143" s="247"/>
      <c r="S1143" s="247"/>
      <c r="T1143" s="247"/>
      <c r="U1143" s="247"/>
      <c r="V1143" s="247"/>
      <c r="W1143" s="247"/>
      <c r="X1143" s="247"/>
      <c r="Y1143" s="247"/>
      <c r="Z1143" s="247"/>
      <c r="AA1143" s="247"/>
      <c r="AB1143" s="247"/>
      <c r="AC1143" s="247"/>
      <c r="AD1143" s="247"/>
      <c r="AE1143" s="247"/>
      <c r="AF1143" s="248"/>
      <c r="AG1143" s="248"/>
      <c r="AH1143" s="248"/>
      <c r="AI1143" s="248"/>
      <c r="AJ1143" s="248"/>
    </row>
    <row r="1144" spans="1:36" ht="12.75" customHeight="1" x14ac:dyDescent="0.25">
      <c r="A1144" s="139"/>
      <c r="B1144" s="139"/>
      <c r="C1144" s="139"/>
      <c r="D1144" s="139"/>
      <c r="E1144" s="139"/>
      <c r="G1144" s="139"/>
      <c r="I1144" s="139"/>
      <c r="J1144" s="139"/>
      <c r="O1144" s="139"/>
      <c r="P1144" s="139"/>
      <c r="Q1144" s="246"/>
      <c r="R1144" s="247"/>
      <c r="S1144" s="247"/>
      <c r="T1144" s="247"/>
      <c r="U1144" s="247"/>
      <c r="V1144" s="247"/>
      <c r="W1144" s="247"/>
      <c r="X1144" s="247"/>
      <c r="Y1144" s="247"/>
      <c r="Z1144" s="247"/>
      <c r="AA1144" s="247"/>
      <c r="AB1144" s="247"/>
      <c r="AC1144" s="247"/>
      <c r="AD1144" s="247"/>
      <c r="AE1144" s="247"/>
      <c r="AF1144" s="248"/>
      <c r="AG1144" s="248"/>
      <c r="AH1144" s="248"/>
      <c r="AI1144" s="248"/>
      <c r="AJ1144" s="248"/>
    </row>
    <row r="1145" spans="1:36" ht="12.75" customHeight="1" x14ac:dyDescent="0.25">
      <c r="A1145" s="139"/>
      <c r="B1145" s="139"/>
      <c r="C1145" s="139"/>
      <c r="D1145" s="139"/>
      <c r="E1145" s="139"/>
      <c r="G1145" s="139"/>
      <c r="I1145" s="139"/>
      <c r="J1145" s="139"/>
      <c r="O1145" s="139"/>
      <c r="P1145" s="139"/>
      <c r="Q1145" s="246"/>
      <c r="R1145" s="247"/>
      <c r="S1145" s="247"/>
      <c r="T1145" s="247"/>
      <c r="U1145" s="247"/>
      <c r="V1145" s="247"/>
      <c r="W1145" s="247"/>
      <c r="X1145" s="247"/>
      <c r="Y1145" s="247"/>
      <c r="Z1145" s="247"/>
      <c r="AA1145" s="247"/>
      <c r="AB1145" s="247"/>
      <c r="AC1145" s="247"/>
      <c r="AD1145" s="247"/>
      <c r="AE1145" s="247"/>
      <c r="AF1145" s="248"/>
      <c r="AG1145" s="248"/>
      <c r="AH1145" s="248"/>
      <c r="AI1145" s="248"/>
      <c r="AJ1145" s="248"/>
    </row>
    <row r="1146" spans="1:36" ht="12.75" customHeight="1" x14ac:dyDescent="0.25">
      <c r="A1146" s="139"/>
      <c r="B1146" s="139"/>
      <c r="C1146" s="139"/>
      <c r="D1146" s="139"/>
      <c r="E1146" s="139"/>
      <c r="G1146" s="139"/>
      <c r="I1146" s="139"/>
      <c r="J1146" s="139"/>
      <c r="O1146" s="139"/>
      <c r="P1146" s="139"/>
      <c r="Q1146" s="246"/>
      <c r="R1146" s="247"/>
      <c r="S1146" s="247"/>
      <c r="T1146" s="247"/>
      <c r="U1146" s="247"/>
      <c r="V1146" s="247"/>
      <c r="W1146" s="247"/>
      <c r="X1146" s="247"/>
      <c r="Y1146" s="247"/>
      <c r="Z1146" s="247"/>
      <c r="AA1146" s="247"/>
      <c r="AB1146" s="247"/>
      <c r="AC1146" s="247"/>
      <c r="AD1146" s="247"/>
      <c r="AE1146" s="247"/>
      <c r="AF1146" s="248"/>
      <c r="AG1146" s="248"/>
      <c r="AH1146" s="248"/>
      <c r="AI1146" s="248"/>
      <c r="AJ1146" s="248"/>
    </row>
    <row r="1147" spans="1:36" ht="12.75" customHeight="1" x14ac:dyDescent="0.25">
      <c r="A1147" s="139"/>
      <c r="B1147" s="139"/>
      <c r="C1147" s="139"/>
      <c r="D1147" s="139"/>
      <c r="E1147" s="139"/>
      <c r="G1147" s="139"/>
      <c r="I1147" s="139"/>
      <c r="J1147" s="139"/>
      <c r="O1147" s="139"/>
      <c r="P1147" s="139"/>
      <c r="Q1147" s="246"/>
      <c r="R1147" s="247"/>
      <c r="S1147" s="247"/>
      <c r="T1147" s="247"/>
      <c r="U1147" s="247"/>
      <c r="V1147" s="247"/>
      <c r="W1147" s="247"/>
      <c r="X1147" s="247"/>
      <c r="Y1147" s="247"/>
      <c r="Z1147" s="247"/>
      <c r="AA1147" s="247"/>
      <c r="AB1147" s="247"/>
      <c r="AC1147" s="247"/>
      <c r="AD1147" s="247"/>
      <c r="AE1147" s="247"/>
      <c r="AF1147" s="248"/>
      <c r="AG1147" s="248"/>
      <c r="AH1147" s="248"/>
      <c r="AI1147" s="248"/>
      <c r="AJ1147" s="248"/>
    </row>
    <row r="1148" spans="1:36" ht="12.75" customHeight="1" x14ac:dyDescent="0.25">
      <c r="A1148" s="139"/>
      <c r="B1148" s="139"/>
      <c r="C1148" s="139"/>
      <c r="D1148" s="139"/>
      <c r="E1148" s="139"/>
      <c r="G1148" s="139"/>
      <c r="I1148" s="139"/>
      <c r="J1148" s="139"/>
      <c r="O1148" s="139"/>
      <c r="P1148" s="139"/>
      <c r="Q1148" s="246"/>
      <c r="R1148" s="247"/>
      <c r="S1148" s="247"/>
      <c r="T1148" s="247"/>
      <c r="U1148" s="247"/>
      <c r="V1148" s="247"/>
      <c r="W1148" s="247"/>
      <c r="X1148" s="247"/>
      <c r="Y1148" s="247"/>
      <c r="Z1148" s="247"/>
      <c r="AA1148" s="247"/>
      <c r="AB1148" s="247"/>
      <c r="AC1148" s="247"/>
      <c r="AD1148" s="247"/>
      <c r="AE1148" s="247"/>
      <c r="AF1148" s="248"/>
      <c r="AG1148" s="248"/>
      <c r="AH1148" s="248"/>
      <c r="AI1148" s="248"/>
      <c r="AJ1148" s="248"/>
    </row>
    <row r="1149" spans="1:36" ht="12.75" customHeight="1" x14ac:dyDescent="0.25">
      <c r="A1149" s="139"/>
      <c r="B1149" s="139"/>
      <c r="C1149" s="139"/>
      <c r="D1149" s="139"/>
      <c r="E1149" s="139"/>
      <c r="G1149" s="139"/>
      <c r="I1149" s="139"/>
      <c r="J1149" s="139"/>
      <c r="O1149" s="139"/>
      <c r="P1149" s="139"/>
      <c r="Q1149" s="246"/>
      <c r="R1149" s="247"/>
      <c r="S1149" s="247"/>
      <c r="T1149" s="247"/>
      <c r="U1149" s="247"/>
      <c r="V1149" s="247"/>
      <c r="W1149" s="247"/>
      <c r="X1149" s="247"/>
      <c r="Y1149" s="247"/>
      <c r="Z1149" s="247"/>
      <c r="AA1149" s="247"/>
      <c r="AB1149" s="247"/>
      <c r="AC1149" s="247"/>
      <c r="AD1149" s="247"/>
      <c r="AE1149" s="247"/>
      <c r="AF1149" s="248"/>
      <c r="AG1149" s="248"/>
      <c r="AH1149" s="248"/>
      <c r="AI1149" s="248"/>
      <c r="AJ1149" s="248"/>
    </row>
    <row r="1150" spans="1:36" ht="12.75" customHeight="1" x14ac:dyDescent="0.25">
      <c r="A1150" s="139"/>
      <c r="B1150" s="139"/>
      <c r="C1150" s="139"/>
      <c r="D1150" s="139"/>
      <c r="E1150" s="139"/>
      <c r="G1150" s="139"/>
      <c r="I1150" s="139"/>
      <c r="J1150" s="139"/>
      <c r="O1150" s="139"/>
      <c r="P1150" s="139"/>
      <c r="Q1150" s="246"/>
      <c r="R1150" s="247"/>
      <c r="S1150" s="247"/>
      <c r="T1150" s="247"/>
      <c r="U1150" s="247"/>
      <c r="V1150" s="247"/>
      <c r="W1150" s="247"/>
      <c r="X1150" s="247"/>
      <c r="Y1150" s="247"/>
      <c r="Z1150" s="247"/>
      <c r="AA1150" s="247"/>
      <c r="AB1150" s="247"/>
      <c r="AC1150" s="247"/>
      <c r="AD1150" s="247"/>
      <c r="AE1150" s="247"/>
      <c r="AF1150" s="248"/>
      <c r="AG1150" s="248"/>
      <c r="AH1150" s="248"/>
      <c r="AI1150" s="248"/>
      <c r="AJ1150" s="248"/>
    </row>
    <row r="1151" spans="1:36" ht="12.75" customHeight="1" x14ac:dyDescent="0.25">
      <c r="A1151" s="139"/>
      <c r="B1151" s="139"/>
      <c r="C1151" s="139"/>
      <c r="D1151" s="139"/>
      <c r="E1151" s="139"/>
      <c r="G1151" s="139"/>
      <c r="I1151" s="139"/>
      <c r="J1151" s="139"/>
      <c r="O1151" s="139"/>
      <c r="P1151" s="139"/>
      <c r="Q1151" s="246"/>
      <c r="R1151" s="247"/>
      <c r="S1151" s="247"/>
      <c r="T1151" s="247"/>
      <c r="U1151" s="247"/>
      <c r="V1151" s="247"/>
      <c r="W1151" s="247"/>
      <c r="X1151" s="247"/>
      <c r="Y1151" s="247"/>
      <c r="Z1151" s="247"/>
      <c r="AA1151" s="247"/>
      <c r="AB1151" s="247"/>
      <c r="AC1151" s="247"/>
      <c r="AD1151" s="247"/>
      <c r="AE1151" s="247"/>
      <c r="AF1151" s="248"/>
      <c r="AG1151" s="248"/>
      <c r="AH1151" s="248"/>
      <c r="AI1151" s="248"/>
      <c r="AJ1151" s="248"/>
    </row>
    <row r="1152" spans="1:36" ht="12.75" customHeight="1" x14ac:dyDescent="0.25">
      <c r="A1152" s="139"/>
      <c r="B1152" s="139"/>
      <c r="C1152" s="139"/>
      <c r="D1152" s="139"/>
      <c r="E1152" s="139"/>
      <c r="G1152" s="139"/>
      <c r="I1152" s="139"/>
      <c r="J1152" s="139"/>
      <c r="O1152" s="139"/>
      <c r="P1152" s="139"/>
      <c r="Q1152" s="246"/>
      <c r="R1152" s="247"/>
      <c r="S1152" s="247"/>
      <c r="T1152" s="247"/>
      <c r="U1152" s="247"/>
      <c r="V1152" s="247"/>
      <c r="W1152" s="247"/>
      <c r="X1152" s="247"/>
      <c r="Y1152" s="247"/>
      <c r="Z1152" s="247"/>
      <c r="AA1152" s="247"/>
      <c r="AB1152" s="247"/>
      <c r="AC1152" s="247"/>
      <c r="AD1152" s="247"/>
      <c r="AE1152" s="247"/>
      <c r="AF1152" s="248"/>
      <c r="AG1152" s="248"/>
      <c r="AH1152" s="248"/>
      <c r="AI1152" s="248"/>
      <c r="AJ1152" s="248"/>
    </row>
    <row r="1153" spans="1:36" ht="12.75" customHeight="1" x14ac:dyDescent="0.25">
      <c r="A1153" s="139"/>
      <c r="B1153" s="139"/>
      <c r="C1153" s="139"/>
      <c r="D1153" s="139"/>
      <c r="E1153" s="139"/>
      <c r="G1153" s="139"/>
      <c r="I1153" s="139"/>
      <c r="J1153" s="139"/>
      <c r="O1153" s="139"/>
      <c r="P1153" s="139"/>
      <c r="Q1153" s="246"/>
      <c r="R1153" s="247"/>
      <c r="S1153" s="247"/>
      <c r="T1153" s="247"/>
      <c r="U1153" s="247"/>
      <c r="V1153" s="247"/>
      <c r="W1153" s="247"/>
      <c r="X1153" s="247"/>
      <c r="Y1153" s="247"/>
      <c r="Z1153" s="247"/>
      <c r="AA1153" s="247"/>
      <c r="AB1153" s="247"/>
      <c r="AC1153" s="247"/>
      <c r="AD1153" s="247"/>
      <c r="AE1153" s="247"/>
      <c r="AF1153" s="248"/>
      <c r="AG1153" s="248"/>
      <c r="AH1153" s="248"/>
      <c r="AI1153" s="248"/>
      <c r="AJ1153" s="248"/>
    </row>
    <row r="1154" spans="1:36" ht="12.75" customHeight="1" x14ac:dyDescent="0.25">
      <c r="A1154" s="139"/>
      <c r="B1154" s="139"/>
      <c r="C1154" s="139"/>
      <c r="D1154" s="139"/>
      <c r="E1154" s="139"/>
      <c r="G1154" s="139"/>
      <c r="I1154" s="139"/>
      <c r="J1154" s="139"/>
      <c r="O1154" s="139"/>
      <c r="P1154" s="139"/>
      <c r="Q1154" s="246"/>
      <c r="R1154" s="247"/>
      <c r="S1154" s="247"/>
      <c r="T1154" s="247"/>
      <c r="U1154" s="247"/>
      <c r="V1154" s="247"/>
      <c r="W1154" s="247"/>
      <c r="X1154" s="247"/>
      <c r="Y1154" s="247"/>
      <c r="Z1154" s="247"/>
      <c r="AA1154" s="247"/>
      <c r="AB1154" s="247"/>
      <c r="AC1154" s="247"/>
      <c r="AD1154" s="247"/>
      <c r="AE1154" s="247"/>
      <c r="AF1154" s="248"/>
      <c r="AG1154" s="248"/>
      <c r="AH1154" s="248"/>
      <c r="AI1154" s="248"/>
      <c r="AJ1154" s="248"/>
    </row>
    <row r="1155" spans="1:36" ht="12.75" customHeight="1" x14ac:dyDescent="0.25">
      <c r="A1155" s="139"/>
      <c r="B1155" s="139"/>
      <c r="C1155" s="139"/>
      <c r="D1155" s="139"/>
      <c r="E1155" s="139"/>
      <c r="G1155" s="139"/>
      <c r="I1155" s="139"/>
      <c r="J1155" s="139"/>
      <c r="O1155" s="139"/>
      <c r="P1155" s="139"/>
      <c r="Q1155" s="246"/>
      <c r="R1155" s="247"/>
      <c r="S1155" s="247"/>
      <c r="T1155" s="247"/>
      <c r="U1155" s="247"/>
      <c r="V1155" s="247"/>
      <c r="W1155" s="247"/>
      <c r="X1155" s="247"/>
      <c r="Y1155" s="247"/>
      <c r="Z1155" s="247"/>
      <c r="AA1155" s="247"/>
      <c r="AB1155" s="247"/>
      <c r="AC1155" s="247"/>
      <c r="AD1155" s="247"/>
      <c r="AE1155" s="247"/>
      <c r="AF1155" s="248"/>
      <c r="AG1155" s="248"/>
      <c r="AH1155" s="248"/>
      <c r="AI1155" s="248"/>
      <c r="AJ1155" s="248"/>
    </row>
    <row r="1156" spans="1:36" ht="12.75" customHeight="1" x14ac:dyDescent="0.25">
      <c r="A1156" s="139"/>
      <c r="B1156" s="139"/>
      <c r="C1156" s="139"/>
      <c r="D1156" s="139"/>
      <c r="E1156" s="139"/>
      <c r="G1156" s="139"/>
      <c r="I1156" s="139"/>
      <c r="J1156" s="139"/>
      <c r="O1156" s="139"/>
      <c r="P1156" s="139"/>
      <c r="Q1156" s="246"/>
      <c r="R1156" s="247"/>
      <c r="S1156" s="247"/>
      <c r="T1156" s="247"/>
      <c r="U1156" s="247"/>
      <c r="V1156" s="247"/>
      <c r="W1156" s="247"/>
      <c r="X1156" s="247"/>
      <c r="Y1156" s="247"/>
      <c r="Z1156" s="247"/>
      <c r="AA1156" s="247"/>
      <c r="AB1156" s="247"/>
      <c r="AC1156" s="247"/>
      <c r="AD1156" s="247"/>
      <c r="AE1156" s="247"/>
      <c r="AF1156" s="248"/>
      <c r="AG1156" s="248"/>
      <c r="AH1156" s="248"/>
      <c r="AI1156" s="248"/>
      <c r="AJ1156" s="248"/>
    </row>
    <row r="1157" spans="1:36" ht="12.75" customHeight="1" x14ac:dyDescent="0.25">
      <c r="A1157" s="139"/>
      <c r="B1157" s="139"/>
      <c r="C1157" s="139"/>
      <c r="D1157" s="139"/>
      <c r="E1157" s="139"/>
      <c r="G1157" s="139"/>
      <c r="I1157" s="139"/>
      <c r="J1157" s="139"/>
      <c r="O1157" s="139"/>
      <c r="P1157" s="139"/>
      <c r="Q1157" s="246"/>
      <c r="R1157" s="247"/>
      <c r="S1157" s="247"/>
      <c r="T1157" s="247"/>
      <c r="U1157" s="247"/>
      <c r="V1157" s="247"/>
      <c r="W1157" s="247"/>
      <c r="X1157" s="247"/>
      <c r="Y1157" s="247"/>
      <c r="Z1157" s="247"/>
      <c r="AA1157" s="247"/>
      <c r="AB1157" s="247"/>
      <c r="AC1157" s="247"/>
      <c r="AD1157" s="247"/>
      <c r="AE1157" s="247"/>
      <c r="AF1157" s="248"/>
      <c r="AG1157" s="248"/>
      <c r="AH1157" s="248"/>
      <c r="AI1157" s="248"/>
      <c r="AJ1157" s="248"/>
    </row>
    <row r="1158" spans="1:36" ht="12.75" customHeight="1" x14ac:dyDescent="0.25">
      <c r="A1158" s="139"/>
      <c r="B1158" s="139"/>
      <c r="C1158" s="139"/>
      <c r="D1158" s="139"/>
      <c r="E1158" s="139"/>
      <c r="G1158" s="139"/>
      <c r="I1158" s="139"/>
      <c r="J1158" s="139"/>
      <c r="O1158" s="139"/>
      <c r="P1158" s="139"/>
      <c r="Q1158" s="246"/>
      <c r="R1158" s="247"/>
      <c r="S1158" s="247"/>
      <c r="T1158" s="247"/>
      <c r="U1158" s="247"/>
      <c r="V1158" s="247"/>
      <c r="W1158" s="247"/>
      <c r="X1158" s="247"/>
      <c r="Y1158" s="247"/>
      <c r="Z1158" s="247"/>
      <c r="AA1158" s="247"/>
      <c r="AB1158" s="247"/>
      <c r="AC1158" s="247"/>
      <c r="AD1158" s="247"/>
      <c r="AE1158" s="247"/>
      <c r="AF1158" s="248"/>
      <c r="AG1158" s="248"/>
      <c r="AH1158" s="248"/>
      <c r="AI1158" s="248"/>
      <c r="AJ1158" s="248"/>
    </row>
    <row r="1159" spans="1:36" ht="12.75" customHeight="1" x14ac:dyDescent="0.25">
      <c r="A1159" s="139"/>
      <c r="B1159" s="139"/>
      <c r="C1159" s="139"/>
      <c r="D1159" s="139"/>
      <c r="E1159" s="139"/>
      <c r="G1159" s="139"/>
      <c r="I1159" s="139"/>
      <c r="J1159" s="139"/>
      <c r="O1159" s="139"/>
      <c r="P1159" s="139"/>
      <c r="Q1159" s="246"/>
      <c r="R1159" s="247"/>
      <c r="S1159" s="247"/>
      <c r="T1159" s="247"/>
      <c r="U1159" s="247"/>
      <c r="V1159" s="247"/>
      <c r="W1159" s="247"/>
      <c r="X1159" s="247"/>
      <c r="Y1159" s="247"/>
      <c r="Z1159" s="247"/>
      <c r="AA1159" s="247"/>
      <c r="AB1159" s="247"/>
      <c r="AC1159" s="247"/>
      <c r="AD1159" s="247"/>
      <c r="AE1159" s="247"/>
      <c r="AF1159" s="248"/>
      <c r="AG1159" s="248"/>
      <c r="AH1159" s="248"/>
      <c r="AI1159" s="248"/>
      <c r="AJ1159" s="248"/>
    </row>
    <row r="1160" spans="1:36" ht="12.75" customHeight="1" x14ac:dyDescent="0.25">
      <c r="A1160" s="139"/>
      <c r="B1160" s="139"/>
      <c r="C1160" s="139"/>
      <c r="D1160" s="139"/>
      <c r="E1160" s="139"/>
      <c r="G1160" s="139"/>
      <c r="I1160" s="139"/>
      <c r="J1160" s="139"/>
      <c r="O1160" s="139"/>
      <c r="P1160" s="139"/>
      <c r="Q1160" s="246"/>
      <c r="R1160" s="247"/>
      <c r="S1160" s="247"/>
      <c r="T1160" s="247"/>
      <c r="U1160" s="247"/>
      <c r="V1160" s="247"/>
      <c r="W1160" s="247"/>
      <c r="X1160" s="247"/>
      <c r="Y1160" s="247"/>
      <c r="Z1160" s="247"/>
      <c r="AA1160" s="247"/>
      <c r="AB1160" s="247"/>
      <c r="AC1160" s="247"/>
      <c r="AD1160" s="247"/>
      <c r="AE1160" s="247"/>
      <c r="AF1160" s="248"/>
      <c r="AG1160" s="248"/>
      <c r="AH1160" s="248"/>
      <c r="AI1160" s="248"/>
      <c r="AJ1160" s="248"/>
    </row>
    <row r="1161" spans="1:36" ht="12.75" customHeight="1" x14ac:dyDescent="0.25">
      <c r="A1161" s="139"/>
      <c r="B1161" s="139"/>
      <c r="C1161" s="139"/>
      <c r="D1161" s="139"/>
      <c r="E1161" s="139"/>
      <c r="G1161" s="139"/>
      <c r="I1161" s="139"/>
      <c r="J1161" s="139"/>
      <c r="O1161" s="139"/>
      <c r="P1161" s="139"/>
      <c r="Q1161" s="246"/>
      <c r="R1161" s="247"/>
      <c r="S1161" s="247"/>
      <c r="T1161" s="247"/>
      <c r="U1161" s="247"/>
      <c r="V1161" s="247"/>
      <c r="W1161" s="247"/>
      <c r="X1161" s="247"/>
      <c r="Y1161" s="247"/>
      <c r="Z1161" s="247"/>
      <c r="AA1161" s="247"/>
      <c r="AB1161" s="247"/>
      <c r="AC1161" s="247"/>
      <c r="AD1161" s="247"/>
      <c r="AE1161" s="247"/>
      <c r="AF1161" s="248"/>
      <c r="AG1161" s="248"/>
      <c r="AH1161" s="248"/>
      <c r="AI1161" s="248"/>
      <c r="AJ1161" s="248"/>
    </row>
    <row r="1162" spans="1:36" ht="12.75" customHeight="1" x14ac:dyDescent="0.25">
      <c r="A1162" s="139"/>
      <c r="B1162" s="139"/>
      <c r="C1162" s="139"/>
      <c r="D1162" s="139"/>
      <c r="E1162" s="139"/>
      <c r="G1162" s="139"/>
      <c r="I1162" s="139"/>
      <c r="J1162" s="139"/>
      <c r="O1162" s="139"/>
      <c r="P1162" s="139"/>
      <c r="Q1162" s="246"/>
      <c r="R1162" s="247"/>
      <c r="S1162" s="247"/>
      <c r="T1162" s="247"/>
      <c r="U1162" s="247"/>
      <c r="V1162" s="247"/>
      <c r="W1162" s="247"/>
      <c r="X1162" s="247"/>
      <c r="Y1162" s="247"/>
      <c r="Z1162" s="247"/>
      <c r="AA1162" s="247"/>
      <c r="AB1162" s="247"/>
      <c r="AC1162" s="247"/>
      <c r="AD1162" s="247"/>
      <c r="AE1162" s="247"/>
      <c r="AF1162" s="248"/>
      <c r="AG1162" s="248"/>
      <c r="AH1162" s="248"/>
      <c r="AI1162" s="248"/>
      <c r="AJ1162" s="248"/>
    </row>
    <row r="1163" spans="1:36" ht="12.75" customHeight="1" x14ac:dyDescent="0.25">
      <c r="A1163" s="139"/>
      <c r="B1163" s="139"/>
      <c r="C1163" s="139"/>
      <c r="D1163" s="139"/>
      <c r="E1163" s="139"/>
      <c r="G1163" s="139"/>
      <c r="I1163" s="139"/>
      <c r="J1163" s="139"/>
      <c r="O1163" s="139"/>
      <c r="P1163" s="139"/>
      <c r="Q1163" s="246"/>
      <c r="R1163" s="247"/>
      <c r="S1163" s="247"/>
      <c r="T1163" s="247"/>
      <c r="U1163" s="247"/>
      <c r="V1163" s="247"/>
      <c r="W1163" s="247"/>
      <c r="X1163" s="247"/>
      <c r="Y1163" s="247"/>
      <c r="Z1163" s="247"/>
      <c r="AA1163" s="247"/>
      <c r="AB1163" s="247"/>
      <c r="AC1163" s="247"/>
      <c r="AD1163" s="247"/>
      <c r="AE1163" s="247"/>
      <c r="AF1163" s="248"/>
      <c r="AG1163" s="248"/>
      <c r="AH1163" s="248"/>
      <c r="AI1163" s="248"/>
      <c r="AJ1163" s="248"/>
    </row>
    <row r="1164" spans="1:36" ht="12.75" customHeight="1" x14ac:dyDescent="0.25">
      <c r="A1164" s="139"/>
      <c r="B1164" s="139"/>
      <c r="C1164" s="139"/>
      <c r="D1164" s="139"/>
      <c r="E1164" s="139"/>
      <c r="G1164" s="139"/>
      <c r="I1164" s="139"/>
      <c r="J1164" s="139"/>
      <c r="O1164" s="139"/>
      <c r="P1164" s="139"/>
      <c r="Q1164" s="246"/>
      <c r="R1164" s="247"/>
      <c r="S1164" s="247"/>
      <c r="T1164" s="247"/>
      <c r="U1164" s="247"/>
      <c r="V1164" s="247"/>
      <c r="W1164" s="247"/>
      <c r="X1164" s="247"/>
      <c r="Y1164" s="247"/>
      <c r="Z1164" s="247"/>
      <c r="AA1164" s="247"/>
      <c r="AB1164" s="247"/>
      <c r="AC1164" s="247"/>
      <c r="AD1164" s="247"/>
      <c r="AE1164" s="247"/>
      <c r="AF1164" s="248"/>
      <c r="AG1164" s="248"/>
      <c r="AH1164" s="248"/>
      <c r="AI1164" s="248"/>
      <c r="AJ1164" s="248"/>
    </row>
    <row r="1165" spans="1:36" ht="12.75" customHeight="1" x14ac:dyDescent="0.25">
      <c r="A1165" s="139"/>
      <c r="B1165" s="139"/>
      <c r="C1165" s="139"/>
      <c r="D1165" s="139"/>
      <c r="E1165" s="139"/>
      <c r="G1165" s="139"/>
      <c r="I1165" s="139"/>
      <c r="J1165" s="139"/>
      <c r="O1165" s="139"/>
      <c r="P1165" s="139"/>
      <c r="Q1165" s="246"/>
      <c r="R1165" s="247"/>
      <c r="S1165" s="247"/>
      <c r="T1165" s="247"/>
      <c r="U1165" s="247"/>
      <c r="V1165" s="247"/>
      <c r="W1165" s="247"/>
      <c r="X1165" s="247"/>
      <c r="Y1165" s="247"/>
      <c r="Z1165" s="247"/>
      <c r="AA1165" s="247"/>
      <c r="AB1165" s="247"/>
      <c r="AC1165" s="247"/>
      <c r="AD1165" s="247"/>
      <c r="AE1165" s="247"/>
      <c r="AF1165" s="248"/>
      <c r="AG1165" s="248"/>
      <c r="AH1165" s="248"/>
      <c r="AI1165" s="248"/>
      <c r="AJ1165" s="248"/>
    </row>
    <row r="1166" spans="1:36" ht="12.75" customHeight="1" x14ac:dyDescent="0.25">
      <c r="A1166" s="139"/>
      <c r="B1166" s="139"/>
      <c r="C1166" s="139"/>
      <c r="D1166" s="139"/>
      <c r="E1166" s="139"/>
      <c r="G1166" s="139"/>
      <c r="I1166" s="139"/>
      <c r="J1166" s="139"/>
      <c r="O1166" s="139"/>
      <c r="P1166" s="139"/>
      <c r="Q1166" s="246"/>
      <c r="R1166" s="247"/>
      <c r="S1166" s="247"/>
      <c r="T1166" s="247"/>
      <c r="U1166" s="247"/>
      <c r="V1166" s="247"/>
      <c r="W1166" s="247"/>
      <c r="X1166" s="247"/>
      <c r="Y1166" s="247"/>
      <c r="Z1166" s="247"/>
      <c r="AA1166" s="247"/>
      <c r="AB1166" s="247"/>
      <c r="AC1166" s="247"/>
      <c r="AD1166" s="247"/>
      <c r="AE1166" s="247"/>
      <c r="AF1166" s="248"/>
      <c r="AG1166" s="248"/>
      <c r="AH1166" s="248"/>
      <c r="AI1166" s="248"/>
      <c r="AJ1166" s="248"/>
    </row>
    <row r="1167" spans="1:36" ht="12.75" customHeight="1" x14ac:dyDescent="0.25">
      <c r="A1167" s="139"/>
      <c r="B1167" s="139"/>
      <c r="C1167" s="139"/>
      <c r="D1167" s="139"/>
      <c r="E1167" s="139"/>
      <c r="G1167" s="139"/>
      <c r="I1167" s="139"/>
      <c r="J1167" s="139"/>
      <c r="O1167" s="139"/>
      <c r="P1167" s="139"/>
      <c r="Q1167" s="246"/>
      <c r="R1167" s="247"/>
      <c r="S1167" s="247"/>
      <c r="T1167" s="247"/>
      <c r="U1167" s="247"/>
      <c r="V1167" s="247"/>
      <c r="W1167" s="247"/>
      <c r="X1167" s="247"/>
      <c r="Y1167" s="247"/>
      <c r="Z1167" s="247"/>
      <c r="AA1167" s="247"/>
      <c r="AB1167" s="247"/>
      <c r="AC1167" s="247"/>
      <c r="AD1167" s="247"/>
      <c r="AE1167" s="247"/>
      <c r="AF1167" s="248"/>
      <c r="AG1167" s="248"/>
      <c r="AH1167" s="248"/>
      <c r="AI1167" s="248"/>
      <c r="AJ1167" s="248"/>
    </row>
    <row r="1168" spans="1:36" ht="12.75" customHeight="1" x14ac:dyDescent="0.25">
      <c r="A1168" s="139"/>
      <c r="B1168" s="139"/>
      <c r="C1168" s="139"/>
      <c r="D1168" s="139"/>
      <c r="E1168" s="139"/>
      <c r="G1168" s="139"/>
      <c r="I1168" s="139"/>
      <c r="J1168" s="139"/>
      <c r="O1168" s="139"/>
      <c r="P1168" s="139"/>
      <c r="Q1168" s="246"/>
      <c r="R1168" s="247"/>
      <c r="S1168" s="247"/>
      <c r="T1168" s="247"/>
      <c r="U1168" s="247"/>
      <c r="V1168" s="247"/>
      <c r="W1168" s="247"/>
      <c r="X1168" s="247"/>
      <c r="Y1168" s="247"/>
      <c r="Z1168" s="247"/>
      <c r="AA1168" s="247"/>
      <c r="AB1168" s="247"/>
      <c r="AC1168" s="247"/>
      <c r="AD1168" s="247"/>
      <c r="AE1168" s="247"/>
      <c r="AF1168" s="248"/>
      <c r="AG1168" s="248"/>
      <c r="AH1168" s="248"/>
      <c r="AI1168" s="248"/>
      <c r="AJ1168" s="248"/>
    </row>
    <row r="1169" spans="1:36" ht="12.75" customHeight="1" x14ac:dyDescent="0.25">
      <c r="A1169" s="139"/>
      <c r="B1169" s="139"/>
      <c r="C1169" s="139"/>
      <c r="D1169" s="139"/>
      <c r="E1169" s="139"/>
      <c r="G1169" s="139"/>
      <c r="I1169" s="139"/>
      <c r="J1169" s="139"/>
      <c r="O1169" s="139"/>
      <c r="P1169" s="139"/>
      <c r="Q1169" s="246"/>
      <c r="R1169" s="247"/>
      <c r="S1169" s="247"/>
      <c r="T1169" s="247"/>
      <c r="U1169" s="247"/>
      <c r="V1169" s="247"/>
      <c r="W1169" s="247"/>
      <c r="X1169" s="247"/>
      <c r="Y1169" s="247"/>
      <c r="Z1169" s="247"/>
      <c r="AA1169" s="247"/>
      <c r="AB1169" s="247"/>
      <c r="AC1169" s="247"/>
      <c r="AD1169" s="247"/>
      <c r="AE1169" s="247"/>
      <c r="AF1169" s="248"/>
      <c r="AG1169" s="248"/>
      <c r="AH1169" s="248"/>
      <c r="AI1169" s="248"/>
      <c r="AJ1169" s="248"/>
    </row>
    <row r="1170" spans="1:36" ht="12.75" customHeight="1" x14ac:dyDescent="0.25">
      <c r="A1170" s="139"/>
      <c r="B1170" s="139"/>
      <c r="C1170" s="139"/>
      <c r="D1170" s="139"/>
      <c r="E1170" s="139"/>
      <c r="G1170" s="139"/>
      <c r="I1170" s="139"/>
      <c r="J1170" s="139"/>
      <c r="O1170" s="139"/>
      <c r="P1170" s="139"/>
      <c r="Q1170" s="246"/>
      <c r="R1170" s="247"/>
      <c r="S1170" s="247"/>
      <c r="T1170" s="247"/>
      <c r="U1170" s="247"/>
      <c r="V1170" s="247"/>
      <c r="W1170" s="247"/>
      <c r="X1170" s="247"/>
      <c r="Y1170" s="247"/>
      <c r="Z1170" s="247"/>
      <c r="AA1170" s="247"/>
      <c r="AB1170" s="247"/>
      <c r="AC1170" s="247"/>
      <c r="AD1170" s="247"/>
      <c r="AE1170" s="247"/>
      <c r="AF1170" s="248"/>
      <c r="AG1170" s="248"/>
      <c r="AH1170" s="248"/>
      <c r="AI1170" s="248"/>
      <c r="AJ1170" s="248"/>
    </row>
    <row r="1171" spans="1:36" ht="12.75" customHeight="1" x14ac:dyDescent="0.25">
      <c r="A1171" s="139"/>
      <c r="B1171" s="139"/>
      <c r="C1171" s="139"/>
      <c r="D1171" s="139"/>
      <c r="E1171" s="139"/>
      <c r="G1171" s="139"/>
      <c r="I1171" s="139"/>
      <c r="J1171" s="139"/>
      <c r="O1171" s="139"/>
      <c r="P1171" s="139"/>
      <c r="Q1171" s="246"/>
      <c r="R1171" s="247"/>
      <c r="S1171" s="247"/>
      <c r="T1171" s="247"/>
      <c r="U1171" s="247"/>
      <c r="V1171" s="247"/>
      <c r="W1171" s="247"/>
      <c r="X1171" s="247"/>
      <c r="Y1171" s="247"/>
      <c r="Z1171" s="247"/>
      <c r="AA1171" s="247"/>
      <c r="AB1171" s="247"/>
      <c r="AC1171" s="247"/>
      <c r="AD1171" s="247"/>
      <c r="AE1171" s="247"/>
      <c r="AF1171" s="248"/>
      <c r="AG1171" s="248"/>
      <c r="AH1171" s="248"/>
      <c r="AI1171" s="248"/>
      <c r="AJ1171" s="248"/>
    </row>
    <row r="1172" spans="1:36" ht="12.75" customHeight="1" x14ac:dyDescent="0.25">
      <c r="A1172" s="139"/>
      <c r="B1172" s="139"/>
      <c r="C1172" s="139"/>
      <c r="D1172" s="139"/>
      <c r="E1172" s="139"/>
      <c r="G1172" s="139"/>
      <c r="I1172" s="139"/>
      <c r="J1172" s="139"/>
      <c r="O1172" s="139"/>
      <c r="P1172" s="139"/>
      <c r="Q1172" s="246"/>
      <c r="R1172" s="247"/>
      <c r="S1172" s="247"/>
      <c r="T1172" s="247"/>
      <c r="U1172" s="247"/>
      <c r="V1172" s="247"/>
      <c r="W1172" s="247"/>
      <c r="X1172" s="247"/>
      <c r="Y1172" s="247"/>
      <c r="Z1172" s="247"/>
      <c r="AA1172" s="247"/>
      <c r="AB1172" s="247"/>
      <c r="AC1172" s="247"/>
      <c r="AD1172" s="247"/>
      <c r="AE1172" s="247"/>
      <c r="AF1172" s="248"/>
      <c r="AG1172" s="248"/>
      <c r="AH1172" s="248"/>
      <c r="AI1172" s="248"/>
      <c r="AJ1172" s="248"/>
    </row>
    <row r="1173" spans="1:36" ht="12.75" customHeight="1" x14ac:dyDescent="0.25">
      <c r="A1173" s="139"/>
      <c r="B1173" s="139"/>
      <c r="C1173" s="139"/>
      <c r="D1173" s="139"/>
      <c r="E1173" s="139"/>
      <c r="G1173" s="139"/>
      <c r="I1173" s="139"/>
      <c r="J1173" s="139"/>
      <c r="O1173" s="139"/>
      <c r="P1173" s="139"/>
      <c r="Q1173" s="246"/>
      <c r="R1173" s="247"/>
      <c r="S1173" s="247"/>
      <c r="T1173" s="247"/>
      <c r="U1173" s="247"/>
      <c r="V1173" s="247"/>
      <c r="W1173" s="247"/>
      <c r="X1173" s="247"/>
      <c r="Y1173" s="247"/>
      <c r="Z1173" s="247"/>
      <c r="AA1173" s="247"/>
      <c r="AB1173" s="247"/>
      <c r="AC1173" s="247"/>
      <c r="AD1173" s="247"/>
      <c r="AE1173" s="247"/>
      <c r="AF1173" s="248"/>
      <c r="AG1173" s="248"/>
      <c r="AH1173" s="248"/>
      <c r="AI1173" s="248"/>
      <c r="AJ1173" s="248"/>
    </row>
    <row r="1174" spans="1:36" ht="12.75" customHeight="1" x14ac:dyDescent="0.25">
      <c r="A1174" s="139"/>
      <c r="B1174" s="139"/>
      <c r="C1174" s="139"/>
      <c r="D1174" s="139"/>
      <c r="E1174" s="139"/>
      <c r="G1174" s="139"/>
      <c r="I1174" s="139"/>
      <c r="J1174" s="139"/>
      <c r="O1174" s="139"/>
      <c r="P1174" s="139"/>
      <c r="Q1174" s="246"/>
      <c r="R1174" s="247"/>
      <c r="S1174" s="247"/>
      <c r="T1174" s="247"/>
      <c r="U1174" s="247"/>
      <c r="V1174" s="247"/>
      <c r="W1174" s="247"/>
      <c r="X1174" s="247"/>
      <c r="Y1174" s="247"/>
      <c r="Z1174" s="247"/>
      <c r="AA1174" s="247"/>
      <c r="AB1174" s="247"/>
      <c r="AC1174" s="247"/>
      <c r="AD1174" s="247"/>
      <c r="AE1174" s="247"/>
      <c r="AF1174" s="248"/>
      <c r="AG1174" s="248"/>
      <c r="AH1174" s="248"/>
      <c r="AI1174" s="248"/>
      <c r="AJ1174" s="248"/>
    </row>
    <row r="1175" spans="1:36" ht="12.75" customHeight="1" x14ac:dyDescent="0.25">
      <c r="A1175" s="139"/>
      <c r="B1175" s="139"/>
      <c r="C1175" s="139"/>
      <c r="D1175" s="139"/>
      <c r="E1175" s="139"/>
      <c r="G1175" s="139"/>
      <c r="I1175" s="139"/>
      <c r="J1175" s="139"/>
      <c r="O1175" s="139"/>
      <c r="P1175" s="139"/>
      <c r="Q1175" s="246"/>
      <c r="R1175" s="247"/>
      <c r="S1175" s="247"/>
      <c r="T1175" s="247"/>
      <c r="U1175" s="247"/>
      <c r="V1175" s="247"/>
      <c r="W1175" s="247"/>
      <c r="X1175" s="247"/>
      <c r="Y1175" s="247"/>
      <c r="Z1175" s="247"/>
      <c r="AA1175" s="247"/>
      <c r="AB1175" s="247"/>
      <c r="AC1175" s="247"/>
      <c r="AD1175" s="247"/>
      <c r="AE1175" s="247"/>
      <c r="AF1175" s="248"/>
      <c r="AG1175" s="248"/>
      <c r="AH1175" s="248"/>
      <c r="AI1175" s="248"/>
      <c r="AJ1175" s="248"/>
    </row>
    <row r="1176" spans="1:36" ht="12.75" customHeight="1" x14ac:dyDescent="0.25">
      <c r="A1176" s="139"/>
      <c r="B1176" s="139"/>
      <c r="C1176" s="139"/>
      <c r="D1176" s="139"/>
      <c r="E1176" s="139"/>
      <c r="G1176" s="139"/>
      <c r="I1176" s="139"/>
      <c r="J1176" s="139"/>
      <c r="O1176" s="139"/>
      <c r="P1176" s="139"/>
      <c r="Q1176" s="246"/>
      <c r="R1176" s="247"/>
      <c r="S1176" s="247"/>
      <c r="T1176" s="247"/>
      <c r="U1176" s="247"/>
      <c r="V1176" s="247"/>
      <c r="W1176" s="247"/>
      <c r="X1176" s="247"/>
      <c r="Y1176" s="247"/>
      <c r="Z1176" s="247"/>
      <c r="AA1176" s="247"/>
      <c r="AB1176" s="247"/>
      <c r="AC1176" s="247"/>
      <c r="AD1176" s="247"/>
      <c r="AE1176" s="247"/>
      <c r="AF1176" s="248"/>
      <c r="AG1176" s="248"/>
      <c r="AH1176" s="248"/>
      <c r="AI1176" s="248"/>
      <c r="AJ1176" s="248"/>
    </row>
    <row r="1177" spans="1:36" ht="12.75" customHeight="1" x14ac:dyDescent="0.25">
      <c r="A1177" s="139"/>
      <c r="B1177" s="139"/>
      <c r="C1177" s="139"/>
      <c r="D1177" s="139"/>
      <c r="E1177" s="139"/>
      <c r="G1177" s="139"/>
      <c r="I1177" s="139"/>
      <c r="J1177" s="139"/>
      <c r="O1177" s="139"/>
      <c r="P1177" s="139"/>
      <c r="Q1177" s="246"/>
      <c r="R1177" s="247"/>
      <c r="S1177" s="247"/>
      <c r="T1177" s="247"/>
      <c r="U1177" s="247"/>
      <c r="V1177" s="247"/>
      <c r="W1177" s="247"/>
      <c r="X1177" s="247"/>
      <c r="Y1177" s="247"/>
      <c r="Z1177" s="247"/>
      <c r="AA1177" s="247"/>
      <c r="AB1177" s="247"/>
      <c r="AC1177" s="247"/>
      <c r="AD1177" s="247"/>
      <c r="AE1177" s="247"/>
      <c r="AF1177" s="248"/>
      <c r="AG1177" s="248"/>
      <c r="AH1177" s="248"/>
      <c r="AI1177" s="248"/>
      <c r="AJ1177" s="248"/>
    </row>
    <row r="1178" spans="1:36" ht="12.75" customHeight="1" x14ac:dyDescent="0.25">
      <c r="A1178" s="139"/>
      <c r="B1178" s="139"/>
      <c r="C1178" s="139"/>
      <c r="D1178" s="139"/>
      <c r="E1178" s="139"/>
      <c r="G1178" s="139"/>
      <c r="I1178" s="139"/>
      <c r="J1178" s="139"/>
      <c r="O1178" s="139"/>
      <c r="P1178" s="139"/>
      <c r="Q1178" s="246"/>
      <c r="R1178" s="247"/>
      <c r="S1178" s="247"/>
      <c r="T1178" s="247"/>
      <c r="U1178" s="247"/>
      <c r="V1178" s="247"/>
      <c r="W1178" s="247"/>
      <c r="X1178" s="247"/>
      <c r="Y1178" s="247"/>
      <c r="Z1178" s="247"/>
      <c r="AA1178" s="247"/>
      <c r="AB1178" s="247"/>
      <c r="AC1178" s="247"/>
      <c r="AD1178" s="247"/>
      <c r="AE1178" s="247"/>
      <c r="AF1178" s="248"/>
      <c r="AG1178" s="248"/>
      <c r="AH1178" s="248"/>
      <c r="AI1178" s="248"/>
      <c r="AJ1178" s="248"/>
    </row>
    <row r="1179" spans="1:36" ht="12.75" customHeight="1" x14ac:dyDescent="0.25">
      <c r="A1179" s="139"/>
      <c r="B1179" s="139"/>
      <c r="C1179" s="139"/>
      <c r="D1179" s="139"/>
      <c r="E1179" s="139"/>
      <c r="G1179" s="139"/>
      <c r="I1179" s="139"/>
      <c r="J1179" s="139"/>
      <c r="O1179" s="139"/>
      <c r="P1179" s="139"/>
      <c r="Q1179" s="246"/>
      <c r="R1179" s="247"/>
      <c r="S1179" s="247"/>
      <c r="T1179" s="247"/>
      <c r="U1179" s="247"/>
      <c r="V1179" s="247"/>
      <c r="W1179" s="247"/>
      <c r="X1179" s="247"/>
      <c r="Y1179" s="247"/>
      <c r="Z1179" s="247"/>
      <c r="AA1179" s="247"/>
      <c r="AB1179" s="247"/>
      <c r="AC1179" s="247"/>
      <c r="AD1179" s="247"/>
      <c r="AE1179" s="247"/>
      <c r="AF1179" s="248"/>
      <c r="AG1179" s="248"/>
      <c r="AH1179" s="248"/>
      <c r="AI1179" s="248"/>
      <c r="AJ1179" s="248"/>
    </row>
    <row r="1180" spans="1:36" ht="12.75" customHeight="1" x14ac:dyDescent="0.25">
      <c r="A1180" s="139"/>
      <c r="B1180" s="139"/>
      <c r="C1180" s="139"/>
      <c r="D1180" s="139"/>
      <c r="E1180" s="139"/>
      <c r="G1180" s="139"/>
      <c r="I1180" s="139"/>
      <c r="J1180" s="139"/>
      <c r="O1180" s="139"/>
      <c r="P1180" s="139"/>
      <c r="Q1180" s="246"/>
      <c r="R1180" s="247"/>
      <c r="S1180" s="247"/>
      <c r="T1180" s="247"/>
      <c r="U1180" s="247"/>
      <c r="V1180" s="247"/>
      <c r="W1180" s="247"/>
      <c r="X1180" s="247"/>
      <c r="Y1180" s="247"/>
      <c r="Z1180" s="247"/>
      <c r="AA1180" s="247"/>
      <c r="AB1180" s="247"/>
      <c r="AC1180" s="247"/>
      <c r="AD1180" s="247"/>
      <c r="AE1180" s="247"/>
      <c r="AF1180" s="248"/>
      <c r="AG1180" s="248"/>
      <c r="AH1180" s="248"/>
      <c r="AI1180" s="248"/>
      <c r="AJ1180" s="248"/>
    </row>
    <row r="1181" spans="1:36" ht="12.75" customHeight="1" x14ac:dyDescent="0.25">
      <c r="A1181" s="139"/>
      <c r="B1181" s="139"/>
      <c r="C1181" s="139"/>
      <c r="D1181" s="139"/>
      <c r="E1181" s="139"/>
      <c r="G1181" s="139"/>
      <c r="I1181" s="139"/>
      <c r="J1181" s="139"/>
      <c r="O1181" s="139"/>
      <c r="P1181" s="139"/>
      <c r="Q1181" s="246"/>
      <c r="R1181" s="247"/>
      <c r="S1181" s="247"/>
      <c r="T1181" s="247"/>
      <c r="U1181" s="247"/>
      <c r="V1181" s="247"/>
      <c r="W1181" s="247"/>
      <c r="X1181" s="247"/>
      <c r="Y1181" s="247"/>
      <c r="Z1181" s="247"/>
      <c r="AA1181" s="247"/>
      <c r="AB1181" s="247"/>
      <c r="AC1181" s="247"/>
      <c r="AD1181" s="247"/>
      <c r="AE1181" s="247"/>
      <c r="AF1181" s="248"/>
      <c r="AG1181" s="248"/>
      <c r="AH1181" s="248"/>
      <c r="AI1181" s="248"/>
      <c r="AJ1181" s="248"/>
    </row>
    <row r="1182" spans="1:36" ht="12.75" customHeight="1" x14ac:dyDescent="0.25">
      <c r="A1182" s="139"/>
      <c r="B1182" s="139"/>
      <c r="C1182" s="139"/>
      <c r="D1182" s="139"/>
      <c r="E1182" s="139"/>
      <c r="G1182" s="139"/>
      <c r="I1182" s="139"/>
      <c r="J1182" s="139"/>
      <c r="O1182" s="139"/>
      <c r="P1182" s="139"/>
      <c r="Q1182" s="246"/>
      <c r="R1182" s="247"/>
      <c r="S1182" s="247"/>
      <c r="T1182" s="247"/>
      <c r="U1182" s="247"/>
      <c r="V1182" s="247"/>
      <c r="W1182" s="247"/>
      <c r="X1182" s="247"/>
      <c r="Y1182" s="247"/>
      <c r="Z1182" s="247"/>
      <c r="AA1182" s="247"/>
      <c r="AB1182" s="247"/>
      <c r="AC1182" s="247"/>
      <c r="AD1182" s="247"/>
      <c r="AE1182" s="247"/>
      <c r="AF1182" s="248"/>
      <c r="AG1182" s="248"/>
      <c r="AH1182" s="248"/>
      <c r="AI1182" s="248"/>
      <c r="AJ1182" s="248"/>
    </row>
    <row r="1183" spans="1:36" ht="12.75" customHeight="1" x14ac:dyDescent="0.25">
      <c r="A1183" s="139"/>
      <c r="B1183" s="139"/>
      <c r="C1183" s="139"/>
      <c r="D1183" s="139"/>
      <c r="E1183" s="139"/>
      <c r="G1183" s="139"/>
      <c r="I1183" s="139"/>
      <c r="J1183" s="139"/>
      <c r="O1183" s="139"/>
      <c r="P1183" s="139"/>
      <c r="Q1183" s="246"/>
      <c r="R1183" s="247"/>
      <c r="S1183" s="247"/>
      <c r="T1183" s="247"/>
      <c r="U1183" s="247"/>
      <c r="V1183" s="247"/>
      <c r="W1183" s="247"/>
      <c r="X1183" s="247"/>
      <c r="Y1183" s="247"/>
      <c r="Z1183" s="247"/>
      <c r="AA1183" s="247"/>
      <c r="AB1183" s="247"/>
      <c r="AC1183" s="247"/>
      <c r="AD1183" s="247"/>
      <c r="AE1183" s="247"/>
      <c r="AF1183" s="248"/>
      <c r="AG1183" s="248"/>
      <c r="AH1183" s="248"/>
      <c r="AI1183" s="248"/>
      <c r="AJ1183" s="248"/>
    </row>
    <row r="1184" spans="1:36" ht="12.75" customHeight="1" x14ac:dyDescent="0.25">
      <c r="A1184" s="139"/>
      <c r="B1184" s="139"/>
      <c r="C1184" s="139"/>
      <c r="D1184" s="139"/>
      <c r="E1184" s="139"/>
      <c r="G1184" s="139"/>
      <c r="I1184" s="139"/>
      <c r="J1184" s="139"/>
      <c r="O1184" s="139"/>
      <c r="P1184" s="139"/>
      <c r="Q1184" s="246"/>
      <c r="R1184" s="247"/>
      <c r="S1184" s="247"/>
      <c r="T1184" s="247"/>
      <c r="U1184" s="247"/>
      <c r="V1184" s="247"/>
      <c r="W1184" s="247"/>
      <c r="X1184" s="247"/>
      <c r="Y1184" s="247"/>
      <c r="Z1184" s="247"/>
      <c r="AA1184" s="247"/>
      <c r="AB1184" s="247"/>
      <c r="AC1184" s="247"/>
      <c r="AD1184" s="247"/>
      <c r="AE1184" s="247"/>
      <c r="AF1184" s="248"/>
      <c r="AG1184" s="248"/>
      <c r="AH1184" s="248"/>
      <c r="AI1184" s="248"/>
      <c r="AJ1184" s="248"/>
    </row>
    <row r="1185" spans="1:36" ht="12.75" customHeight="1" x14ac:dyDescent="0.25">
      <c r="A1185" s="139"/>
      <c r="B1185" s="139"/>
      <c r="C1185" s="139"/>
      <c r="D1185" s="139"/>
      <c r="E1185" s="139"/>
      <c r="G1185" s="139"/>
      <c r="I1185" s="139"/>
      <c r="J1185" s="139"/>
      <c r="O1185" s="139"/>
      <c r="P1185" s="139"/>
      <c r="Q1185" s="246"/>
      <c r="R1185" s="247"/>
      <c r="S1185" s="247"/>
      <c r="T1185" s="247"/>
      <c r="U1185" s="247"/>
      <c r="V1185" s="247"/>
      <c r="W1185" s="247"/>
      <c r="X1185" s="247"/>
      <c r="Y1185" s="247"/>
      <c r="Z1185" s="247"/>
      <c r="AA1185" s="247"/>
      <c r="AB1185" s="247"/>
      <c r="AC1185" s="247"/>
      <c r="AD1185" s="247"/>
      <c r="AE1185" s="247"/>
      <c r="AF1185" s="248"/>
      <c r="AG1185" s="248"/>
      <c r="AH1185" s="248"/>
      <c r="AI1185" s="248"/>
      <c r="AJ1185" s="248"/>
    </row>
    <row r="1186" spans="1:36" ht="12.75" customHeight="1" x14ac:dyDescent="0.25">
      <c r="A1186" s="139"/>
      <c r="B1186" s="139"/>
      <c r="C1186" s="139"/>
      <c r="D1186" s="139"/>
      <c r="E1186" s="139"/>
      <c r="G1186" s="139"/>
      <c r="I1186" s="139"/>
      <c r="J1186" s="139"/>
      <c r="O1186" s="139"/>
      <c r="P1186" s="139"/>
      <c r="Q1186" s="246"/>
      <c r="R1186" s="247"/>
      <c r="S1186" s="247"/>
      <c r="T1186" s="247"/>
      <c r="U1186" s="247"/>
      <c r="V1186" s="247"/>
      <c r="W1186" s="247"/>
      <c r="X1186" s="247"/>
      <c r="Y1186" s="247"/>
      <c r="Z1186" s="247"/>
      <c r="AA1186" s="247"/>
      <c r="AB1186" s="247"/>
      <c r="AC1186" s="247"/>
      <c r="AD1186" s="247"/>
      <c r="AE1186" s="247"/>
      <c r="AF1186" s="248"/>
      <c r="AG1186" s="248"/>
      <c r="AH1186" s="248"/>
      <c r="AI1186" s="248"/>
      <c r="AJ1186" s="248"/>
    </row>
    <row r="1187" spans="1:36" ht="12.75" customHeight="1" x14ac:dyDescent="0.25">
      <c r="A1187" s="139"/>
      <c r="B1187" s="139"/>
      <c r="C1187" s="139"/>
      <c r="D1187" s="139"/>
      <c r="E1187" s="139"/>
      <c r="G1187" s="139"/>
      <c r="I1187" s="139"/>
      <c r="J1187" s="139"/>
      <c r="O1187" s="139"/>
      <c r="P1187" s="139"/>
      <c r="Q1187" s="246"/>
      <c r="R1187" s="247"/>
      <c r="S1187" s="247"/>
      <c r="T1187" s="247"/>
      <c r="U1187" s="247"/>
      <c r="V1187" s="247"/>
      <c r="W1187" s="247"/>
      <c r="X1187" s="247"/>
      <c r="Y1187" s="247"/>
      <c r="Z1187" s="247"/>
      <c r="AA1187" s="247"/>
      <c r="AB1187" s="247"/>
      <c r="AC1187" s="247"/>
      <c r="AD1187" s="247"/>
      <c r="AE1187" s="247"/>
      <c r="AF1187" s="248"/>
      <c r="AG1187" s="248"/>
      <c r="AH1187" s="248"/>
      <c r="AI1187" s="248"/>
      <c r="AJ1187" s="248"/>
    </row>
    <row r="1188" spans="1:36" ht="12.75" customHeight="1" x14ac:dyDescent="0.25">
      <c r="A1188" s="139"/>
      <c r="B1188" s="139"/>
      <c r="C1188" s="139"/>
      <c r="D1188" s="139"/>
      <c r="E1188" s="139"/>
      <c r="G1188" s="139"/>
      <c r="I1188" s="139"/>
      <c r="J1188" s="139"/>
      <c r="O1188" s="139"/>
      <c r="P1188" s="139"/>
      <c r="Q1188" s="246"/>
      <c r="R1188" s="247"/>
      <c r="S1188" s="247"/>
      <c r="T1188" s="247"/>
      <c r="U1188" s="247"/>
      <c r="V1188" s="247"/>
      <c r="W1188" s="247"/>
      <c r="X1188" s="247"/>
      <c r="Y1188" s="247"/>
      <c r="Z1188" s="247"/>
      <c r="AA1188" s="247"/>
      <c r="AB1188" s="247"/>
      <c r="AC1188" s="247"/>
      <c r="AD1188" s="247"/>
      <c r="AE1188" s="247"/>
      <c r="AF1188" s="248"/>
      <c r="AG1188" s="248"/>
      <c r="AH1188" s="248"/>
      <c r="AI1188" s="248"/>
      <c r="AJ1188" s="248"/>
    </row>
    <row r="1189" spans="1:36" ht="12.75" customHeight="1" x14ac:dyDescent="0.25">
      <c r="A1189" s="139"/>
      <c r="B1189" s="139"/>
      <c r="C1189" s="139"/>
      <c r="D1189" s="139"/>
      <c r="E1189" s="139"/>
      <c r="G1189" s="139"/>
      <c r="I1189" s="139"/>
      <c r="J1189" s="139"/>
      <c r="O1189" s="139"/>
      <c r="P1189" s="139"/>
      <c r="Q1189" s="246"/>
      <c r="R1189" s="247"/>
      <c r="S1189" s="247"/>
      <c r="T1189" s="247"/>
      <c r="U1189" s="247"/>
      <c r="V1189" s="247"/>
      <c r="W1189" s="247"/>
      <c r="X1189" s="247"/>
      <c r="Y1189" s="247"/>
      <c r="Z1189" s="247"/>
      <c r="AA1189" s="247"/>
      <c r="AB1189" s="247"/>
      <c r="AC1189" s="247"/>
      <c r="AD1189" s="247"/>
      <c r="AE1189" s="247"/>
      <c r="AF1189" s="248"/>
      <c r="AG1189" s="248"/>
      <c r="AH1189" s="248"/>
      <c r="AI1189" s="248"/>
      <c r="AJ1189" s="248"/>
    </row>
    <row r="1190" spans="1:36" ht="12.75" customHeight="1" x14ac:dyDescent="0.25">
      <c r="A1190" s="139"/>
      <c r="B1190" s="139"/>
      <c r="C1190" s="139"/>
      <c r="D1190" s="139"/>
      <c r="E1190" s="139"/>
      <c r="G1190" s="139"/>
      <c r="I1190" s="139"/>
      <c r="J1190" s="139"/>
      <c r="O1190" s="139"/>
      <c r="P1190" s="139"/>
      <c r="Q1190" s="246"/>
      <c r="R1190" s="247"/>
      <c r="S1190" s="247"/>
      <c r="T1190" s="247"/>
      <c r="U1190" s="247"/>
      <c r="V1190" s="247"/>
      <c r="W1190" s="247"/>
      <c r="X1190" s="247"/>
      <c r="Y1190" s="247"/>
      <c r="Z1190" s="247"/>
      <c r="AA1190" s="247"/>
      <c r="AB1190" s="247"/>
      <c r="AC1190" s="247"/>
      <c r="AD1190" s="247"/>
      <c r="AE1190" s="247"/>
      <c r="AF1190" s="248"/>
      <c r="AG1190" s="248"/>
      <c r="AH1190" s="248"/>
      <c r="AI1190" s="248"/>
      <c r="AJ1190" s="248"/>
    </row>
    <row r="1191" spans="1:36" ht="12.75" customHeight="1" x14ac:dyDescent="0.25">
      <c r="A1191" s="139"/>
      <c r="B1191" s="139"/>
      <c r="C1191" s="139"/>
      <c r="D1191" s="139"/>
      <c r="E1191" s="139"/>
      <c r="G1191" s="139"/>
      <c r="I1191" s="139"/>
      <c r="J1191" s="139"/>
      <c r="O1191" s="139"/>
      <c r="P1191" s="139"/>
      <c r="Q1191" s="246"/>
      <c r="R1191" s="247"/>
      <c r="S1191" s="247"/>
      <c r="T1191" s="247"/>
      <c r="U1191" s="247"/>
      <c r="V1191" s="247"/>
      <c r="W1191" s="247"/>
      <c r="X1191" s="247"/>
      <c r="Y1191" s="247"/>
      <c r="Z1191" s="247"/>
      <c r="AA1191" s="247"/>
      <c r="AB1191" s="247"/>
      <c r="AC1191" s="247"/>
      <c r="AD1191" s="247"/>
      <c r="AE1191" s="247"/>
      <c r="AF1191" s="248"/>
      <c r="AG1191" s="248"/>
      <c r="AH1191" s="248"/>
      <c r="AI1191" s="248"/>
      <c r="AJ1191" s="248"/>
    </row>
    <row r="1192" spans="1:36" ht="12.75" customHeight="1" x14ac:dyDescent="0.25">
      <c r="A1192" s="139"/>
      <c r="B1192" s="139"/>
      <c r="C1192" s="139"/>
      <c r="D1192" s="139"/>
      <c r="E1192" s="139"/>
      <c r="G1192" s="139"/>
      <c r="I1192" s="139"/>
      <c r="J1192" s="139"/>
      <c r="O1192" s="139"/>
      <c r="P1192" s="139"/>
      <c r="Q1192" s="246"/>
      <c r="R1192" s="247"/>
      <c r="S1192" s="247"/>
      <c r="T1192" s="247"/>
      <c r="U1192" s="247"/>
      <c r="V1192" s="247"/>
      <c r="W1192" s="247"/>
      <c r="X1192" s="247"/>
      <c r="Y1192" s="247"/>
      <c r="Z1192" s="247"/>
      <c r="AA1192" s="247"/>
      <c r="AB1192" s="247"/>
      <c r="AC1192" s="247"/>
      <c r="AD1192" s="247"/>
      <c r="AE1192" s="247"/>
      <c r="AF1192" s="248"/>
      <c r="AG1192" s="248"/>
      <c r="AH1192" s="248"/>
      <c r="AI1192" s="248"/>
      <c r="AJ1192" s="248"/>
    </row>
    <row r="1193" spans="1:36" ht="12.75" customHeight="1" x14ac:dyDescent="0.25">
      <c r="A1193" s="139"/>
      <c r="B1193" s="139"/>
      <c r="C1193" s="139"/>
      <c r="D1193" s="139"/>
      <c r="E1193" s="139"/>
      <c r="G1193" s="139"/>
      <c r="I1193" s="139"/>
      <c r="J1193" s="139"/>
      <c r="O1193" s="139"/>
      <c r="P1193" s="139"/>
      <c r="Q1193" s="246"/>
      <c r="R1193" s="247"/>
      <c r="S1193" s="247"/>
      <c r="T1193" s="247"/>
      <c r="U1193" s="247"/>
      <c r="V1193" s="247"/>
      <c r="W1193" s="247"/>
      <c r="X1193" s="247"/>
      <c r="Y1193" s="247"/>
      <c r="Z1193" s="247"/>
      <c r="AA1193" s="247"/>
      <c r="AB1193" s="247"/>
      <c r="AC1193" s="247"/>
      <c r="AD1193" s="247"/>
      <c r="AE1193" s="247"/>
      <c r="AF1193" s="248"/>
      <c r="AG1193" s="248"/>
      <c r="AH1193" s="248"/>
      <c r="AI1193" s="248"/>
      <c r="AJ1193" s="248"/>
    </row>
    <row r="1194" spans="1:36" ht="12.75" customHeight="1" x14ac:dyDescent="0.25">
      <c r="A1194" s="139"/>
      <c r="B1194" s="139"/>
      <c r="C1194" s="139"/>
      <c r="D1194" s="139"/>
      <c r="E1194" s="139"/>
      <c r="G1194" s="139"/>
      <c r="I1194" s="139"/>
      <c r="J1194" s="139"/>
      <c r="O1194" s="139"/>
      <c r="P1194" s="139"/>
      <c r="Q1194" s="246"/>
      <c r="R1194" s="247"/>
      <c r="S1194" s="247"/>
      <c r="T1194" s="247"/>
      <c r="U1194" s="247"/>
      <c r="V1194" s="247"/>
      <c r="W1194" s="247"/>
      <c r="X1194" s="247"/>
      <c r="Y1194" s="247"/>
      <c r="Z1194" s="247"/>
      <c r="AA1194" s="247"/>
      <c r="AB1194" s="247"/>
      <c r="AC1194" s="247"/>
      <c r="AD1194" s="247"/>
      <c r="AE1194" s="247"/>
      <c r="AF1194" s="248"/>
      <c r="AG1194" s="248"/>
      <c r="AH1194" s="248"/>
      <c r="AI1194" s="248"/>
      <c r="AJ1194" s="248"/>
    </row>
    <row r="1195" spans="1:36" ht="12.75" customHeight="1" x14ac:dyDescent="0.25">
      <c r="A1195" s="139"/>
      <c r="B1195" s="139"/>
      <c r="C1195" s="139"/>
      <c r="D1195" s="139"/>
      <c r="E1195" s="139"/>
      <c r="G1195" s="139"/>
      <c r="I1195" s="139"/>
      <c r="J1195" s="139"/>
      <c r="O1195" s="139"/>
      <c r="P1195" s="139"/>
      <c r="Q1195" s="246"/>
      <c r="R1195" s="247"/>
      <c r="S1195" s="247"/>
      <c r="T1195" s="247"/>
      <c r="U1195" s="247"/>
      <c r="V1195" s="247"/>
      <c r="W1195" s="247"/>
      <c r="X1195" s="247"/>
      <c r="Y1195" s="247"/>
      <c r="Z1195" s="247"/>
      <c r="AA1195" s="247"/>
      <c r="AB1195" s="247"/>
      <c r="AC1195" s="247"/>
      <c r="AD1195" s="247"/>
      <c r="AE1195" s="247"/>
      <c r="AF1195" s="248"/>
      <c r="AG1195" s="248"/>
      <c r="AH1195" s="248"/>
      <c r="AI1195" s="248"/>
      <c r="AJ1195" s="248"/>
    </row>
    <row r="1196" spans="1:36" ht="12.75" customHeight="1" x14ac:dyDescent="0.25">
      <c r="A1196" s="139"/>
      <c r="B1196" s="139"/>
      <c r="C1196" s="139"/>
      <c r="D1196" s="139"/>
      <c r="E1196" s="139"/>
      <c r="G1196" s="139"/>
      <c r="I1196" s="139"/>
      <c r="J1196" s="139"/>
      <c r="O1196" s="139"/>
      <c r="P1196" s="139"/>
      <c r="Q1196" s="246"/>
      <c r="R1196" s="247"/>
      <c r="S1196" s="247"/>
      <c r="T1196" s="247"/>
      <c r="U1196" s="247"/>
      <c r="V1196" s="247"/>
      <c r="W1196" s="247"/>
      <c r="X1196" s="247"/>
      <c r="Y1196" s="247"/>
      <c r="Z1196" s="247"/>
      <c r="AA1196" s="247"/>
      <c r="AB1196" s="247"/>
      <c r="AC1196" s="247"/>
      <c r="AD1196" s="247"/>
      <c r="AE1196" s="247"/>
      <c r="AF1196" s="248"/>
      <c r="AG1196" s="248"/>
      <c r="AH1196" s="248"/>
      <c r="AI1196" s="248"/>
      <c r="AJ1196" s="248"/>
    </row>
    <row r="1197" spans="1:36" ht="12.75" customHeight="1" x14ac:dyDescent="0.25">
      <c r="A1197" s="139"/>
      <c r="B1197" s="139"/>
      <c r="C1197" s="139"/>
      <c r="D1197" s="139"/>
      <c r="E1197" s="139"/>
      <c r="G1197" s="139"/>
      <c r="I1197" s="139"/>
      <c r="J1197" s="139"/>
      <c r="O1197" s="139"/>
      <c r="P1197" s="139"/>
      <c r="Q1197" s="246"/>
      <c r="R1197" s="247"/>
      <c r="S1197" s="247"/>
      <c r="T1197" s="247"/>
      <c r="U1197" s="247"/>
      <c r="V1197" s="247"/>
      <c r="W1197" s="247"/>
      <c r="X1197" s="247"/>
      <c r="Y1197" s="247"/>
      <c r="Z1197" s="247"/>
      <c r="AA1197" s="247"/>
      <c r="AB1197" s="247"/>
      <c r="AC1197" s="247"/>
      <c r="AD1197" s="247"/>
      <c r="AE1197" s="247"/>
      <c r="AF1197" s="248"/>
      <c r="AG1197" s="248"/>
      <c r="AH1197" s="248"/>
      <c r="AI1197" s="248"/>
      <c r="AJ1197" s="248"/>
    </row>
    <row r="1198" spans="1:36" ht="12.75" customHeight="1" x14ac:dyDescent="0.25">
      <c r="A1198" s="139"/>
      <c r="B1198" s="139"/>
      <c r="C1198" s="139"/>
      <c r="D1198" s="139"/>
      <c r="E1198" s="139"/>
      <c r="G1198" s="139"/>
      <c r="I1198" s="139"/>
      <c r="J1198" s="139"/>
      <c r="O1198" s="139"/>
      <c r="P1198" s="139"/>
      <c r="Q1198" s="246"/>
      <c r="R1198" s="247"/>
      <c r="S1198" s="247"/>
      <c r="T1198" s="247"/>
      <c r="U1198" s="247"/>
      <c r="V1198" s="247"/>
      <c r="W1198" s="247"/>
      <c r="X1198" s="247"/>
      <c r="Y1198" s="247"/>
      <c r="Z1198" s="247"/>
      <c r="AA1198" s="247"/>
      <c r="AB1198" s="247"/>
      <c r="AC1198" s="247"/>
      <c r="AD1198" s="247"/>
      <c r="AE1198" s="247"/>
      <c r="AF1198" s="248"/>
      <c r="AG1198" s="248"/>
      <c r="AH1198" s="248"/>
      <c r="AI1198" s="248"/>
      <c r="AJ1198" s="248"/>
    </row>
    <row r="1199" spans="1:36" ht="12.75" customHeight="1" x14ac:dyDescent="0.25">
      <c r="A1199" s="139"/>
      <c r="B1199" s="139"/>
      <c r="C1199" s="139"/>
      <c r="D1199" s="139"/>
      <c r="E1199" s="139"/>
      <c r="G1199" s="139"/>
      <c r="I1199" s="139"/>
      <c r="J1199" s="139"/>
      <c r="O1199" s="139"/>
      <c r="P1199" s="139"/>
      <c r="Q1199" s="246"/>
      <c r="R1199" s="247"/>
      <c r="S1199" s="247"/>
      <c r="T1199" s="247"/>
      <c r="U1199" s="247"/>
      <c r="V1199" s="247"/>
      <c r="W1199" s="247"/>
      <c r="X1199" s="247"/>
      <c r="Y1199" s="247"/>
      <c r="Z1199" s="247"/>
      <c r="AA1199" s="247"/>
      <c r="AB1199" s="247"/>
      <c r="AC1199" s="247"/>
      <c r="AD1199" s="247"/>
      <c r="AE1199" s="247"/>
      <c r="AF1199" s="248"/>
      <c r="AG1199" s="248"/>
      <c r="AH1199" s="248"/>
      <c r="AI1199" s="248"/>
      <c r="AJ1199" s="248"/>
    </row>
    <row r="1200" spans="1:36" ht="12.75" customHeight="1" x14ac:dyDescent="0.25">
      <c r="A1200" s="139"/>
      <c r="B1200" s="139"/>
      <c r="C1200" s="139"/>
      <c r="D1200" s="139"/>
      <c r="E1200" s="139"/>
      <c r="G1200" s="139"/>
      <c r="I1200" s="139"/>
      <c r="J1200" s="139"/>
      <c r="O1200" s="139"/>
      <c r="P1200" s="139"/>
      <c r="Q1200" s="246"/>
      <c r="R1200" s="247"/>
      <c r="S1200" s="247"/>
      <c r="T1200" s="247"/>
      <c r="U1200" s="247"/>
      <c r="V1200" s="247"/>
      <c r="W1200" s="247"/>
      <c r="X1200" s="247"/>
      <c r="Y1200" s="247"/>
      <c r="Z1200" s="247"/>
      <c r="AA1200" s="247"/>
      <c r="AB1200" s="247"/>
      <c r="AC1200" s="247"/>
      <c r="AD1200" s="247"/>
      <c r="AE1200" s="247"/>
      <c r="AF1200" s="248"/>
      <c r="AG1200" s="248"/>
      <c r="AH1200" s="248"/>
      <c r="AI1200" s="248"/>
      <c r="AJ1200" s="248"/>
    </row>
    <row r="1201" spans="1:36" ht="12.75" customHeight="1" x14ac:dyDescent="0.25">
      <c r="A1201" s="139"/>
      <c r="B1201" s="139"/>
      <c r="C1201" s="139"/>
      <c r="D1201" s="139"/>
      <c r="E1201" s="139"/>
      <c r="G1201" s="139"/>
      <c r="I1201" s="139"/>
      <c r="J1201" s="139"/>
      <c r="O1201" s="139"/>
      <c r="P1201" s="139"/>
      <c r="Q1201" s="246"/>
      <c r="R1201" s="247"/>
      <c r="S1201" s="247"/>
      <c r="T1201" s="247"/>
      <c r="U1201" s="247"/>
      <c r="V1201" s="247"/>
      <c r="W1201" s="247"/>
      <c r="X1201" s="247"/>
      <c r="Y1201" s="247"/>
      <c r="Z1201" s="247"/>
      <c r="AA1201" s="247"/>
      <c r="AB1201" s="247"/>
      <c r="AC1201" s="247"/>
      <c r="AD1201" s="247"/>
      <c r="AE1201" s="247"/>
      <c r="AF1201" s="248"/>
      <c r="AG1201" s="248"/>
      <c r="AH1201" s="248"/>
      <c r="AI1201" s="248"/>
      <c r="AJ1201" s="248"/>
    </row>
    <row r="1202" spans="1:36" ht="12.75" customHeight="1" x14ac:dyDescent="0.25">
      <c r="A1202" s="139"/>
      <c r="B1202" s="139"/>
      <c r="C1202" s="139"/>
      <c r="D1202" s="139"/>
      <c r="E1202" s="139"/>
      <c r="G1202" s="139"/>
      <c r="I1202" s="139"/>
      <c r="J1202" s="139"/>
      <c r="O1202" s="139"/>
      <c r="P1202" s="139"/>
      <c r="Q1202" s="246"/>
      <c r="R1202" s="247"/>
      <c r="S1202" s="247"/>
      <c r="T1202" s="247"/>
      <c r="U1202" s="247"/>
      <c r="V1202" s="247"/>
      <c r="W1202" s="247"/>
      <c r="X1202" s="247"/>
      <c r="Y1202" s="247"/>
      <c r="Z1202" s="247"/>
      <c r="AA1202" s="247"/>
      <c r="AB1202" s="247"/>
      <c r="AC1202" s="247"/>
      <c r="AD1202" s="247"/>
      <c r="AE1202" s="247"/>
      <c r="AF1202" s="248"/>
      <c r="AG1202" s="248"/>
      <c r="AH1202" s="248"/>
      <c r="AI1202" s="248"/>
      <c r="AJ1202" s="248"/>
    </row>
    <row r="1203" spans="1:36" ht="12.75" customHeight="1" x14ac:dyDescent="0.25">
      <c r="A1203" s="139"/>
      <c r="B1203" s="139"/>
      <c r="C1203" s="139"/>
      <c r="D1203" s="139"/>
      <c r="E1203" s="139"/>
      <c r="G1203" s="139"/>
      <c r="I1203" s="139"/>
      <c r="J1203" s="139"/>
      <c r="O1203" s="139"/>
      <c r="P1203" s="139"/>
      <c r="Q1203" s="246"/>
      <c r="R1203" s="247"/>
      <c r="S1203" s="247"/>
      <c r="T1203" s="247"/>
      <c r="U1203" s="247"/>
      <c r="V1203" s="247"/>
      <c r="W1203" s="247"/>
      <c r="X1203" s="247"/>
      <c r="Y1203" s="247"/>
      <c r="Z1203" s="247"/>
      <c r="AA1203" s="247"/>
      <c r="AB1203" s="247"/>
      <c r="AC1203" s="247"/>
      <c r="AD1203" s="247"/>
      <c r="AE1203" s="247"/>
      <c r="AF1203" s="248"/>
      <c r="AG1203" s="248"/>
      <c r="AH1203" s="248"/>
      <c r="AI1203" s="248"/>
      <c r="AJ1203" s="248"/>
    </row>
    <row r="1204" spans="1:36" ht="12.75" customHeight="1" x14ac:dyDescent="0.25">
      <c r="A1204" s="139"/>
      <c r="B1204" s="139"/>
      <c r="C1204" s="139"/>
      <c r="D1204" s="139"/>
      <c r="E1204" s="139"/>
      <c r="G1204" s="139"/>
      <c r="I1204" s="139"/>
      <c r="J1204" s="139"/>
      <c r="O1204" s="139"/>
      <c r="P1204" s="139"/>
      <c r="Q1204" s="246"/>
      <c r="R1204" s="247"/>
      <c r="S1204" s="247"/>
      <c r="T1204" s="247"/>
      <c r="U1204" s="247"/>
      <c r="V1204" s="247"/>
      <c r="W1204" s="247"/>
      <c r="X1204" s="247"/>
      <c r="Y1204" s="247"/>
      <c r="Z1204" s="247"/>
      <c r="AA1204" s="247"/>
      <c r="AB1204" s="247"/>
      <c r="AC1204" s="247"/>
      <c r="AD1204" s="247"/>
      <c r="AE1204" s="247"/>
      <c r="AF1204" s="248"/>
      <c r="AG1204" s="248"/>
      <c r="AH1204" s="248"/>
      <c r="AI1204" s="248"/>
      <c r="AJ1204" s="248"/>
    </row>
    <row r="1205" spans="1:36" ht="12.75" customHeight="1" x14ac:dyDescent="0.25">
      <c r="A1205" s="139"/>
      <c r="B1205" s="139"/>
      <c r="C1205" s="139"/>
      <c r="D1205" s="139"/>
      <c r="E1205" s="139"/>
      <c r="G1205" s="139"/>
      <c r="I1205" s="139"/>
      <c r="J1205" s="139"/>
      <c r="O1205" s="139"/>
      <c r="P1205" s="139"/>
      <c r="Q1205" s="246"/>
      <c r="R1205" s="247"/>
      <c r="S1205" s="247"/>
      <c r="T1205" s="247"/>
      <c r="U1205" s="247"/>
      <c r="V1205" s="247"/>
      <c r="W1205" s="247"/>
      <c r="X1205" s="247"/>
      <c r="Y1205" s="247"/>
      <c r="Z1205" s="247"/>
      <c r="AA1205" s="247"/>
      <c r="AB1205" s="247"/>
      <c r="AC1205" s="247"/>
      <c r="AD1205" s="247"/>
      <c r="AE1205" s="247"/>
      <c r="AF1205" s="248"/>
      <c r="AG1205" s="248"/>
      <c r="AH1205" s="248"/>
      <c r="AI1205" s="248"/>
      <c r="AJ1205" s="248"/>
    </row>
    <row r="1206" spans="1:36" ht="12.75" customHeight="1" x14ac:dyDescent="0.25">
      <c r="A1206" s="139"/>
      <c r="B1206" s="139"/>
      <c r="C1206" s="139"/>
      <c r="D1206" s="139"/>
      <c r="E1206" s="139"/>
      <c r="G1206" s="139"/>
      <c r="I1206" s="139"/>
      <c r="J1206" s="139"/>
      <c r="O1206" s="139"/>
      <c r="P1206" s="139"/>
      <c r="Q1206" s="246"/>
      <c r="R1206" s="247"/>
      <c r="S1206" s="247"/>
      <c r="T1206" s="247"/>
      <c r="U1206" s="247"/>
      <c r="V1206" s="247"/>
      <c r="W1206" s="247"/>
      <c r="X1206" s="247"/>
      <c r="Y1206" s="247"/>
      <c r="Z1206" s="247"/>
      <c r="AA1206" s="247"/>
      <c r="AB1206" s="247"/>
      <c r="AC1206" s="247"/>
      <c r="AD1206" s="247"/>
      <c r="AE1206" s="247"/>
      <c r="AF1206" s="248"/>
      <c r="AG1206" s="248"/>
      <c r="AH1206" s="248"/>
      <c r="AI1206" s="248"/>
      <c r="AJ1206" s="248"/>
    </row>
    <row r="1207" spans="1:36" ht="12.75" customHeight="1" x14ac:dyDescent="0.25">
      <c r="A1207" s="139"/>
      <c r="B1207" s="139"/>
      <c r="C1207" s="139"/>
      <c r="D1207" s="139"/>
      <c r="E1207" s="139"/>
      <c r="G1207" s="139"/>
      <c r="I1207" s="139"/>
      <c r="J1207" s="139"/>
      <c r="O1207" s="139"/>
      <c r="P1207" s="139"/>
      <c r="Q1207" s="246"/>
      <c r="R1207" s="247"/>
      <c r="S1207" s="247"/>
      <c r="T1207" s="247"/>
      <c r="U1207" s="247"/>
      <c r="V1207" s="247"/>
      <c r="W1207" s="247"/>
      <c r="X1207" s="247"/>
      <c r="Y1207" s="247"/>
      <c r="Z1207" s="247"/>
      <c r="AA1207" s="247"/>
      <c r="AB1207" s="247"/>
      <c r="AC1207" s="247"/>
      <c r="AD1207" s="247"/>
      <c r="AE1207" s="247"/>
      <c r="AF1207" s="248"/>
      <c r="AG1207" s="248"/>
      <c r="AH1207" s="248"/>
      <c r="AI1207" s="248"/>
      <c r="AJ1207" s="248"/>
    </row>
    <row r="1208" spans="1:36" ht="12.75" customHeight="1" x14ac:dyDescent="0.25">
      <c r="A1208" s="139"/>
      <c r="B1208" s="139"/>
      <c r="C1208" s="139"/>
      <c r="D1208" s="139"/>
      <c r="E1208" s="139"/>
      <c r="G1208" s="139"/>
      <c r="I1208" s="139"/>
      <c r="J1208" s="139"/>
      <c r="O1208" s="139"/>
      <c r="P1208" s="139"/>
      <c r="Q1208" s="246"/>
      <c r="R1208" s="247"/>
      <c r="S1208" s="247"/>
      <c r="T1208" s="247"/>
      <c r="U1208" s="247"/>
      <c r="V1208" s="247"/>
      <c r="W1208" s="247"/>
      <c r="X1208" s="247"/>
      <c r="Y1208" s="247"/>
      <c r="Z1208" s="247"/>
      <c r="AA1208" s="247"/>
      <c r="AB1208" s="247"/>
      <c r="AC1208" s="247"/>
      <c r="AD1208" s="247"/>
      <c r="AE1208" s="247"/>
      <c r="AF1208" s="248"/>
      <c r="AG1208" s="248"/>
      <c r="AH1208" s="248"/>
      <c r="AI1208" s="248"/>
      <c r="AJ1208" s="248"/>
    </row>
    <row r="1209" spans="1:36" ht="12.75" customHeight="1" x14ac:dyDescent="0.25">
      <c r="A1209" s="139"/>
      <c r="B1209" s="139"/>
      <c r="C1209" s="139"/>
      <c r="D1209" s="139"/>
      <c r="E1209" s="139"/>
      <c r="G1209" s="139"/>
      <c r="I1209" s="139"/>
      <c r="J1209" s="139"/>
      <c r="O1209" s="139"/>
      <c r="P1209" s="139"/>
      <c r="Q1209" s="246"/>
      <c r="R1209" s="247"/>
      <c r="S1209" s="247"/>
      <c r="T1209" s="247"/>
      <c r="U1209" s="247"/>
      <c r="V1209" s="247"/>
      <c r="W1209" s="247"/>
      <c r="X1209" s="247"/>
      <c r="Y1209" s="247"/>
      <c r="Z1209" s="247"/>
      <c r="AA1209" s="247"/>
      <c r="AB1209" s="247"/>
      <c r="AC1209" s="247"/>
      <c r="AD1209" s="247"/>
      <c r="AE1209" s="247"/>
      <c r="AF1209" s="248"/>
      <c r="AG1209" s="248"/>
      <c r="AH1209" s="248"/>
      <c r="AI1209" s="248"/>
      <c r="AJ1209" s="248"/>
    </row>
    <row r="1210" spans="1:36" ht="12.75" customHeight="1" x14ac:dyDescent="0.25">
      <c r="A1210" s="139"/>
      <c r="B1210" s="139"/>
      <c r="C1210" s="139"/>
      <c r="D1210" s="139"/>
      <c r="E1210" s="139"/>
      <c r="G1210" s="139"/>
      <c r="I1210" s="139"/>
      <c r="J1210" s="139"/>
      <c r="O1210" s="139"/>
      <c r="P1210" s="139"/>
      <c r="Q1210" s="246"/>
      <c r="R1210" s="247"/>
      <c r="S1210" s="247"/>
      <c r="T1210" s="247"/>
      <c r="U1210" s="247"/>
      <c r="V1210" s="247"/>
      <c r="W1210" s="247"/>
      <c r="X1210" s="247"/>
      <c r="Y1210" s="247"/>
      <c r="Z1210" s="247"/>
      <c r="AA1210" s="247"/>
      <c r="AB1210" s="247"/>
      <c r="AC1210" s="247"/>
      <c r="AD1210" s="247"/>
      <c r="AE1210" s="247"/>
      <c r="AF1210" s="248"/>
      <c r="AG1210" s="248"/>
      <c r="AH1210" s="248"/>
      <c r="AI1210" s="248"/>
      <c r="AJ1210" s="248"/>
    </row>
    <row r="1211" spans="1:36" ht="12.75" customHeight="1" x14ac:dyDescent="0.25">
      <c r="A1211" s="139"/>
      <c r="B1211" s="139"/>
      <c r="C1211" s="139"/>
      <c r="D1211" s="139"/>
      <c r="E1211" s="139"/>
      <c r="G1211" s="139"/>
      <c r="I1211" s="139"/>
      <c r="J1211" s="139"/>
      <c r="O1211" s="139"/>
      <c r="P1211" s="139"/>
      <c r="Q1211" s="246"/>
      <c r="R1211" s="247"/>
      <c r="S1211" s="247"/>
      <c r="T1211" s="247"/>
      <c r="U1211" s="247"/>
      <c r="V1211" s="247"/>
      <c r="W1211" s="247"/>
      <c r="X1211" s="247"/>
      <c r="Y1211" s="247"/>
      <c r="Z1211" s="247"/>
      <c r="AA1211" s="247"/>
      <c r="AB1211" s="247"/>
      <c r="AC1211" s="247"/>
      <c r="AD1211" s="247"/>
      <c r="AE1211" s="247"/>
      <c r="AF1211" s="248"/>
      <c r="AG1211" s="248"/>
      <c r="AH1211" s="248"/>
      <c r="AI1211" s="248"/>
      <c r="AJ1211" s="248"/>
    </row>
    <row r="1212" spans="1:36" ht="12.75" customHeight="1" x14ac:dyDescent="0.25">
      <c r="A1212" s="139"/>
      <c r="B1212" s="139"/>
      <c r="C1212" s="139"/>
      <c r="D1212" s="139"/>
      <c r="E1212" s="139"/>
      <c r="G1212" s="139"/>
      <c r="I1212" s="139"/>
      <c r="J1212" s="139"/>
      <c r="O1212" s="139"/>
      <c r="P1212" s="139"/>
      <c r="Q1212" s="246"/>
      <c r="R1212" s="247"/>
      <c r="S1212" s="247"/>
      <c r="T1212" s="247"/>
      <c r="U1212" s="247"/>
      <c r="V1212" s="247"/>
      <c r="W1212" s="247"/>
      <c r="X1212" s="247"/>
      <c r="Y1212" s="247"/>
      <c r="Z1212" s="247"/>
      <c r="AA1212" s="247"/>
      <c r="AB1212" s="247"/>
      <c r="AC1212" s="247"/>
      <c r="AD1212" s="247"/>
      <c r="AE1212" s="247"/>
      <c r="AF1212" s="248"/>
      <c r="AG1212" s="248"/>
      <c r="AH1212" s="248"/>
      <c r="AI1212" s="248"/>
      <c r="AJ1212" s="248"/>
    </row>
    <row r="1213" spans="1:36" ht="12.75" customHeight="1" x14ac:dyDescent="0.25">
      <c r="A1213" s="139"/>
      <c r="B1213" s="139"/>
      <c r="C1213" s="139"/>
      <c r="D1213" s="139"/>
      <c r="E1213" s="139"/>
      <c r="G1213" s="139"/>
      <c r="I1213" s="139"/>
      <c r="J1213" s="139"/>
      <c r="O1213" s="139"/>
      <c r="P1213" s="139"/>
      <c r="Q1213" s="246"/>
      <c r="R1213" s="247"/>
      <c r="S1213" s="247"/>
      <c r="T1213" s="247"/>
      <c r="U1213" s="247"/>
      <c r="V1213" s="247"/>
      <c r="W1213" s="247"/>
      <c r="X1213" s="247"/>
      <c r="Y1213" s="247"/>
      <c r="Z1213" s="247"/>
      <c r="AA1213" s="247"/>
      <c r="AB1213" s="247"/>
      <c r="AC1213" s="247"/>
      <c r="AD1213" s="247"/>
      <c r="AE1213" s="247"/>
      <c r="AF1213" s="248"/>
      <c r="AG1213" s="248"/>
      <c r="AH1213" s="248"/>
      <c r="AI1213" s="248"/>
      <c r="AJ1213" s="248"/>
    </row>
    <row r="1214" spans="1:36" ht="12.75" customHeight="1" x14ac:dyDescent="0.25">
      <c r="A1214" s="139"/>
      <c r="B1214" s="139"/>
      <c r="C1214" s="139"/>
      <c r="D1214" s="139"/>
      <c r="E1214" s="139"/>
      <c r="G1214" s="139"/>
      <c r="I1214" s="139"/>
      <c r="J1214" s="139"/>
      <c r="O1214" s="139"/>
      <c r="P1214" s="139"/>
      <c r="Q1214" s="246"/>
      <c r="R1214" s="247"/>
      <c r="S1214" s="247"/>
      <c r="T1214" s="247"/>
      <c r="U1214" s="247"/>
      <c r="V1214" s="247"/>
      <c r="W1214" s="247"/>
      <c r="X1214" s="247"/>
      <c r="Y1214" s="247"/>
      <c r="Z1214" s="247"/>
      <c r="AA1214" s="247"/>
      <c r="AB1214" s="247"/>
      <c r="AC1214" s="247"/>
      <c r="AD1214" s="247"/>
      <c r="AE1214" s="247"/>
      <c r="AF1214" s="248"/>
      <c r="AG1214" s="248"/>
      <c r="AH1214" s="248"/>
      <c r="AI1214" s="248"/>
      <c r="AJ1214" s="248"/>
    </row>
    <row r="1215" spans="1:36" ht="12.75" customHeight="1" x14ac:dyDescent="0.25">
      <c r="A1215" s="139"/>
      <c r="B1215" s="139"/>
      <c r="C1215" s="139"/>
      <c r="D1215" s="139"/>
      <c r="E1215" s="139"/>
      <c r="G1215" s="139"/>
      <c r="I1215" s="139"/>
      <c r="J1215" s="139"/>
      <c r="O1215" s="139"/>
      <c r="P1215" s="139"/>
      <c r="Q1215" s="246"/>
      <c r="R1215" s="247"/>
      <c r="S1215" s="247"/>
      <c r="T1215" s="247"/>
      <c r="U1215" s="247"/>
      <c r="V1215" s="247"/>
      <c r="W1215" s="247"/>
      <c r="X1215" s="247"/>
      <c r="Y1215" s="247"/>
      <c r="Z1215" s="247"/>
      <c r="AA1215" s="247"/>
      <c r="AB1215" s="247"/>
      <c r="AC1215" s="247"/>
      <c r="AD1215" s="247"/>
      <c r="AE1215" s="247"/>
      <c r="AF1215" s="248"/>
      <c r="AG1215" s="248"/>
      <c r="AH1215" s="248"/>
      <c r="AI1215" s="248"/>
      <c r="AJ1215" s="248"/>
    </row>
    <row r="1216" spans="1:36" ht="12.75" customHeight="1" x14ac:dyDescent="0.25">
      <c r="A1216" s="139"/>
      <c r="B1216" s="139"/>
      <c r="C1216" s="139"/>
      <c r="D1216" s="139"/>
      <c r="E1216" s="139"/>
      <c r="G1216" s="139"/>
      <c r="I1216" s="139"/>
      <c r="J1216" s="139"/>
      <c r="O1216" s="139"/>
      <c r="P1216" s="139"/>
      <c r="Q1216" s="246"/>
      <c r="R1216" s="247"/>
      <c r="S1216" s="247"/>
      <c r="T1216" s="247"/>
      <c r="U1216" s="247"/>
      <c r="V1216" s="247"/>
      <c r="W1216" s="247"/>
      <c r="X1216" s="247"/>
      <c r="Y1216" s="247"/>
      <c r="Z1216" s="247"/>
      <c r="AA1216" s="247"/>
      <c r="AB1216" s="247"/>
      <c r="AC1216" s="247"/>
      <c r="AD1216" s="247"/>
      <c r="AE1216" s="247"/>
      <c r="AF1216" s="248"/>
      <c r="AG1216" s="248"/>
      <c r="AH1216" s="248"/>
      <c r="AI1216" s="248"/>
      <c r="AJ1216" s="248"/>
    </row>
    <row r="1217" spans="1:36" ht="12.75" customHeight="1" x14ac:dyDescent="0.25">
      <c r="A1217" s="139"/>
      <c r="B1217" s="139"/>
      <c r="C1217" s="139"/>
      <c r="D1217" s="139"/>
      <c r="E1217" s="139"/>
      <c r="G1217" s="139"/>
      <c r="I1217" s="139"/>
      <c r="J1217" s="139"/>
      <c r="O1217" s="139"/>
      <c r="P1217" s="139"/>
      <c r="Q1217" s="246"/>
      <c r="R1217" s="247"/>
      <c r="S1217" s="247"/>
      <c r="T1217" s="247"/>
      <c r="U1217" s="247"/>
      <c r="V1217" s="247"/>
      <c r="W1217" s="247"/>
      <c r="X1217" s="247"/>
      <c r="Y1217" s="247"/>
      <c r="Z1217" s="247"/>
      <c r="AA1217" s="247"/>
      <c r="AB1217" s="247"/>
      <c r="AC1217" s="247"/>
      <c r="AD1217" s="247"/>
      <c r="AE1217" s="247"/>
      <c r="AF1217" s="248"/>
      <c r="AG1217" s="248"/>
      <c r="AH1217" s="248"/>
      <c r="AI1217" s="248"/>
      <c r="AJ1217" s="248"/>
    </row>
    <row r="1218" spans="1:36" ht="12.75" customHeight="1" x14ac:dyDescent="0.25">
      <c r="A1218" s="139"/>
      <c r="B1218" s="139"/>
      <c r="C1218" s="139"/>
      <c r="D1218" s="139"/>
      <c r="E1218" s="139"/>
      <c r="G1218" s="139"/>
      <c r="I1218" s="139"/>
      <c r="J1218" s="139"/>
      <c r="O1218" s="139"/>
      <c r="P1218" s="139"/>
      <c r="Q1218" s="246"/>
      <c r="R1218" s="247"/>
      <c r="S1218" s="247"/>
      <c r="T1218" s="247"/>
      <c r="U1218" s="247"/>
      <c r="V1218" s="247"/>
      <c r="W1218" s="247"/>
      <c r="X1218" s="247"/>
      <c r="Y1218" s="247"/>
      <c r="Z1218" s="247"/>
      <c r="AA1218" s="247"/>
      <c r="AB1218" s="247"/>
      <c r="AC1218" s="247"/>
      <c r="AD1218" s="247"/>
      <c r="AE1218" s="247"/>
      <c r="AF1218" s="248"/>
      <c r="AG1218" s="248"/>
      <c r="AH1218" s="248"/>
      <c r="AI1218" s="248"/>
      <c r="AJ1218" s="248"/>
    </row>
    <row r="1219" spans="1:36" ht="12.75" customHeight="1" x14ac:dyDescent="0.25">
      <c r="A1219" s="139"/>
      <c r="B1219" s="139"/>
      <c r="C1219" s="139"/>
      <c r="D1219" s="139"/>
      <c r="E1219" s="139"/>
      <c r="G1219" s="139"/>
      <c r="I1219" s="139"/>
      <c r="J1219" s="139"/>
      <c r="O1219" s="139"/>
      <c r="P1219" s="139"/>
      <c r="Q1219" s="246"/>
      <c r="R1219" s="247"/>
      <c r="S1219" s="247"/>
      <c r="T1219" s="247"/>
      <c r="U1219" s="247"/>
      <c r="V1219" s="247"/>
      <c r="W1219" s="247"/>
      <c r="X1219" s="247"/>
      <c r="Y1219" s="247"/>
      <c r="Z1219" s="247"/>
      <c r="AA1219" s="247"/>
      <c r="AB1219" s="247"/>
      <c r="AC1219" s="247"/>
      <c r="AD1219" s="247"/>
      <c r="AE1219" s="247"/>
      <c r="AF1219" s="248"/>
      <c r="AG1219" s="248"/>
      <c r="AH1219" s="248"/>
      <c r="AI1219" s="248"/>
      <c r="AJ1219" s="248"/>
    </row>
    <row r="1220" spans="1:36" ht="12.75" customHeight="1" x14ac:dyDescent="0.25">
      <c r="A1220" s="139"/>
      <c r="B1220" s="139"/>
      <c r="C1220" s="139"/>
      <c r="D1220" s="139"/>
      <c r="E1220" s="139"/>
      <c r="G1220" s="139"/>
      <c r="I1220" s="139"/>
      <c r="J1220" s="139"/>
      <c r="O1220" s="139"/>
      <c r="P1220" s="139"/>
      <c r="Q1220" s="246"/>
      <c r="R1220" s="247"/>
      <c r="S1220" s="247"/>
      <c r="T1220" s="247"/>
      <c r="U1220" s="247"/>
      <c r="V1220" s="247"/>
      <c r="W1220" s="247"/>
      <c r="X1220" s="247"/>
      <c r="Y1220" s="247"/>
      <c r="Z1220" s="247"/>
      <c r="AA1220" s="247"/>
      <c r="AB1220" s="247"/>
      <c r="AC1220" s="247"/>
      <c r="AD1220" s="247"/>
      <c r="AE1220" s="247"/>
      <c r="AF1220" s="248"/>
      <c r="AG1220" s="248"/>
      <c r="AH1220" s="248"/>
      <c r="AI1220" s="248"/>
      <c r="AJ1220" s="248"/>
    </row>
    <row r="1221" spans="1:36" ht="12.75" customHeight="1" x14ac:dyDescent="0.25">
      <c r="A1221" s="139"/>
      <c r="B1221" s="139"/>
      <c r="C1221" s="139"/>
      <c r="D1221" s="139"/>
      <c r="E1221" s="139"/>
      <c r="G1221" s="139"/>
      <c r="I1221" s="139"/>
      <c r="J1221" s="139"/>
      <c r="O1221" s="139"/>
      <c r="P1221" s="139"/>
      <c r="Q1221" s="246"/>
      <c r="R1221" s="247"/>
      <c r="S1221" s="247"/>
      <c r="T1221" s="247"/>
      <c r="U1221" s="247"/>
      <c r="V1221" s="247"/>
      <c r="W1221" s="247"/>
      <c r="X1221" s="247"/>
      <c r="Y1221" s="247"/>
      <c r="Z1221" s="247"/>
      <c r="AA1221" s="247"/>
      <c r="AB1221" s="247"/>
      <c r="AC1221" s="247"/>
      <c r="AD1221" s="247"/>
      <c r="AE1221" s="247"/>
      <c r="AF1221" s="248"/>
      <c r="AG1221" s="248"/>
      <c r="AH1221" s="248"/>
      <c r="AI1221" s="248"/>
      <c r="AJ1221" s="248"/>
    </row>
    <row r="1222" spans="1:36" ht="12.75" customHeight="1" x14ac:dyDescent="0.25">
      <c r="A1222" s="139"/>
      <c r="B1222" s="139"/>
      <c r="C1222" s="139"/>
      <c r="D1222" s="139"/>
      <c r="E1222" s="139"/>
      <c r="G1222" s="139"/>
      <c r="I1222" s="139"/>
      <c r="J1222" s="139"/>
      <c r="O1222" s="139"/>
      <c r="P1222" s="139"/>
      <c r="Q1222" s="246"/>
      <c r="R1222" s="247"/>
      <c r="S1222" s="247"/>
      <c r="T1222" s="247"/>
      <c r="U1222" s="247"/>
      <c r="V1222" s="247"/>
      <c r="W1222" s="247"/>
      <c r="X1222" s="247"/>
      <c r="Y1222" s="247"/>
      <c r="Z1222" s="247"/>
      <c r="AA1222" s="247"/>
      <c r="AB1222" s="247"/>
      <c r="AC1222" s="247"/>
      <c r="AD1222" s="247"/>
      <c r="AE1222" s="247"/>
      <c r="AF1222" s="248"/>
      <c r="AG1222" s="248"/>
      <c r="AH1222" s="248"/>
      <c r="AI1222" s="248"/>
      <c r="AJ1222" s="248"/>
    </row>
    <row r="1223" spans="1:36" ht="12.75" customHeight="1" x14ac:dyDescent="0.25">
      <c r="A1223" s="139"/>
      <c r="B1223" s="139"/>
      <c r="C1223" s="139"/>
      <c r="D1223" s="139"/>
      <c r="E1223" s="139"/>
      <c r="G1223" s="139"/>
      <c r="I1223" s="139"/>
      <c r="J1223" s="139"/>
      <c r="O1223" s="139"/>
      <c r="P1223" s="139"/>
      <c r="Q1223" s="246"/>
      <c r="R1223" s="247"/>
      <c r="S1223" s="247"/>
      <c r="T1223" s="247"/>
      <c r="U1223" s="247"/>
      <c r="V1223" s="247"/>
      <c r="W1223" s="247"/>
      <c r="X1223" s="247"/>
      <c r="Y1223" s="247"/>
      <c r="Z1223" s="247"/>
      <c r="AA1223" s="247"/>
      <c r="AB1223" s="247"/>
      <c r="AC1223" s="247"/>
      <c r="AD1223" s="247"/>
      <c r="AE1223" s="247"/>
      <c r="AF1223" s="248"/>
      <c r="AG1223" s="248"/>
      <c r="AH1223" s="248"/>
      <c r="AI1223" s="248"/>
      <c r="AJ1223" s="248"/>
    </row>
    <row r="1224" spans="1:36" ht="12.75" customHeight="1" x14ac:dyDescent="0.25">
      <c r="A1224" s="139"/>
      <c r="B1224" s="139"/>
      <c r="C1224" s="139"/>
      <c r="D1224" s="139"/>
      <c r="E1224" s="139"/>
      <c r="G1224" s="139"/>
      <c r="I1224" s="139"/>
      <c r="J1224" s="139"/>
      <c r="O1224" s="139"/>
      <c r="P1224" s="139"/>
      <c r="Q1224" s="246"/>
      <c r="R1224" s="247"/>
      <c r="S1224" s="247"/>
      <c r="T1224" s="247"/>
      <c r="U1224" s="247"/>
      <c r="V1224" s="247"/>
      <c r="W1224" s="247"/>
      <c r="X1224" s="247"/>
      <c r="Y1224" s="247"/>
      <c r="Z1224" s="247"/>
      <c r="AA1224" s="247"/>
      <c r="AB1224" s="247"/>
      <c r="AC1224" s="247"/>
      <c r="AD1224" s="247"/>
      <c r="AE1224" s="247"/>
      <c r="AF1224" s="248"/>
      <c r="AG1224" s="248"/>
      <c r="AH1224" s="248"/>
      <c r="AI1224" s="248"/>
      <c r="AJ1224" s="248"/>
    </row>
    <row r="1225" spans="1:36" ht="12.75" customHeight="1" x14ac:dyDescent="0.25">
      <c r="A1225" s="139"/>
      <c r="B1225" s="139"/>
      <c r="C1225" s="139"/>
      <c r="D1225" s="139"/>
      <c r="E1225" s="139"/>
      <c r="G1225" s="139"/>
      <c r="I1225" s="139"/>
      <c r="J1225" s="139"/>
      <c r="O1225" s="139"/>
      <c r="P1225" s="139"/>
      <c r="Q1225" s="246"/>
      <c r="R1225" s="247"/>
      <c r="S1225" s="247"/>
      <c r="T1225" s="247"/>
      <c r="U1225" s="247"/>
      <c r="V1225" s="247"/>
      <c r="W1225" s="247"/>
      <c r="X1225" s="247"/>
      <c r="Y1225" s="247"/>
      <c r="Z1225" s="247"/>
      <c r="AA1225" s="247"/>
      <c r="AB1225" s="247"/>
      <c r="AC1225" s="247"/>
      <c r="AD1225" s="247"/>
      <c r="AE1225" s="247"/>
      <c r="AF1225" s="248"/>
      <c r="AG1225" s="248"/>
      <c r="AH1225" s="248"/>
      <c r="AI1225" s="248"/>
      <c r="AJ1225" s="248"/>
    </row>
    <row r="1226" spans="1:36" ht="12.75" customHeight="1" x14ac:dyDescent="0.25">
      <c r="A1226" s="139"/>
      <c r="B1226" s="139"/>
      <c r="C1226" s="139"/>
      <c r="D1226" s="139"/>
      <c r="E1226" s="139"/>
      <c r="G1226" s="139"/>
      <c r="I1226" s="139"/>
      <c r="J1226" s="139"/>
      <c r="O1226" s="139"/>
      <c r="P1226" s="139"/>
      <c r="Q1226" s="246"/>
      <c r="R1226" s="247"/>
      <c r="S1226" s="247"/>
      <c r="T1226" s="247"/>
      <c r="U1226" s="247"/>
      <c r="V1226" s="247"/>
      <c r="W1226" s="247"/>
      <c r="X1226" s="247"/>
      <c r="Y1226" s="247"/>
      <c r="Z1226" s="247"/>
      <c r="AA1226" s="247"/>
      <c r="AB1226" s="247"/>
      <c r="AC1226" s="247"/>
      <c r="AD1226" s="247"/>
      <c r="AE1226" s="247"/>
      <c r="AF1226" s="248"/>
      <c r="AG1226" s="248"/>
      <c r="AH1226" s="248"/>
      <c r="AI1226" s="248"/>
      <c r="AJ1226" s="248"/>
    </row>
    <row r="1227" spans="1:36" ht="12.75" customHeight="1" x14ac:dyDescent="0.25">
      <c r="A1227" s="139"/>
      <c r="B1227" s="139"/>
      <c r="C1227" s="139"/>
      <c r="D1227" s="139"/>
      <c r="E1227" s="139"/>
      <c r="G1227" s="139"/>
      <c r="I1227" s="139"/>
      <c r="J1227" s="139"/>
      <c r="O1227" s="139"/>
      <c r="P1227" s="139"/>
      <c r="Q1227" s="246"/>
      <c r="R1227" s="247"/>
      <c r="S1227" s="247"/>
      <c r="T1227" s="247"/>
      <c r="U1227" s="247"/>
      <c r="V1227" s="247"/>
      <c r="W1227" s="247"/>
      <c r="X1227" s="247"/>
      <c r="Y1227" s="247"/>
      <c r="Z1227" s="247"/>
      <c r="AA1227" s="247"/>
      <c r="AB1227" s="247"/>
      <c r="AC1227" s="247"/>
      <c r="AD1227" s="247"/>
      <c r="AE1227" s="247"/>
      <c r="AF1227" s="248"/>
      <c r="AG1227" s="248"/>
      <c r="AH1227" s="248"/>
      <c r="AI1227" s="248"/>
      <c r="AJ1227" s="248"/>
    </row>
    <row r="1228" spans="1:36" ht="12.75" customHeight="1" x14ac:dyDescent="0.25">
      <c r="A1228" s="139"/>
      <c r="B1228" s="139"/>
      <c r="C1228" s="139"/>
      <c r="D1228" s="139"/>
      <c r="E1228" s="139"/>
      <c r="G1228" s="139"/>
      <c r="I1228" s="139"/>
      <c r="J1228" s="139"/>
      <c r="O1228" s="139"/>
      <c r="P1228" s="139"/>
      <c r="Q1228" s="246"/>
      <c r="R1228" s="247"/>
      <c r="S1228" s="247"/>
      <c r="T1228" s="247"/>
      <c r="U1228" s="247"/>
      <c r="V1228" s="247"/>
      <c r="W1228" s="247"/>
      <c r="X1228" s="247"/>
      <c r="Y1228" s="247"/>
      <c r="Z1228" s="247"/>
      <c r="AA1228" s="247"/>
      <c r="AB1228" s="247"/>
      <c r="AC1228" s="247"/>
      <c r="AD1228" s="247"/>
      <c r="AE1228" s="247"/>
      <c r="AF1228" s="248"/>
      <c r="AG1228" s="248"/>
      <c r="AH1228" s="248"/>
      <c r="AI1228" s="248"/>
      <c r="AJ1228" s="248"/>
    </row>
    <row r="1229" spans="1:36" ht="12.75" customHeight="1" x14ac:dyDescent="0.25">
      <c r="A1229" s="139"/>
      <c r="B1229" s="139"/>
      <c r="C1229" s="139"/>
      <c r="D1229" s="139"/>
      <c r="E1229" s="139"/>
      <c r="G1229" s="139"/>
      <c r="I1229" s="139"/>
      <c r="J1229" s="139"/>
      <c r="O1229" s="139"/>
      <c r="P1229" s="139"/>
      <c r="Q1229" s="246"/>
      <c r="R1229" s="247"/>
      <c r="S1229" s="247"/>
      <c r="T1229" s="247"/>
      <c r="U1229" s="247"/>
      <c r="V1229" s="247"/>
      <c r="W1229" s="247"/>
      <c r="X1229" s="247"/>
      <c r="Y1229" s="247"/>
      <c r="Z1229" s="247"/>
      <c r="AA1229" s="247"/>
      <c r="AB1229" s="247"/>
      <c r="AC1229" s="247"/>
      <c r="AD1229" s="247"/>
      <c r="AE1229" s="247"/>
      <c r="AF1229" s="248"/>
      <c r="AG1229" s="248"/>
      <c r="AH1229" s="248"/>
      <c r="AI1229" s="248"/>
      <c r="AJ1229" s="248"/>
    </row>
    <row r="1230" spans="1:36" ht="12.75" customHeight="1" x14ac:dyDescent="0.25">
      <c r="A1230" s="139"/>
      <c r="B1230" s="139"/>
      <c r="C1230" s="139"/>
      <c r="D1230" s="139"/>
      <c r="E1230" s="139"/>
      <c r="G1230" s="139"/>
      <c r="I1230" s="139"/>
      <c r="J1230" s="139"/>
      <c r="O1230" s="139"/>
      <c r="P1230" s="139"/>
      <c r="Q1230" s="246"/>
      <c r="R1230" s="247"/>
      <c r="S1230" s="247"/>
      <c r="T1230" s="247"/>
      <c r="U1230" s="247"/>
      <c r="V1230" s="247"/>
      <c r="W1230" s="247"/>
      <c r="X1230" s="247"/>
      <c r="Y1230" s="247"/>
      <c r="Z1230" s="247"/>
      <c r="AA1230" s="247"/>
      <c r="AB1230" s="247"/>
      <c r="AC1230" s="247"/>
      <c r="AD1230" s="247"/>
      <c r="AE1230" s="247"/>
      <c r="AF1230" s="248"/>
      <c r="AG1230" s="248"/>
      <c r="AH1230" s="248"/>
      <c r="AI1230" s="248"/>
      <c r="AJ1230" s="248"/>
    </row>
    <row r="1231" spans="1:36" ht="12.75" customHeight="1" x14ac:dyDescent="0.25">
      <c r="A1231" s="139"/>
      <c r="B1231" s="139"/>
      <c r="C1231" s="139"/>
      <c r="D1231" s="139"/>
      <c r="E1231" s="139"/>
      <c r="G1231" s="139"/>
      <c r="I1231" s="139"/>
      <c r="J1231" s="139"/>
      <c r="O1231" s="139"/>
      <c r="P1231" s="139"/>
      <c r="Q1231" s="246"/>
      <c r="R1231" s="247"/>
      <c r="S1231" s="247"/>
      <c r="T1231" s="247"/>
      <c r="U1231" s="247"/>
      <c r="V1231" s="247"/>
      <c r="W1231" s="247"/>
      <c r="X1231" s="247"/>
      <c r="Y1231" s="247"/>
      <c r="Z1231" s="247"/>
      <c r="AA1231" s="247"/>
      <c r="AB1231" s="247"/>
      <c r="AC1231" s="247"/>
      <c r="AD1231" s="247"/>
      <c r="AE1231" s="247"/>
      <c r="AF1231" s="248"/>
      <c r="AG1231" s="248"/>
      <c r="AH1231" s="248"/>
      <c r="AI1231" s="248"/>
      <c r="AJ1231" s="248"/>
    </row>
    <row r="1232" spans="1:36" ht="12.75" customHeight="1" x14ac:dyDescent="0.25">
      <c r="A1232" s="139"/>
      <c r="B1232" s="139"/>
      <c r="C1232" s="139"/>
      <c r="D1232" s="139"/>
      <c r="E1232" s="139"/>
      <c r="G1232" s="139"/>
      <c r="I1232" s="139"/>
      <c r="J1232" s="139"/>
      <c r="O1232" s="139"/>
      <c r="P1232" s="139"/>
      <c r="Q1232" s="246"/>
      <c r="R1232" s="247"/>
      <c r="S1232" s="247"/>
      <c r="T1232" s="247"/>
      <c r="U1232" s="247"/>
      <c r="V1232" s="247"/>
      <c r="W1232" s="247"/>
      <c r="X1232" s="247"/>
      <c r="Y1232" s="247"/>
      <c r="Z1232" s="247"/>
      <c r="AA1232" s="247"/>
      <c r="AB1232" s="247"/>
      <c r="AC1232" s="247"/>
      <c r="AD1232" s="247"/>
      <c r="AE1232" s="247"/>
      <c r="AF1232" s="248"/>
      <c r="AG1232" s="248"/>
      <c r="AH1232" s="248"/>
      <c r="AI1232" s="248"/>
      <c r="AJ1232" s="248"/>
    </row>
    <row r="1233" spans="1:36" ht="12.75" customHeight="1" x14ac:dyDescent="0.25">
      <c r="A1233" s="139"/>
      <c r="B1233" s="139"/>
      <c r="C1233" s="139"/>
      <c r="D1233" s="139"/>
      <c r="E1233" s="139"/>
      <c r="G1233" s="139"/>
      <c r="I1233" s="139"/>
      <c r="J1233" s="139"/>
      <c r="O1233" s="139"/>
      <c r="P1233" s="139"/>
      <c r="Q1233" s="246"/>
      <c r="R1233" s="247"/>
      <c r="S1233" s="247"/>
      <c r="T1233" s="247"/>
      <c r="U1233" s="247"/>
      <c r="V1233" s="247"/>
      <c r="W1233" s="247"/>
      <c r="X1233" s="247"/>
      <c r="Y1233" s="247"/>
      <c r="Z1233" s="247"/>
      <c r="AA1233" s="247"/>
      <c r="AB1233" s="247"/>
      <c r="AC1233" s="247"/>
      <c r="AD1233" s="247"/>
      <c r="AE1233" s="247"/>
      <c r="AF1233" s="248"/>
      <c r="AG1233" s="248"/>
      <c r="AH1233" s="248"/>
      <c r="AI1233" s="248"/>
      <c r="AJ1233" s="248"/>
    </row>
    <row r="1234" spans="1:36" ht="12.75" customHeight="1" x14ac:dyDescent="0.25">
      <c r="A1234" s="139"/>
      <c r="B1234" s="139"/>
      <c r="C1234" s="139"/>
      <c r="D1234" s="139"/>
      <c r="E1234" s="139"/>
      <c r="G1234" s="139"/>
      <c r="I1234" s="139"/>
      <c r="J1234" s="139"/>
      <c r="O1234" s="139"/>
      <c r="P1234" s="139"/>
      <c r="Q1234" s="246"/>
      <c r="R1234" s="247"/>
      <c r="S1234" s="247"/>
      <c r="T1234" s="247"/>
      <c r="U1234" s="247"/>
      <c r="V1234" s="247"/>
      <c r="W1234" s="247"/>
      <c r="X1234" s="247"/>
      <c r="Y1234" s="247"/>
      <c r="Z1234" s="247"/>
      <c r="AA1234" s="247"/>
      <c r="AB1234" s="247"/>
      <c r="AC1234" s="247"/>
      <c r="AD1234" s="247"/>
      <c r="AE1234" s="247"/>
      <c r="AF1234" s="248"/>
      <c r="AG1234" s="248"/>
      <c r="AH1234" s="248"/>
      <c r="AI1234" s="248"/>
      <c r="AJ1234" s="248"/>
    </row>
    <row r="1235" spans="1:36" ht="12.75" customHeight="1" x14ac:dyDescent="0.25">
      <c r="A1235" s="139"/>
      <c r="B1235" s="139"/>
      <c r="C1235" s="139"/>
      <c r="D1235" s="139"/>
      <c r="E1235" s="139"/>
      <c r="G1235" s="139"/>
      <c r="I1235" s="139"/>
      <c r="J1235" s="139"/>
      <c r="O1235" s="139"/>
      <c r="P1235" s="139"/>
      <c r="Q1235" s="246"/>
      <c r="R1235" s="247"/>
      <c r="S1235" s="247"/>
      <c r="T1235" s="247"/>
      <c r="U1235" s="247"/>
      <c r="V1235" s="247"/>
      <c r="W1235" s="247"/>
      <c r="X1235" s="247"/>
      <c r="Y1235" s="247"/>
      <c r="Z1235" s="247"/>
      <c r="AA1235" s="247"/>
      <c r="AB1235" s="247"/>
      <c r="AC1235" s="247"/>
      <c r="AD1235" s="247"/>
      <c r="AE1235" s="247"/>
      <c r="AF1235" s="248"/>
      <c r="AG1235" s="248"/>
      <c r="AH1235" s="248"/>
      <c r="AI1235" s="248"/>
      <c r="AJ1235" s="248"/>
    </row>
    <row r="1236" spans="1:36" ht="12.75" customHeight="1" x14ac:dyDescent="0.25">
      <c r="A1236" s="139"/>
      <c r="B1236" s="139"/>
      <c r="C1236" s="139"/>
      <c r="D1236" s="139"/>
      <c r="E1236" s="139"/>
      <c r="G1236" s="139"/>
      <c r="I1236" s="139"/>
      <c r="J1236" s="139"/>
      <c r="O1236" s="139"/>
      <c r="P1236" s="139"/>
      <c r="Q1236" s="246"/>
      <c r="R1236" s="247"/>
      <c r="S1236" s="247"/>
      <c r="T1236" s="247"/>
      <c r="U1236" s="247"/>
      <c r="V1236" s="247"/>
      <c r="W1236" s="247"/>
      <c r="X1236" s="247"/>
      <c r="Y1236" s="247"/>
      <c r="Z1236" s="247"/>
      <c r="AA1236" s="247"/>
      <c r="AB1236" s="247"/>
      <c r="AC1236" s="247"/>
      <c r="AD1236" s="247"/>
      <c r="AE1236" s="247"/>
      <c r="AF1236" s="248"/>
      <c r="AG1236" s="248"/>
      <c r="AH1236" s="248"/>
      <c r="AI1236" s="248"/>
      <c r="AJ1236" s="248"/>
    </row>
    <row r="1237" spans="1:36" ht="12.75" customHeight="1" x14ac:dyDescent="0.25">
      <c r="A1237" s="139"/>
      <c r="B1237" s="139"/>
      <c r="C1237" s="139"/>
      <c r="D1237" s="139"/>
      <c r="E1237" s="139"/>
      <c r="G1237" s="139"/>
      <c r="I1237" s="139"/>
      <c r="J1237" s="139"/>
      <c r="O1237" s="139"/>
      <c r="P1237" s="139"/>
      <c r="Q1237" s="246"/>
      <c r="R1237" s="247"/>
      <c r="S1237" s="247"/>
      <c r="T1237" s="247"/>
      <c r="U1237" s="247"/>
      <c r="V1237" s="247"/>
      <c r="W1237" s="247"/>
      <c r="X1237" s="247"/>
      <c r="Y1237" s="247"/>
      <c r="Z1237" s="247"/>
      <c r="AA1237" s="247"/>
      <c r="AB1237" s="247"/>
      <c r="AC1237" s="247"/>
      <c r="AD1237" s="247"/>
      <c r="AE1237" s="247"/>
      <c r="AF1237" s="248"/>
      <c r="AG1237" s="248"/>
      <c r="AH1237" s="248"/>
      <c r="AI1237" s="248"/>
      <c r="AJ1237" s="248"/>
    </row>
    <row r="1238" spans="1:36" ht="12.75" customHeight="1" x14ac:dyDescent="0.25">
      <c r="A1238" s="139"/>
      <c r="B1238" s="139"/>
      <c r="C1238" s="139"/>
      <c r="D1238" s="139"/>
      <c r="E1238" s="139"/>
      <c r="G1238" s="139"/>
      <c r="I1238" s="139"/>
      <c r="J1238" s="139"/>
      <c r="O1238" s="139"/>
      <c r="P1238" s="139"/>
      <c r="Q1238" s="246"/>
      <c r="R1238" s="247"/>
      <c r="S1238" s="247"/>
      <c r="T1238" s="247"/>
      <c r="U1238" s="247"/>
      <c r="V1238" s="247"/>
      <c r="W1238" s="247"/>
      <c r="X1238" s="247"/>
      <c r="Y1238" s="247"/>
      <c r="Z1238" s="247"/>
      <c r="AA1238" s="247"/>
      <c r="AB1238" s="247"/>
      <c r="AC1238" s="247"/>
      <c r="AD1238" s="247"/>
      <c r="AE1238" s="247"/>
      <c r="AF1238" s="248"/>
      <c r="AG1238" s="248"/>
      <c r="AH1238" s="248"/>
      <c r="AI1238" s="248"/>
      <c r="AJ1238" s="248"/>
    </row>
    <row r="1239" spans="1:36" ht="12.75" customHeight="1" x14ac:dyDescent="0.25">
      <c r="A1239" s="139"/>
      <c r="B1239" s="139"/>
      <c r="C1239" s="139"/>
      <c r="D1239" s="139"/>
      <c r="E1239" s="139"/>
      <c r="G1239" s="139"/>
      <c r="I1239" s="139"/>
      <c r="J1239" s="139"/>
      <c r="O1239" s="139"/>
      <c r="P1239" s="139"/>
      <c r="Q1239" s="246"/>
      <c r="R1239" s="247"/>
      <c r="S1239" s="247"/>
      <c r="T1239" s="247"/>
      <c r="U1239" s="247"/>
      <c r="V1239" s="247"/>
      <c r="W1239" s="247"/>
      <c r="X1239" s="247"/>
      <c r="Y1239" s="247"/>
      <c r="Z1239" s="247"/>
      <c r="AA1239" s="247"/>
      <c r="AB1239" s="247"/>
      <c r="AC1239" s="247"/>
      <c r="AD1239" s="247"/>
      <c r="AE1239" s="247"/>
      <c r="AF1239" s="248"/>
      <c r="AG1239" s="248"/>
      <c r="AH1239" s="248"/>
      <c r="AI1239" s="248"/>
      <c r="AJ1239" s="248"/>
    </row>
    <row r="1240" spans="1:36" ht="12.75" customHeight="1" x14ac:dyDescent="0.25">
      <c r="A1240" s="139"/>
      <c r="B1240" s="139"/>
      <c r="C1240" s="139"/>
      <c r="D1240" s="139"/>
      <c r="E1240" s="139"/>
      <c r="G1240" s="139"/>
      <c r="I1240" s="139"/>
      <c r="J1240" s="139"/>
      <c r="O1240" s="139"/>
      <c r="P1240" s="139"/>
      <c r="Q1240" s="246"/>
      <c r="R1240" s="247"/>
      <c r="S1240" s="247"/>
      <c r="T1240" s="247"/>
      <c r="U1240" s="247"/>
      <c r="V1240" s="247"/>
      <c r="W1240" s="247"/>
      <c r="X1240" s="247"/>
      <c r="Y1240" s="247"/>
      <c r="Z1240" s="247"/>
      <c r="AA1240" s="247"/>
      <c r="AB1240" s="247"/>
      <c r="AC1240" s="247"/>
      <c r="AD1240" s="247"/>
      <c r="AE1240" s="247"/>
      <c r="AF1240" s="248"/>
      <c r="AG1240" s="248"/>
      <c r="AH1240" s="248"/>
      <c r="AI1240" s="248"/>
      <c r="AJ1240" s="248"/>
    </row>
    <row r="1241" spans="1:36" ht="12.75" customHeight="1" x14ac:dyDescent="0.25">
      <c r="A1241" s="139"/>
      <c r="B1241" s="139"/>
      <c r="C1241" s="139"/>
      <c r="D1241" s="139"/>
      <c r="E1241" s="139"/>
      <c r="G1241" s="139"/>
      <c r="I1241" s="139"/>
      <c r="J1241" s="139"/>
      <c r="O1241" s="139"/>
      <c r="P1241" s="139"/>
      <c r="Q1241" s="246"/>
      <c r="R1241" s="247"/>
      <c r="S1241" s="247"/>
      <c r="T1241" s="247"/>
      <c r="U1241" s="247"/>
      <c r="V1241" s="247"/>
      <c r="W1241" s="247"/>
      <c r="X1241" s="247"/>
      <c r="Y1241" s="247"/>
      <c r="Z1241" s="247"/>
      <c r="AA1241" s="247"/>
      <c r="AB1241" s="247"/>
      <c r="AC1241" s="247"/>
      <c r="AD1241" s="247"/>
      <c r="AE1241" s="247"/>
      <c r="AF1241" s="248"/>
      <c r="AG1241" s="248"/>
      <c r="AH1241" s="248"/>
      <c r="AI1241" s="248"/>
      <c r="AJ1241" s="248"/>
    </row>
    <row r="1242" spans="1:36" ht="12.75" customHeight="1" x14ac:dyDescent="0.25">
      <c r="A1242" s="139"/>
      <c r="B1242" s="139"/>
      <c r="C1242" s="139"/>
      <c r="D1242" s="139"/>
      <c r="E1242" s="139"/>
      <c r="G1242" s="139"/>
      <c r="I1242" s="139"/>
      <c r="J1242" s="139"/>
      <c r="O1242" s="139"/>
      <c r="P1242" s="139"/>
      <c r="Q1242" s="246"/>
      <c r="R1242" s="247"/>
      <c r="S1242" s="247"/>
      <c r="T1242" s="247"/>
      <c r="U1242" s="247"/>
      <c r="V1242" s="247"/>
      <c r="W1242" s="247"/>
      <c r="X1242" s="247"/>
      <c r="Y1242" s="247"/>
      <c r="Z1242" s="247"/>
      <c r="AA1242" s="247"/>
      <c r="AB1242" s="247"/>
      <c r="AC1242" s="247"/>
      <c r="AD1242" s="247"/>
      <c r="AE1242" s="247"/>
      <c r="AF1242" s="248"/>
      <c r="AG1242" s="248"/>
      <c r="AH1242" s="248"/>
      <c r="AI1242" s="248"/>
      <c r="AJ1242" s="248"/>
    </row>
    <row r="1243" spans="1:36" ht="12.75" customHeight="1" x14ac:dyDescent="0.25">
      <c r="A1243" s="139"/>
      <c r="B1243" s="139"/>
      <c r="C1243" s="139"/>
      <c r="D1243" s="139"/>
      <c r="E1243" s="139"/>
      <c r="G1243" s="139"/>
      <c r="I1243" s="139"/>
      <c r="J1243" s="139"/>
      <c r="O1243" s="139"/>
      <c r="P1243" s="139"/>
      <c r="Q1243" s="246"/>
      <c r="R1243" s="247"/>
      <c r="S1243" s="247"/>
      <c r="T1243" s="247"/>
      <c r="U1243" s="247"/>
      <c r="V1243" s="247"/>
      <c r="W1243" s="247"/>
      <c r="X1243" s="247"/>
      <c r="Y1243" s="247"/>
      <c r="Z1243" s="247"/>
      <c r="AA1243" s="247"/>
      <c r="AB1243" s="247"/>
      <c r="AC1243" s="247"/>
      <c r="AD1243" s="247"/>
      <c r="AE1243" s="247"/>
      <c r="AF1243" s="248"/>
      <c r="AG1243" s="248"/>
      <c r="AH1243" s="248"/>
      <c r="AI1243" s="248"/>
      <c r="AJ1243" s="248"/>
    </row>
    <row r="1244" spans="1:36" ht="12.75" customHeight="1" x14ac:dyDescent="0.25">
      <c r="A1244" s="139"/>
      <c r="B1244" s="139"/>
      <c r="C1244" s="139"/>
      <c r="D1244" s="139"/>
      <c r="E1244" s="139"/>
      <c r="G1244" s="139"/>
      <c r="I1244" s="139"/>
      <c r="J1244" s="139"/>
      <c r="O1244" s="139"/>
      <c r="P1244" s="139"/>
      <c r="Q1244" s="246"/>
      <c r="R1244" s="247"/>
      <c r="S1244" s="247"/>
      <c r="T1244" s="247"/>
      <c r="U1244" s="247"/>
      <c r="V1244" s="247"/>
      <c r="W1244" s="247"/>
      <c r="X1244" s="247"/>
      <c r="Y1244" s="247"/>
      <c r="Z1244" s="247"/>
      <c r="AA1244" s="247"/>
      <c r="AB1244" s="247"/>
      <c r="AC1244" s="247"/>
      <c r="AD1244" s="247"/>
      <c r="AE1244" s="247"/>
      <c r="AF1244" s="248"/>
      <c r="AG1244" s="248"/>
      <c r="AH1244" s="248"/>
      <c r="AI1244" s="248"/>
      <c r="AJ1244" s="248"/>
    </row>
    <row r="1245" spans="1:36" ht="12.75" customHeight="1" x14ac:dyDescent="0.25">
      <c r="A1245" s="139"/>
      <c r="B1245" s="139"/>
      <c r="C1245" s="139"/>
      <c r="D1245" s="139"/>
      <c r="E1245" s="139"/>
      <c r="G1245" s="139"/>
      <c r="I1245" s="139"/>
      <c r="J1245" s="139"/>
      <c r="O1245" s="139"/>
      <c r="P1245" s="139"/>
      <c r="Q1245" s="246"/>
      <c r="R1245" s="247"/>
      <c r="S1245" s="247"/>
      <c r="T1245" s="247"/>
      <c r="U1245" s="247"/>
      <c r="V1245" s="247"/>
      <c r="W1245" s="247"/>
      <c r="X1245" s="247"/>
      <c r="Y1245" s="247"/>
      <c r="Z1245" s="247"/>
      <c r="AA1245" s="247"/>
      <c r="AB1245" s="247"/>
      <c r="AC1245" s="247"/>
      <c r="AD1245" s="247"/>
      <c r="AE1245" s="247"/>
      <c r="AF1245" s="248"/>
      <c r="AG1245" s="248"/>
      <c r="AH1245" s="248"/>
      <c r="AI1245" s="248"/>
      <c r="AJ1245" s="248"/>
    </row>
    <row r="1246" spans="1:36" ht="12.75" customHeight="1" x14ac:dyDescent="0.25">
      <c r="A1246" s="139"/>
      <c r="B1246" s="139"/>
      <c r="C1246" s="139"/>
      <c r="D1246" s="139"/>
      <c r="E1246" s="139"/>
      <c r="G1246" s="139"/>
      <c r="I1246" s="139"/>
      <c r="J1246" s="139"/>
      <c r="O1246" s="139"/>
      <c r="P1246" s="139"/>
      <c r="Q1246" s="246"/>
      <c r="R1246" s="247"/>
      <c r="S1246" s="247"/>
      <c r="T1246" s="247"/>
      <c r="U1246" s="247"/>
      <c r="V1246" s="247"/>
      <c r="W1246" s="247"/>
      <c r="X1246" s="247"/>
      <c r="Y1246" s="247"/>
      <c r="Z1246" s="247"/>
      <c r="AA1246" s="247"/>
      <c r="AB1246" s="247"/>
      <c r="AC1246" s="247"/>
      <c r="AD1246" s="247"/>
      <c r="AE1246" s="247"/>
      <c r="AF1246" s="248"/>
      <c r="AG1246" s="248"/>
      <c r="AH1246" s="248"/>
      <c r="AI1246" s="248"/>
      <c r="AJ1246" s="248"/>
    </row>
    <row r="1247" spans="1:36" ht="12.75" customHeight="1" x14ac:dyDescent="0.25">
      <c r="A1247" s="139"/>
      <c r="B1247" s="139"/>
      <c r="C1247" s="139"/>
      <c r="D1247" s="139"/>
      <c r="E1247" s="139"/>
      <c r="G1247" s="139"/>
      <c r="I1247" s="139"/>
      <c r="J1247" s="139"/>
      <c r="O1247" s="139"/>
      <c r="P1247" s="139"/>
      <c r="Q1247" s="246"/>
      <c r="R1247" s="247"/>
      <c r="S1247" s="247"/>
      <c r="T1247" s="247"/>
      <c r="U1247" s="247"/>
      <c r="V1247" s="247"/>
      <c r="W1247" s="247"/>
      <c r="X1247" s="247"/>
      <c r="Y1247" s="247"/>
      <c r="Z1247" s="247"/>
      <c r="AA1247" s="247"/>
      <c r="AB1247" s="247"/>
      <c r="AC1247" s="247"/>
      <c r="AD1247" s="247"/>
      <c r="AE1247" s="247"/>
      <c r="AF1247" s="248"/>
      <c r="AG1247" s="248"/>
      <c r="AH1247" s="248"/>
      <c r="AI1247" s="248"/>
      <c r="AJ1247" s="248"/>
    </row>
    <row r="1248" spans="1:36" ht="12.75" customHeight="1" x14ac:dyDescent="0.25">
      <c r="A1248" s="139"/>
      <c r="B1248" s="139"/>
      <c r="C1248" s="139"/>
      <c r="D1248" s="139"/>
      <c r="E1248" s="139"/>
      <c r="G1248" s="139"/>
      <c r="I1248" s="139"/>
      <c r="J1248" s="139"/>
      <c r="O1248" s="139"/>
      <c r="P1248" s="139"/>
      <c r="Q1248" s="246"/>
      <c r="R1248" s="247"/>
      <c r="S1248" s="247"/>
      <c r="T1248" s="247"/>
      <c r="U1248" s="247"/>
      <c r="V1248" s="247"/>
      <c r="W1248" s="247"/>
      <c r="X1248" s="247"/>
      <c r="Y1248" s="247"/>
      <c r="Z1248" s="247"/>
      <c r="AA1248" s="247"/>
      <c r="AB1248" s="247"/>
      <c r="AC1248" s="247"/>
      <c r="AD1248" s="247"/>
      <c r="AE1248" s="247"/>
      <c r="AF1248" s="248"/>
      <c r="AG1248" s="248"/>
      <c r="AH1248" s="248"/>
      <c r="AI1248" s="248"/>
      <c r="AJ1248" s="248"/>
    </row>
    <row r="1249" spans="1:36" ht="12.75" customHeight="1" x14ac:dyDescent="0.25">
      <c r="A1249" s="139"/>
      <c r="B1249" s="139"/>
      <c r="C1249" s="139"/>
      <c r="D1249" s="139"/>
      <c r="E1249" s="139"/>
      <c r="G1249" s="139"/>
      <c r="I1249" s="139"/>
      <c r="J1249" s="139"/>
      <c r="O1249" s="139"/>
      <c r="P1249" s="139"/>
      <c r="Q1249" s="246"/>
      <c r="R1249" s="247"/>
      <c r="S1249" s="247"/>
      <c r="T1249" s="247"/>
      <c r="U1249" s="247"/>
      <c r="V1249" s="247"/>
      <c r="W1249" s="247"/>
      <c r="X1249" s="247"/>
      <c r="Y1249" s="247"/>
      <c r="Z1249" s="247"/>
      <c r="AA1249" s="247"/>
      <c r="AB1249" s="247"/>
      <c r="AC1249" s="247"/>
      <c r="AD1249" s="247"/>
      <c r="AE1249" s="247"/>
      <c r="AF1249" s="248"/>
      <c r="AG1249" s="248"/>
      <c r="AH1249" s="248"/>
      <c r="AI1249" s="248"/>
      <c r="AJ1249" s="248"/>
    </row>
    <row r="1250" spans="1:36" ht="12.75" customHeight="1" x14ac:dyDescent="0.25">
      <c r="A1250" s="139"/>
      <c r="B1250" s="139"/>
      <c r="C1250" s="139"/>
      <c r="D1250" s="139"/>
      <c r="E1250" s="139"/>
      <c r="G1250" s="139"/>
      <c r="I1250" s="139"/>
      <c r="J1250" s="139"/>
      <c r="O1250" s="139"/>
      <c r="P1250" s="139"/>
      <c r="Q1250" s="246"/>
      <c r="R1250" s="247"/>
      <c r="S1250" s="247"/>
      <c r="T1250" s="247"/>
      <c r="U1250" s="247"/>
      <c r="V1250" s="247"/>
      <c r="W1250" s="247"/>
      <c r="X1250" s="247"/>
      <c r="Y1250" s="247"/>
      <c r="Z1250" s="247"/>
      <c r="AA1250" s="247"/>
      <c r="AB1250" s="247"/>
      <c r="AC1250" s="247"/>
      <c r="AD1250" s="247"/>
      <c r="AE1250" s="247"/>
      <c r="AF1250" s="248"/>
      <c r="AG1250" s="248"/>
      <c r="AH1250" s="248"/>
      <c r="AI1250" s="248"/>
      <c r="AJ1250" s="248"/>
    </row>
    <row r="1251" spans="1:36" ht="12.75" customHeight="1" x14ac:dyDescent="0.25">
      <c r="A1251" s="139"/>
      <c r="B1251" s="139"/>
      <c r="C1251" s="139"/>
      <c r="D1251" s="139"/>
      <c r="E1251" s="139"/>
      <c r="G1251" s="139"/>
      <c r="I1251" s="139"/>
      <c r="J1251" s="139"/>
      <c r="O1251" s="139"/>
      <c r="P1251" s="139"/>
      <c r="Q1251" s="246"/>
      <c r="R1251" s="247"/>
      <c r="S1251" s="247"/>
      <c r="T1251" s="247"/>
      <c r="U1251" s="247"/>
      <c r="V1251" s="247"/>
      <c r="W1251" s="247"/>
      <c r="X1251" s="247"/>
      <c r="Y1251" s="247"/>
      <c r="Z1251" s="247"/>
      <c r="AA1251" s="247"/>
      <c r="AB1251" s="247"/>
      <c r="AC1251" s="247"/>
      <c r="AD1251" s="247"/>
      <c r="AE1251" s="247"/>
      <c r="AF1251" s="248"/>
      <c r="AG1251" s="248"/>
      <c r="AH1251" s="248"/>
      <c r="AI1251" s="248"/>
      <c r="AJ1251" s="248"/>
    </row>
    <row r="1252" spans="1:36" ht="12.75" customHeight="1" x14ac:dyDescent="0.25">
      <c r="A1252" s="139"/>
      <c r="B1252" s="139"/>
      <c r="C1252" s="139"/>
      <c r="D1252" s="139"/>
      <c r="E1252" s="139"/>
      <c r="G1252" s="139"/>
      <c r="I1252" s="139"/>
      <c r="J1252" s="139"/>
      <c r="O1252" s="139"/>
      <c r="P1252" s="139"/>
      <c r="Q1252" s="246"/>
      <c r="R1252" s="247"/>
      <c r="S1252" s="247"/>
      <c r="T1252" s="247"/>
      <c r="U1252" s="247"/>
      <c r="V1252" s="247"/>
      <c r="W1252" s="247"/>
      <c r="X1252" s="247"/>
      <c r="Y1252" s="247"/>
      <c r="Z1252" s="247"/>
      <c r="AA1252" s="247"/>
      <c r="AB1252" s="247"/>
      <c r="AC1252" s="247"/>
      <c r="AD1252" s="247"/>
      <c r="AE1252" s="247"/>
      <c r="AF1252" s="248"/>
      <c r="AG1252" s="248"/>
      <c r="AH1252" s="248"/>
      <c r="AI1252" s="248"/>
      <c r="AJ1252" s="248"/>
    </row>
    <row r="1253" spans="1:36" ht="12.75" customHeight="1" x14ac:dyDescent="0.25">
      <c r="A1253" s="139"/>
      <c r="B1253" s="139"/>
      <c r="C1253" s="139"/>
      <c r="D1253" s="139"/>
      <c r="E1253" s="139"/>
      <c r="G1253" s="139"/>
      <c r="I1253" s="139"/>
      <c r="J1253" s="139"/>
      <c r="O1253" s="139"/>
      <c r="P1253" s="139"/>
      <c r="Q1253" s="246"/>
      <c r="R1253" s="247"/>
      <c r="S1253" s="247"/>
      <c r="T1253" s="247"/>
      <c r="U1253" s="247"/>
      <c r="V1253" s="247"/>
      <c r="W1253" s="247"/>
      <c r="X1253" s="247"/>
      <c r="Y1253" s="247"/>
      <c r="Z1253" s="247"/>
      <c r="AA1253" s="247"/>
      <c r="AB1253" s="247"/>
      <c r="AC1253" s="247"/>
      <c r="AD1253" s="247"/>
      <c r="AE1253" s="247"/>
      <c r="AF1253" s="248"/>
      <c r="AG1253" s="248"/>
      <c r="AH1253" s="248"/>
      <c r="AI1253" s="248"/>
      <c r="AJ1253" s="248"/>
    </row>
    <row r="1254" spans="1:36" ht="12.75" customHeight="1" x14ac:dyDescent="0.25">
      <c r="A1254" s="139"/>
      <c r="B1254" s="139"/>
      <c r="C1254" s="139"/>
      <c r="D1254" s="139"/>
      <c r="E1254" s="139"/>
      <c r="G1254" s="139"/>
      <c r="I1254" s="139"/>
      <c r="J1254" s="139"/>
      <c r="O1254" s="139"/>
      <c r="P1254" s="139"/>
      <c r="Q1254" s="246"/>
      <c r="R1254" s="247"/>
      <c r="S1254" s="247"/>
      <c r="T1254" s="247"/>
      <c r="U1254" s="247"/>
      <c r="V1254" s="247"/>
      <c r="W1254" s="247"/>
      <c r="X1254" s="247"/>
      <c r="Y1254" s="247"/>
      <c r="Z1254" s="247"/>
      <c r="AA1254" s="247"/>
      <c r="AB1254" s="247"/>
      <c r="AC1254" s="247"/>
      <c r="AD1254" s="247"/>
      <c r="AE1254" s="247"/>
      <c r="AF1254" s="248"/>
      <c r="AG1254" s="248"/>
      <c r="AH1254" s="248"/>
      <c r="AI1254" s="248"/>
      <c r="AJ1254" s="248"/>
    </row>
    <row r="1255" spans="1:36" ht="12.75" customHeight="1" x14ac:dyDescent="0.25">
      <c r="A1255" s="139"/>
      <c r="B1255" s="139"/>
      <c r="C1255" s="139"/>
      <c r="D1255" s="139"/>
      <c r="E1255" s="139"/>
      <c r="G1255" s="139"/>
      <c r="I1255" s="139"/>
      <c r="J1255" s="139"/>
      <c r="O1255" s="139"/>
      <c r="P1255" s="139"/>
      <c r="Q1255" s="246"/>
      <c r="R1255" s="247"/>
      <c r="S1255" s="247"/>
      <c r="T1255" s="247"/>
      <c r="U1255" s="247"/>
      <c r="V1255" s="247"/>
      <c r="W1255" s="247"/>
      <c r="X1255" s="247"/>
      <c r="Y1255" s="247"/>
      <c r="Z1255" s="247"/>
      <c r="AA1255" s="247"/>
      <c r="AB1255" s="247"/>
      <c r="AC1255" s="247"/>
      <c r="AD1255" s="247"/>
      <c r="AE1255" s="247"/>
      <c r="AF1255" s="248"/>
      <c r="AG1255" s="248"/>
      <c r="AH1255" s="248"/>
      <c r="AI1255" s="248"/>
      <c r="AJ1255" s="248"/>
    </row>
    <row r="1256" spans="1:36" ht="12.75" customHeight="1" x14ac:dyDescent="0.25">
      <c r="A1256" s="139"/>
      <c r="B1256" s="139"/>
      <c r="C1256" s="139"/>
      <c r="D1256" s="139"/>
      <c r="E1256" s="139"/>
      <c r="G1256" s="139"/>
      <c r="I1256" s="139"/>
      <c r="J1256" s="139"/>
      <c r="O1256" s="139"/>
      <c r="P1256" s="139"/>
      <c r="Q1256" s="246"/>
      <c r="R1256" s="247"/>
      <c r="S1256" s="247"/>
      <c r="T1256" s="247"/>
      <c r="U1256" s="247"/>
      <c r="V1256" s="247"/>
      <c r="W1256" s="247"/>
      <c r="X1256" s="247"/>
      <c r="Y1256" s="247"/>
      <c r="Z1256" s="247"/>
      <c r="AA1256" s="247"/>
      <c r="AB1256" s="247"/>
      <c r="AC1256" s="247"/>
      <c r="AD1256" s="247"/>
      <c r="AE1256" s="247"/>
      <c r="AF1256" s="248"/>
      <c r="AG1256" s="248"/>
      <c r="AH1256" s="248"/>
      <c r="AI1256" s="248"/>
      <c r="AJ1256" s="248"/>
    </row>
    <row r="1257" spans="1:36" ht="12.75" customHeight="1" x14ac:dyDescent="0.25">
      <c r="A1257" s="139"/>
      <c r="B1257" s="139"/>
      <c r="C1257" s="139"/>
      <c r="D1257" s="139"/>
      <c r="E1257" s="139"/>
      <c r="G1257" s="139"/>
      <c r="I1257" s="139"/>
      <c r="J1257" s="139"/>
      <c r="O1257" s="139"/>
      <c r="P1257" s="139"/>
      <c r="Q1257" s="246"/>
      <c r="R1257" s="247"/>
      <c r="S1257" s="247"/>
      <c r="T1257" s="247"/>
      <c r="U1257" s="247"/>
      <c r="V1257" s="247"/>
      <c r="W1257" s="247"/>
      <c r="X1257" s="247"/>
      <c r="Y1257" s="247"/>
      <c r="Z1257" s="247"/>
      <c r="AA1257" s="247"/>
      <c r="AB1257" s="247"/>
      <c r="AC1257" s="247"/>
      <c r="AD1257" s="247"/>
      <c r="AE1257" s="247"/>
      <c r="AF1257" s="248"/>
      <c r="AG1257" s="248"/>
      <c r="AH1257" s="248"/>
      <c r="AI1257" s="248"/>
      <c r="AJ1257" s="248"/>
    </row>
    <row r="1258" spans="1:36" ht="12.75" customHeight="1" x14ac:dyDescent="0.25">
      <c r="A1258" s="139"/>
      <c r="B1258" s="139"/>
      <c r="C1258" s="139"/>
      <c r="D1258" s="139"/>
      <c r="E1258" s="139"/>
      <c r="G1258" s="139"/>
      <c r="I1258" s="139"/>
      <c r="J1258" s="139"/>
      <c r="O1258" s="139"/>
      <c r="P1258" s="139"/>
      <c r="Q1258" s="246"/>
      <c r="R1258" s="247"/>
      <c r="S1258" s="247"/>
      <c r="T1258" s="247"/>
      <c r="U1258" s="247"/>
      <c r="V1258" s="247"/>
      <c r="W1258" s="247"/>
      <c r="X1258" s="247"/>
      <c r="Y1258" s="247"/>
      <c r="Z1258" s="247"/>
      <c r="AA1258" s="247"/>
      <c r="AB1258" s="247"/>
      <c r="AC1258" s="247"/>
      <c r="AD1258" s="247"/>
      <c r="AE1258" s="247"/>
      <c r="AF1258" s="248"/>
      <c r="AG1258" s="248"/>
      <c r="AH1258" s="248"/>
      <c r="AI1258" s="248"/>
      <c r="AJ1258" s="248"/>
    </row>
    <row r="1259" spans="1:36" ht="12.75" customHeight="1" x14ac:dyDescent="0.25">
      <c r="A1259" s="139"/>
      <c r="B1259" s="139"/>
      <c r="C1259" s="139"/>
      <c r="D1259" s="139"/>
      <c r="E1259" s="139"/>
      <c r="G1259" s="139"/>
      <c r="I1259" s="139"/>
      <c r="J1259" s="139"/>
      <c r="O1259" s="139"/>
      <c r="P1259" s="139"/>
      <c r="Q1259" s="246"/>
      <c r="R1259" s="247"/>
      <c r="S1259" s="247"/>
      <c r="T1259" s="247"/>
      <c r="U1259" s="247"/>
      <c r="V1259" s="247"/>
      <c r="W1259" s="247"/>
      <c r="X1259" s="247"/>
      <c r="Y1259" s="247"/>
      <c r="Z1259" s="247"/>
      <c r="AA1259" s="247"/>
      <c r="AB1259" s="247"/>
      <c r="AC1259" s="247"/>
      <c r="AD1259" s="247"/>
      <c r="AE1259" s="247"/>
      <c r="AF1259" s="248"/>
      <c r="AG1259" s="248"/>
      <c r="AH1259" s="248"/>
      <c r="AI1259" s="248"/>
      <c r="AJ1259" s="248"/>
    </row>
    <row r="1260" spans="1:36" ht="12.75" customHeight="1" x14ac:dyDescent="0.25">
      <c r="A1260" s="139"/>
      <c r="B1260" s="139"/>
      <c r="C1260" s="139"/>
      <c r="D1260" s="139"/>
      <c r="E1260" s="139"/>
      <c r="G1260" s="139"/>
      <c r="I1260" s="139"/>
      <c r="J1260" s="139"/>
      <c r="O1260" s="139"/>
      <c r="P1260" s="139"/>
      <c r="Q1260" s="246"/>
      <c r="R1260" s="247"/>
      <c r="S1260" s="247"/>
      <c r="T1260" s="247"/>
      <c r="U1260" s="247"/>
      <c r="V1260" s="247"/>
      <c r="W1260" s="247"/>
      <c r="X1260" s="247"/>
      <c r="Y1260" s="247"/>
      <c r="Z1260" s="247"/>
      <c r="AA1260" s="247"/>
      <c r="AB1260" s="247"/>
      <c r="AC1260" s="247"/>
      <c r="AD1260" s="247"/>
      <c r="AE1260" s="247"/>
      <c r="AF1260" s="248"/>
      <c r="AG1260" s="248"/>
      <c r="AH1260" s="248"/>
      <c r="AI1260" s="248"/>
      <c r="AJ1260" s="248"/>
    </row>
    <row r="1261" spans="1:36" ht="12.75" customHeight="1" x14ac:dyDescent="0.25">
      <c r="A1261" s="139"/>
      <c r="B1261" s="139"/>
      <c r="C1261" s="139"/>
      <c r="D1261" s="139"/>
      <c r="E1261" s="139"/>
      <c r="G1261" s="139"/>
      <c r="I1261" s="139"/>
      <c r="J1261" s="139"/>
      <c r="O1261" s="139"/>
      <c r="P1261" s="139"/>
      <c r="Q1261" s="246"/>
      <c r="R1261" s="247"/>
      <c r="S1261" s="247"/>
      <c r="T1261" s="247"/>
      <c r="U1261" s="247"/>
      <c r="V1261" s="247"/>
      <c r="W1261" s="247"/>
      <c r="X1261" s="247"/>
      <c r="Y1261" s="247"/>
      <c r="Z1261" s="247"/>
      <c r="AA1261" s="247"/>
      <c r="AB1261" s="247"/>
      <c r="AC1261" s="247"/>
      <c r="AD1261" s="247"/>
      <c r="AE1261" s="247"/>
      <c r="AF1261" s="248"/>
      <c r="AG1261" s="248"/>
      <c r="AH1261" s="248"/>
      <c r="AI1261" s="248"/>
      <c r="AJ1261" s="248"/>
    </row>
    <row r="1262" spans="1:36" ht="12.75" customHeight="1" x14ac:dyDescent="0.25">
      <c r="A1262" s="139"/>
      <c r="B1262" s="139"/>
      <c r="C1262" s="139"/>
      <c r="D1262" s="139"/>
      <c r="E1262" s="139"/>
      <c r="G1262" s="139"/>
      <c r="I1262" s="139"/>
      <c r="J1262" s="139"/>
      <c r="O1262" s="139"/>
      <c r="P1262" s="139"/>
      <c r="Q1262" s="246"/>
      <c r="R1262" s="247"/>
      <c r="S1262" s="247"/>
      <c r="T1262" s="247"/>
      <c r="U1262" s="247"/>
      <c r="V1262" s="247"/>
      <c r="W1262" s="247"/>
      <c r="X1262" s="247"/>
      <c r="Y1262" s="247"/>
      <c r="Z1262" s="247"/>
      <c r="AA1262" s="247"/>
      <c r="AB1262" s="247"/>
      <c r="AC1262" s="247"/>
      <c r="AD1262" s="247"/>
      <c r="AE1262" s="247"/>
      <c r="AF1262" s="248"/>
      <c r="AG1262" s="248"/>
      <c r="AH1262" s="248"/>
      <c r="AI1262" s="248"/>
      <c r="AJ1262" s="248"/>
    </row>
    <row r="1263" spans="1:36" ht="12.75" customHeight="1" x14ac:dyDescent="0.25">
      <c r="A1263" s="139"/>
      <c r="B1263" s="139"/>
      <c r="C1263" s="139"/>
      <c r="D1263" s="139"/>
      <c r="E1263" s="139"/>
      <c r="G1263" s="139"/>
      <c r="I1263" s="139"/>
      <c r="J1263" s="139"/>
      <c r="O1263" s="139"/>
      <c r="P1263" s="139"/>
      <c r="Q1263" s="246"/>
      <c r="R1263" s="247"/>
      <c r="S1263" s="247"/>
      <c r="T1263" s="247"/>
      <c r="U1263" s="247"/>
      <c r="V1263" s="247"/>
      <c r="W1263" s="247"/>
      <c r="X1263" s="247"/>
      <c r="Y1263" s="247"/>
      <c r="Z1263" s="247"/>
      <c r="AA1263" s="247"/>
      <c r="AB1263" s="247"/>
      <c r="AC1263" s="247"/>
      <c r="AD1263" s="247"/>
      <c r="AE1263" s="247"/>
      <c r="AF1263" s="248"/>
      <c r="AG1263" s="248"/>
      <c r="AH1263" s="248"/>
      <c r="AI1263" s="248"/>
      <c r="AJ1263" s="248"/>
    </row>
    <row r="1264" spans="1:36" ht="12.75" customHeight="1" x14ac:dyDescent="0.25">
      <c r="A1264" s="139"/>
      <c r="B1264" s="139"/>
      <c r="C1264" s="139"/>
      <c r="D1264" s="139"/>
      <c r="E1264" s="139"/>
      <c r="G1264" s="139"/>
      <c r="I1264" s="139"/>
      <c r="J1264" s="139"/>
      <c r="O1264" s="139"/>
      <c r="P1264" s="139"/>
      <c r="Q1264" s="246"/>
      <c r="R1264" s="247"/>
      <c r="S1264" s="247"/>
      <c r="T1264" s="247"/>
      <c r="U1264" s="247"/>
      <c r="V1264" s="247"/>
      <c r="W1264" s="247"/>
      <c r="X1264" s="247"/>
      <c r="Y1264" s="247"/>
      <c r="Z1264" s="247"/>
      <c r="AA1264" s="247"/>
      <c r="AB1264" s="247"/>
      <c r="AC1264" s="247"/>
      <c r="AD1264" s="247"/>
      <c r="AE1264" s="247"/>
      <c r="AF1264" s="248"/>
      <c r="AG1264" s="248"/>
      <c r="AH1264" s="248"/>
      <c r="AI1264" s="248"/>
      <c r="AJ1264" s="248"/>
    </row>
    <row r="1265" spans="1:36" ht="12.75" customHeight="1" x14ac:dyDescent="0.25">
      <c r="A1265" s="139"/>
      <c r="B1265" s="139"/>
      <c r="C1265" s="139"/>
      <c r="D1265" s="139"/>
      <c r="E1265" s="139"/>
      <c r="G1265" s="139"/>
      <c r="I1265" s="139"/>
      <c r="J1265" s="139"/>
      <c r="O1265" s="139"/>
      <c r="P1265" s="139"/>
      <c r="Q1265" s="246"/>
      <c r="R1265" s="247"/>
      <c r="S1265" s="247"/>
      <c r="T1265" s="247"/>
      <c r="U1265" s="247"/>
      <c r="V1265" s="247"/>
      <c r="W1265" s="247"/>
      <c r="X1265" s="247"/>
      <c r="Y1265" s="247"/>
      <c r="Z1265" s="247"/>
      <c r="AA1265" s="247"/>
      <c r="AB1265" s="247"/>
      <c r="AC1265" s="247"/>
      <c r="AD1265" s="247"/>
      <c r="AE1265" s="247"/>
      <c r="AF1265" s="248"/>
      <c r="AG1265" s="248"/>
      <c r="AH1265" s="248"/>
      <c r="AI1265" s="248"/>
      <c r="AJ1265" s="248"/>
    </row>
    <row r="1266" spans="1:36" ht="12.75" customHeight="1" x14ac:dyDescent="0.25">
      <c r="A1266" s="139"/>
      <c r="B1266" s="139"/>
      <c r="C1266" s="139"/>
      <c r="D1266" s="139"/>
      <c r="E1266" s="139"/>
      <c r="G1266" s="139"/>
      <c r="I1266" s="139"/>
      <c r="J1266" s="139"/>
      <c r="O1266" s="139"/>
      <c r="P1266" s="139"/>
      <c r="Q1266" s="246"/>
      <c r="R1266" s="247"/>
      <c r="S1266" s="247"/>
      <c r="T1266" s="247"/>
      <c r="U1266" s="247"/>
      <c r="V1266" s="247"/>
      <c r="W1266" s="247"/>
      <c r="X1266" s="247"/>
      <c r="Y1266" s="247"/>
      <c r="Z1266" s="247"/>
      <c r="AA1266" s="247"/>
      <c r="AB1266" s="247"/>
      <c r="AC1266" s="247"/>
      <c r="AD1266" s="247"/>
      <c r="AE1266" s="247"/>
      <c r="AF1266" s="248"/>
      <c r="AG1266" s="248"/>
      <c r="AH1266" s="248"/>
      <c r="AI1266" s="248"/>
      <c r="AJ1266" s="248"/>
    </row>
    <row r="1267" spans="1:36" ht="12.75" customHeight="1" x14ac:dyDescent="0.25">
      <c r="A1267" s="139"/>
      <c r="B1267" s="139"/>
      <c r="C1267" s="139"/>
      <c r="D1267" s="139"/>
      <c r="E1267" s="139"/>
      <c r="G1267" s="139"/>
      <c r="I1267" s="139"/>
      <c r="J1267" s="139"/>
      <c r="O1267" s="139"/>
      <c r="P1267" s="139"/>
      <c r="Q1267" s="246"/>
      <c r="R1267" s="247"/>
      <c r="S1267" s="247"/>
      <c r="T1267" s="247"/>
      <c r="U1267" s="247"/>
      <c r="V1267" s="247"/>
      <c r="W1267" s="247"/>
      <c r="X1267" s="247"/>
      <c r="Y1267" s="247"/>
      <c r="Z1267" s="247"/>
      <c r="AA1267" s="247"/>
      <c r="AB1267" s="247"/>
      <c r="AC1267" s="247"/>
      <c r="AD1267" s="247"/>
      <c r="AE1267" s="247"/>
      <c r="AF1267" s="248"/>
      <c r="AG1267" s="248"/>
      <c r="AH1267" s="248"/>
      <c r="AI1267" s="248"/>
      <c r="AJ1267" s="248"/>
    </row>
    <row r="1268" spans="1:36" ht="12.75" customHeight="1" x14ac:dyDescent="0.25">
      <c r="A1268" s="139"/>
      <c r="B1268" s="139"/>
      <c r="C1268" s="139"/>
      <c r="D1268" s="139"/>
      <c r="E1268" s="139"/>
      <c r="G1268" s="139"/>
      <c r="I1268" s="139"/>
      <c r="J1268" s="139"/>
      <c r="O1268" s="139"/>
      <c r="P1268" s="139"/>
      <c r="Q1268" s="246"/>
      <c r="R1268" s="247"/>
      <c r="S1268" s="247"/>
      <c r="T1268" s="247"/>
      <c r="U1268" s="247"/>
      <c r="V1268" s="247"/>
      <c r="W1268" s="247"/>
      <c r="X1268" s="247"/>
      <c r="Y1268" s="247"/>
      <c r="Z1268" s="247"/>
      <c r="AA1268" s="247"/>
      <c r="AB1268" s="247"/>
      <c r="AC1268" s="247"/>
      <c r="AD1268" s="247"/>
      <c r="AE1268" s="247"/>
      <c r="AF1268" s="248"/>
      <c r="AG1268" s="248"/>
      <c r="AH1268" s="248"/>
      <c r="AI1268" s="248"/>
      <c r="AJ1268" s="248"/>
    </row>
    <row r="1269" spans="1:36" ht="12.75" customHeight="1" x14ac:dyDescent="0.25">
      <c r="A1269" s="139"/>
      <c r="B1269" s="139"/>
      <c r="C1269" s="139"/>
      <c r="D1269" s="139"/>
      <c r="E1269" s="139"/>
      <c r="G1269" s="139"/>
      <c r="I1269" s="139"/>
      <c r="J1269" s="139"/>
      <c r="O1269" s="139"/>
      <c r="P1269" s="139"/>
      <c r="Q1269" s="246"/>
      <c r="R1269" s="247"/>
      <c r="S1269" s="247"/>
      <c r="T1269" s="247"/>
      <c r="U1269" s="247"/>
      <c r="V1269" s="247"/>
      <c r="W1269" s="247"/>
      <c r="X1269" s="247"/>
      <c r="Y1269" s="247"/>
      <c r="Z1269" s="247"/>
      <c r="AA1269" s="247"/>
      <c r="AB1269" s="247"/>
      <c r="AC1269" s="247"/>
      <c r="AD1269" s="247"/>
      <c r="AE1269" s="247"/>
      <c r="AF1269" s="248"/>
      <c r="AG1269" s="248"/>
      <c r="AH1269" s="248"/>
      <c r="AI1269" s="248"/>
      <c r="AJ1269" s="248"/>
    </row>
    <row r="1270" spans="1:36" ht="12.75" customHeight="1" x14ac:dyDescent="0.25">
      <c r="A1270" s="139"/>
      <c r="B1270" s="139"/>
      <c r="C1270" s="139"/>
      <c r="D1270" s="139"/>
      <c r="E1270" s="139"/>
      <c r="G1270" s="139"/>
      <c r="I1270" s="139"/>
      <c r="J1270" s="139"/>
      <c r="O1270" s="139"/>
      <c r="P1270" s="139"/>
      <c r="Q1270" s="246"/>
      <c r="R1270" s="247"/>
      <c r="S1270" s="247"/>
      <c r="T1270" s="247"/>
      <c r="U1270" s="247"/>
      <c r="V1270" s="247"/>
      <c r="W1270" s="247"/>
      <c r="X1270" s="247"/>
      <c r="Y1270" s="247"/>
      <c r="Z1270" s="247"/>
      <c r="AA1270" s="247"/>
      <c r="AB1270" s="247"/>
      <c r="AC1270" s="247"/>
      <c r="AD1270" s="247"/>
      <c r="AE1270" s="247"/>
      <c r="AF1270" s="248"/>
      <c r="AG1270" s="248"/>
      <c r="AH1270" s="248"/>
      <c r="AI1270" s="248"/>
      <c r="AJ1270" s="248"/>
    </row>
    <row r="1271" spans="1:36" ht="12.75" customHeight="1" x14ac:dyDescent="0.25">
      <c r="A1271" s="139"/>
      <c r="B1271" s="139"/>
      <c r="C1271" s="139"/>
      <c r="D1271" s="139"/>
      <c r="E1271" s="139"/>
      <c r="G1271" s="139"/>
      <c r="I1271" s="139"/>
      <c r="J1271" s="139"/>
      <c r="O1271" s="139"/>
      <c r="P1271" s="139"/>
      <c r="Q1271" s="246"/>
      <c r="R1271" s="247"/>
      <c r="S1271" s="247"/>
      <c r="T1271" s="247"/>
      <c r="U1271" s="247"/>
      <c r="V1271" s="247"/>
      <c r="W1271" s="247"/>
      <c r="X1271" s="247"/>
      <c r="Y1271" s="247"/>
      <c r="Z1271" s="247"/>
      <c r="AA1271" s="247"/>
      <c r="AB1271" s="247"/>
      <c r="AC1271" s="247"/>
      <c r="AD1271" s="247"/>
      <c r="AE1271" s="247"/>
      <c r="AF1271" s="248"/>
      <c r="AG1271" s="248"/>
      <c r="AH1271" s="248"/>
      <c r="AI1271" s="248"/>
      <c r="AJ1271" s="248"/>
    </row>
    <row r="1272" spans="1:36" ht="12.75" customHeight="1" x14ac:dyDescent="0.25">
      <c r="A1272" s="139"/>
      <c r="B1272" s="139"/>
      <c r="C1272" s="139"/>
      <c r="D1272" s="139"/>
      <c r="E1272" s="139"/>
      <c r="G1272" s="139"/>
      <c r="I1272" s="139"/>
      <c r="J1272" s="139"/>
      <c r="O1272" s="139"/>
      <c r="P1272" s="139"/>
      <c r="Q1272" s="246"/>
      <c r="R1272" s="247"/>
      <c r="S1272" s="247"/>
      <c r="T1272" s="247"/>
      <c r="U1272" s="247"/>
      <c r="V1272" s="247"/>
      <c r="W1272" s="247"/>
      <c r="X1272" s="247"/>
      <c r="Y1272" s="247"/>
      <c r="Z1272" s="247"/>
      <c r="AA1272" s="247"/>
      <c r="AB1272" s="247"/>
      <c r="AC1272" s="247"/>
      <c r="AD1272" s="247"/>
      <c r="AE1272" s="247"/>
      <c r="AF1272" s="248"/>
      <c r="AG1272" s="248"/>
      <c r="AH1272" s="248"/>
      <c r="AI1272" s="248"/>
      <c r="AJ1272" s="248"/>
    </row>
    <row r="1273" spans="1:36" ht="12.75" customHeight="1" x14ac:dyDescent="0.25">
      <c r="A1273" s="139"/>
      <c r="B1273" s="139"/>
      <c r="C1273" s="139"/>
      <c r="D1273" s="139"/>
      <c r="E1273" s="139"/>
      <c r="G1273" s="139"/>
      <c r="I1273" s="139"/>
      <c r="J1273" s="139"/>
      <c r="O1273" s="139"/>
      <c r="P1273" s="139"/>
      <c r="Q1273" s="246"/>
      <c r="R1273" s="247"/>
      <c r="S1273" s="247"/>
      <c r="T1273" s="247"/>
      <c r="U1273" s="247"/>
      <c r="V1273" s="247"/>
      <c r="W1273" s="247"/>
      <c r="X1273" s="247"/>
      <c r="Y1273" s="247"/>
      <c r="Z1273" s="247"/>
      <c r="AA1273" s="247"/>
      <c r="AB1273" s="247"/>
      <c r="AC1273" s="247"/>
      <c r="AD1273" s="247"/>
      <c r="AE1273" s="247"/>
      <c r="AF1273" s="248"/>
      <c r="AG1273" s="248"/>
      <c r="AH1273" s="248"/>
      <c r="AI1273" s="248"/>
      <c r="AJ1273" s="248"/>
    </row>
    <row r="1274" spans="1:36" ht="12.75" customHeight="1" x14ac:dyDescent="0.25">
      <c r="A1274" s="139"/>
      <c r="B1274" s="139"/>
      <c r="C1274" s="139"/>
      <c r="D1274" s="139"/>
      <c r="E1274" s="139"/>
      <c r="G1274" s="139"/>
      <c r="I1274" s="139"/>
      <c r="J1274" s="139"/>
      <c r="O1274" s="139"/>
      <c r="P1274" s="139"/>
      <c r="Q1274" s="246"/>
      <c r="R1274" s="247"/>
      <c r="S1274" s="247"/>
      <c r="T1274" s="247"/>
      <c r="U1274" s="247"/>
      <c r="V1274" s="247"/>
      <c r="W1274" s="247"/>
      <c r="X1274" s="247"/>
      <c r="Y1274" s="247"/>
      <c r="Z1274" s="247"/>
      <c r="AA1274" s="247"/>
      <c r="AB1274" s="247"/>
      <c r="AC1274" s="247"/>
      <c r="AD1274" s="247"/>
      <c r="AE1274" s="247"/>
      <c r="AF1274" s="248"/>
      <c r="AG1274" s="248"/>
      <c r="AH1274" s="248"/>
      <c r="AI1274" s="248"/>
      <c r="AJ1274" s="248"/>
    </row>
    <row r="1275" spans="1:36" ht="12.75" customHeight="1" x14ac:dyDescent="0.25">
      <c r="A1275" s="139"/>
      <c r="B1275" s="139"/>
      <c r="C1275" s="139"/>
      <c r="D1275" s="139"/>
      <c r="E1275" s="139"/>
      <c r="G1275" s="139"/>
      <c r="I1275" s="139"/>
      <c r="J1275" s="139"/>
      <c r="O1275" s="139"/>
      <c r="P1275" s="139"/>
      <c r="Q1275" s="246"/>
      <c r="R1275" s="247"/>
      <c r="S1275" s="247"/>
      <c r="T1275" s="247"/>
      <c r="U1275" s="247"/>
      <c r="V1275" s="247"/>
      <c r="W1275" s="247"/>
      <c r="X1275" s="247"/>
      <c r="Y1275" s="247"/>
      <c r="Z1275" s="247"/>
      <c r="AA1275" s="247"/>
      <c r="AB1275" s="247"/>
      <c r="AC1275" s="247"/>
      <c r="AD1275" s="247"/>
      <c r="AE1275" s="247"/>
      <c r="AF1275" s="248"/>
      <c r="AG1275" s="248"/>
      <c r="AH1275" s="248"/>
      <c r="AI1275" s="248"/>
      <c r="AJ1275" s="248"/>
    </row>
    <row r="1276" spans="1:36" ht="12.75" customHeight="1" x14ac:dyDescent="0.25">
      <c r="A1276" s="139"/>
      <c r="B1276" s="139"/>
      <c r="C1276" s="139"/>
      <c r="D1276" s="139"/>
      <c r="E1276" s="139"/>
      <c r="G1276" s="139"/>
      <c r="I1276" s="139"/>
      <c r="J1276" s="139"/>
      <c r="O1276" s="139"/>
      <c r="P1276" s="139"/>
      <c r="Q1276" s="246"/>
      <c r="R1276" s="247"/>
      <c r="S1276" s="247"/>
      <c r="T1276" s="247"/>
      <c r="U1276" s="247"/>
      <c r="V1276" s="247"/>
      <c r="W1276" s="247"/>
      <c r="X1276" s="247"/>
      <c r="Y1276" s="247"/>
      <c r="Z1276" s="247"/>
      <c r="AA1276" s="247"/>
      <c r="AB1276" s="247"/>
      <c r="AC1276" s="247"/>
      <c r="AD1276" s="247"/>
      <c r="AE1276" s="247"/>
      <c r="AF1276" s="248"/>
      <c r="AG1276" s="248"/>
      <c r="AH1276" s="248"/>
      <c r="AI1276" s="248"/>
      <c r="AJ1276" s="248"/>
    </row>
    <row r="1277" spans="1:36" ht="12.75" customHeight="1" x14ac:dyDescent="0.25">
      <c r="A1277" s="139"/>
      <c r="B1277" s="139"/>
      <c r="C1277" s="139"/>
      <c r="D1277" s="139"/>
      <c r="E1277" s="139"/>
      <c r="G1277" s="139"/>
      <c r="I1277" s="139"/>
      <c r="J1277" s="139"/>
      <c r="O1277" s="139"/>
      <c r="P1277" s="139"/>
      <c r="Q1277" s="246"/>
      <c r="R1277" s="247"/>
      <c r="S1277" s="247"/>
      <c r="T1277" s="247"/>
      <c r="U1277" s="247"/>
      <c r="V1277" s="247"/>
      <c r="W1277" s="247"/>
      <c r="X1277" s="247"/>
      <c r="Y1277" s="247"/>
      <c r="Z1277" s="247"/>
      <c r="AA1277" s="247"/>
      <c r="AB1277" s="247"/>
      <c r="AC1277" s="247"/>
      <c r="AD1277" s="247"/>
      <c r="AE1277" s="247"/>
      <c r="AF1277" s="248"/>
      <c r="AG1277" s="248"/>
      <c r="AH1277" s="248"/>
      <c r="AI1277" s="248"/>
      <c r="AJ1277" s="248"/>
    </row>
    <row r="1278" spans="1:36" ht="12.75" customHeight="1" x14ac:dyDescent="0.25">
      <c r="A1278" s="139"/>
      <c r="B1278" s="139"/>
      <c r="C1278" s="139"/>
      <c r="D1278" s="139"/>
      <c r="E1278" s="139"/>
      <c r="G1278" s="139"/>
      <c r="I1278" s="139"/>
      <c r="J1278" s="139"/>
      <c r="O1278" s="139"/>
      <c r="P1278" s="139"/>
      <c r="Q1278" s="246"/>
      <c r="R1278" s="247"/>
      <c r="S1278" s="247"/>
      <c r="T1278" s="247"/>
      <c r="U1278" s="247"/>
      <c r="V1278" s="247"/>
      <c r="W1278" s="247"/>
      <c r="X1278" s="247"/>
      <c r="Y1278" s="247"/>
      <c r="Z1278" s="247"/>
      <c r="AA1278" s="247"/>
      <c r="AB1278" s="247"/>
      <c r="AC1278" s="247"/>
      <c r="AD1278" s="247"/>
      <c r="AE1278" s="247"/>
      <c r="AF1278" s="248"/>
      <c r="AG1278" s="248"/>
      <c r="AH1278" s="248"/>
      <c r="AI1278" s="248"/>
      <c r="AJ1278" s="248"/>
    </row>
    <row r="1279" spans="1:36" ht="12.75" customHeight="1" x14ac:dyDescent="0.25">
      <c r="A1279" s="139"/>
      <c r="B1279" s="139"/>
      <c r="C1279" s="139"/>
      <c r="D1279" s="139"/>
      <c r="E1279" s="139"/>
      <c r="G1279" s="139"/>
      <c r="I1279" s="139"/>
      <c r="J1279" s="139"/>
      <c r="O1279" s="139"/>
      <c r="P1279" s="139"/>
      <c r="Q1279" s="246"/>
      <c r="R1279" s="247"/>
      <c r="S1279" s="247"/>
      <c r="T1279" s="247"/>
      <c r="U1279" s="247"/>
      <c r="V1279" s="247"/>
      <c r="W1279" s="247"/>
      <c r="X1279" s="247"/>
      <c r="Y1279" s="247"/>
      <c r="Z1279" s="247"/>
      <c r="AA1279" s="247"/>
      <c r="AB1279" s="247"/>
      <c r="AC1279" s="247"/>
      <c r="AD1279" s="247"/>
      <c r="AE1279" s="247"/>
      <c r="AF1279" s="248"/>
      <c r="AG1279" s="248"/>
      <c r="AH1279" s="248"/>
      <c r="AI1279" s="248"/>
      <c r="AJ1279" s="248"/>
    </row>
    <row r="1280" spans="1:36" ht="12.75" customHeight="1" x14ac:dyDescent="0.25">
      <c r="A1280" s="139"/>
      <c r="B1280" s="139"/>
      <c r="C1280" s="139"/>
      <c r="D1280" s="139"/>
      <c r="E1280" s="139"/>
      <c r="G1280" s="139"/>
      <c r="I1280" s="139"/>
      <c r="J1280" s="139"/>
      <c r="O1280" s="139"/>
      <c r="P1280" s="139"/>
      <c r="Q1280" s="246"/>
      <c r="R1280" s="247"/>
      <c r="S1280" s="247"/>
      <c r="T1280" s="247"/>
      <c r="U1280" s="247"/>
      <c r="V1280" s="247"/>
      <c r="W1280" s="247"/>
      <c r="X1280" s="247"/>
      <c r="Y1280" s="247"/>
      <c r="Z1280" s="247"/>
      <c r="AA1280" s="247"/>
      <c r="AB1280" s="247"/>
      <c r="AC1280" s="247"/>
      <c r="AD1280" s="247"/>
      <c r="AE1280" s="247"/>
      <c r="AF1280" s="248"/>
      <c r="AG1280" s="248"/>
      <c r="AH1280" s="248"/>
      <c r="AI1280" s="248"/>
      <c r="AJ1280" s="248"/>
    </row>
    <row r="1281" spans="1:36" ht="12.75" customHeight="1" x14ac:dyDescent="0.25">
      <c r="A1281" s="139"/>
      <c r="B1281" s="139"/>
      <c r="C1281" s="139"/>
      <c r="D1281" s="139"/>
      <c r="E1281" s="139"/>
      <c r="G1281" s="139"/>
      <c r="I1281" s="139"/>
      <c r="J1281" s="139"/>
      <c r="O1281" s="139"/>
      <c r="P1281" s="139"/>
      <c r="Q1281" s="246"/>
      <c r="R1281" s="247"/>
      <c r="S1281" s="247"/>
      <c r="T1281" s="247"/>
      <c r="U1281" s="247"/>
      <c r="V1281" s="247"/>
      <c r="W1281" s="247"/>
      <c r="X1281" s="247"/>
      <c r="Y1281" s="247"/>
      <c r="Z1281" s="247"/>
      <c r="AA1281" s="247"/>
      <c r="AB1281" s="247"/>
      <c r="AC1281" s="247"/>
      <c r="AD1281" s="247"/>
      <c r="AE1281" s="247"/>
      <c r="AF1281" s="248"/>
      <c r="AG1281" s="248"/>
      <c r="AH1281" s="248"/>
      <c r="AI1281" s="248"/>
      <c r="AJ1281" s="248"/>
    </row>
    <row r="1282" spans="1:36" ht="12.75" customHeight="1" x14ac:dyDescent="0.25">
      <c r="A1282" s="139"/>
      <c r="B1282" s="139"/>
      <c r="C1282" s="139"/>
      <c r="D1282" s="139"/>
      <c r="E1282" s="139"/>
      <c r="G1282" s="139"/>
      <c r="I1282" s="139"/>
      <c r="J1282" s="139"/>
      <c r="O1282" s="139"/>
      <c r="P1282" s="139"/>
      <c r="Q1282" s="246"/>
      <c r="R1282" s="247"/>
      <c r="S1282" s="247"/>
      <c r="T1282" s="247"/>
      <c r="U1282" s="247"/>
      <c r="V1282" s="247"/>
      <c r="W1282" s="247"/>
      <c r="X1282" s="247"/>
      <c r="Y1282" s="247"/>
      <c r="Z1282" s="247"/>
      <c r="AA1282" s="247"/>
      <c r="AB1282" s="247"/>
      <c r="AC1282" s="247"/>
      <c r="AD1282" s="247"/>
      <c r="AE1282" s="247"/>
      <c r="AF1282" s="248"/>
      <c r="AG1282" s="248"/>
      <c r="AH1282" s="248"/>
      <c r="AI1282" s="248"/>
      <c r="AJ1282" s="248"/>
    </row>
    <row r="1283" spans="1:36" ht="12.75" customHeight="1" x14ac:dyDescent="0.25">
      <c r="A1283" s="139"/>
      <c r="B1283" s="139"/>
      <c r="C1283" s="139"/>
      <c r="D1283" s="139"/>
      <c r="E1283" s="139"/>
      <c r="G1283" s="139"/>
      <c r="I1283" s="139"/>
      <c r="J1283" s="139"/>
      <c r="O1283" s="139"/>
      <c r="P1283" s="139"/>
      <c r="Q1283" s="246"/>
      <c r="R1283" s="247"/>
      <c r="S1283" s="247"/>
      <c r="T1283" s="247"/>
      <c r="U1283" s="247"/>
      <c r="V1283" s="247"/>
      <c r="W1283" s="247"/>
      <c r="X1283" s="247"/>
      <c r="Y1283" s="247"/>
      <c r="Z1283" s="247"/>
      <c r="AA1283" s="247"/>
      <c r="AB1283" s="247"/>
      <c r="AC1283" s="247"/>
      <c r="AD1283" s="247"/>
      <c r="AE1283" s="247"/>
      <c r="AF1283" s="248"/>
      <c r="AG1283" s="248"/>
      <c r="AH1283" s="248"/>
      <c r="AI1283" s="248"/>
      <c r="AJ1283" s="248"/>
    </row>
    <row r="1284" spans="1:36" ht="12.75" customHeight="1" x14ac:dyDescent="0.25">
      <c r="A1284" s="139"/>
      <c r="B1284" s="139"/>
      <c r="C1284" s="139"/>
      <c r="D1284" s="139"/>
      <c r="E1284" s="139"/>
      <c r="G1284" s="139"/>
      <c r="I1284" s="139"/>
      <c r="J1284" s="139"/>
      <c r="O1284" s="139"/>
      <c r="P1284" s="139"/>
      <c r="Q1284" s="246"/>
      <c r="R1284" s="247"/>
      <c r="S1284" s="247"/>
      <c r="T1284" s="247"/>
      <c r="U1284" s="247"/>
      <c r="V1284" s="247"/>
      <c r="W1284" s="247"/>
      <c r="X1284" s="247"/>
      <c r="Y1284" s="247"/>
      <c r="Z1284" s="247"/>
      <c r="AA1284" s="247"/>
      <c r="AB1284" s="247"/>
      <c r="AC1284" s="247"/>
      <c r="AD1284" s="247"/>
      <c r="AE1284" s="247"/>
      <c r="AF1284" s="248"/>
      <c r="AG1284" s="248"/>
      <c r="AH1284" s="248"/>
      <c r="AI1284" s="248"/>
      <c r="AJ1284" s="248"/>
    </row>
    <row r="1285" spans="1:36" ht="12.75" customHeight="1" x14ac:dyDescent="0.25">
      <c r="A1285" s="139"/>
      <c r="B1285" s="139"/>
      <c r="C1285" s="139"/>
      <c r="D1285" s="139"/>
      <c r="E1285" s="139"/>
      <c r="G1285" s="139"/>
      <c r="I1285" s="139"/>
      <c r="J1285" s="139"/>
      <c r="O1285" s="139"/>
      <c r="P1285" s="139"/>
      <c r="Q1285" s="246"/>
      <c r="R1285" s="247"/>
      <c r="S1285" s="247"/>
      <c r="T1285" s="247"/>
      <c r="U1285" s="247"/>
      <c r="V1285" s="247"/>
      <c r="W1285" s="247"/>
      <c r="X1285" s="247"/>
      <c r="Y1285" s="247"/>
      <c r="Z1285" s="247"/>
      <c r="AA1285" s="247"/>
      <c r="AB1285" s="247"/>
      <c r="AC1285" s="247"/>
      <c r="AD1285" s="247"/>
      <c r="AE1285" s="247"/>
      <c r="AF1285" s="248"/>
      <c r="AG1285" s="248"/>
      <c r="AH1285" s="248"/>
      <c r="AI1285" s="248"/>
      <c r="AJ1285" s="248"/>
    </row>
    <row r="1286" spans="1:36" ht="12.75" customHeight="1" x14ac:dyDescent="0.25">
      <c r="A1286" s="139"/>
      <c r="B1286" s="139"/>
      <c r="C1286" s="139"/>
      <c r="D1286" s="139"/>
      <c r="E1286" s="139"/>
      <c r="G1286" s="139"/>
      <c r="I1286" s="139"/>
      <c r="J1286" s="139"/>
      <c r="O1286" s="139"/>
      <c r="P1286" s="139"/>
      <c r="Q1286" s="246"/>
      <c r="R1286" s="247"/>
      <c r="S1286" s="247"/>
      <c r="T1286" s="247"/>
      <c r="U1286" s="247"/>
      <c r="V1286" s="247"/>
      <c r="W1286" s="247"/>
      <c r="X1286" s="247"/>
      <c r="Y1286" s="247"/>
      <c r="Z1286" s="247"/>
      <c r="AA1286" s="247"/>
      <c r="AB1286" s="247"/>
      <c r="AC1286" s="247"/>
      <c r="AD1286" s="247"/>
      <c r="AE1286" s="247"/>
      <c r="AF1286" s="248"/>
      <c r="AG1286" s="248"/>
      <c r="AH1286" s="248"/>
      <c r="AI1286" s="248"/>
      <c r="AJ1286" s="248"/>
    </row>
    <row r="1287" spans="1:36" ht="12.75" customHeight="1" x14ac:dyDescent="0.25">
      <c r="A1287" s="139"/>
      <c r="B1287" s="139"/>
      <c r="C1287" s="139"/>
      <c r="D1287" s="139"/>
      <c r="E1287" s="139"/>
      <c r="G1287" s="139"/>
      <c r="I1287" s="139"/>
      <c r="J1287" s="139"/>
      <c r="O1287" s="139"/>
      <c r="P1287" s="139"/>
      <c r="Q1287" s="246"/>
      <c r="R1287" s="247"/>
      <c r="S1287" s="247"/>
      <c r="T1287" s="247"/>
      <c r="U1287" s="247"/>
      <c r="V1287" s="247"/>
      <c r="W1287" s="247"/>
      <c r="X1287" s="247"/>
      <c r="Y1287" s="247"/>
      <c r="Z1287" s="247"/>
      <c r="AA1287" s="247"/>
      <c r="AB1287" s="247"/>
      <c r="AC1287" s="247"/>
      <c r="AD1287" s="247"/>
      <c r="AE1287" s="247"/>
      <c r="AF1287" s="248"/>
      <c r="AG1287" s="248"/>
      <c r="AH1287" s="248"/>
      <c r="AI1287" s="248"/>
      <c r="AJ1287" s="248"/>
    </row>
    <row r="1288" spans="1:36" ht="12.75" customHeight="1" x14ac:dyDescent="0.25">
      <c r="A1288" s="139"/>
      <c r="B1288" s="139"/>
      <c r="C1288" s="139"/>
      <c r="D1288" s="139"/>
      <c r="E1288" s="139"/>
      <c r="G1288" s="139"/>
      <c r="I1288" s="139"/>
      <c r="J1288" s="139"/>
      <c r="O1288" s="139"/>
      <c r="P1288" s="139"/>
      <c r="Q1288" s="246"/>
      <c r="R1288" s="247"/>
      <c r="S1288" s="247"/>
      <c r="T1288" s="247"/>
      <c r="U1288" s="247"/>
      <c r="V1288" s="247"/>
      <c r="W1288" s="247"/>
      <c r="X1288" s="247"/>
      <c r="Y1288" s="247"/>
      <c r="Z1288" s="247"/>
      <c r="AA1288" s="247"/>
      <c r="AB1288" s="247"/>
      <c r="AC1288" s="247"/>
      <c r="AD1288" s="247"/>
      <c r="AE1288" s="247"/>
      <c r="AF1288" s="248"/>
      <c r="AG1288" s="248"/>
      <c r="AH1288" s="248"/>
      <c r="AI1288" s="248"/>
      <c r="AJ1288" s="248"/>
    </row>
    <row r="1289" spans="1:36" ht="12.75" customHeight="1" x14ac:dyDescent="0.25">
      <c r="A1289" s="139"/>
      <c r="B1289" s="139"/>
      <c r="C1289" s="139"/>
      <c r="D1289" s="139"/>
      <c r="E1289" s="139"/>
      <c r="G1289" s="139"/>
      <c r="I1289" s="139"/>
      <c r="J1289" s="139"/>
      <c r="O1289" s="139"/>
      <c r="P1289" s="139"/>
      <c r="Q1289" s="246"/>
      <c r="R1289" s="247"/>
      <c r="S1289" s="247"/>
      <c r="T1289" s="247"/>
      <c r="U1289" s="247"/>
      <c r="V1289" s="247"/>
      <c r="W1289" s="247"/>
      <c r="X1289" s="247"/>
      <c r="Y1289" s="247"/>
      <c r="Z1289" s="247"/>
      <c r="AA1289" s="247"/>
      <c r="AB1289" s="247"/>
      <c r="AC1289" s="247"/>
      <c r="AD1289" s="247"/>
      <c r="AE1289" s="247"/>
      <c r="AF1289" s="248"/>
      <c r="AG1289" s="248"/>
      <c r="AH1289" s="248"/>
      <c r="AI1289" s="248"/>
      <c r="AJ1289" s="248"/>
    </row>
    <row r="1290" spans="1:36" ht="12.75" customHeight="1" x14ac:dyDescent="0.25">
      <c r="A1290" s="139"/>
      <c r="B1290" s="139"/>
      <c r="C1290" s="139"/>
      <c r="D1290" s="139"/>
      <c r="E1290" s="139"/>
      <c r="G1290" s="139"/>
      <c r="I1290" s="139"/>
      <c r="J1290" s="139"/>
      <c r="O1290" s="139"/>
      <c r="P1290" s="139"/>
      <c r="Q1290" s="246"/>
      <c r="R1290" s="247"/>
      <c r="S1290" s="247"/>
      <c r="T1290" s="247"/>
      <c r="U1290" s="247"/>
      <c r="V1290" s="247"/>
      <c r="W1290" s="247"/>
      <c r="X1290" s="247"/>
      <c r="Y1290" s="247"/>
      <c r="Z1290" s="247"/>
      <c r="AA1290" s="247"/>
      <c r="AB1290" s="247"/>
      <c r="AC1290" s="247"/>
      <c r="AD1290" s="247"/>
      <c r="AE1290" s="247"/>
      <c r="AF1290" s="248"/>
      <c r="AG1290" s="248"/>
      <c r="AH1290" s="248"/>
      <c r="AI1290" s="248"/>
      <c r="AJ1290" s="248"/>
    </row>
    <row r="1291" spans="1:36" ht="12.75" customHeight="1" x14ac:dyDescent="0.25">
      <c r="A1291" s="139"/>
      <c r="B1291" s="139"/>
      <c r="C1291" s="139"/>
      <c r="D1291" s="139"/>
      <c r="E1291" s="139"/>
      <c r="G1291" s="139"/>
      <c r="I1291" s="139"/>
      <c r="J1291" s="139"/>
      <c r="O1291" s="139"/>
      <c r="P1291" s="139"/>
      <c r="Q1291" s="246"/>
      <c r="R1291" s="247"/>
      <c r="S1291" s="247"/>
      <c r="T1291" s="247"/>
      <c r="U1291" s="247"/>
      <c r="V1291" s="247"/>
      <c r="W1291" s="247"/>
      <c r="X1291" s="247"/>
      <c r="Y1291" s="247"/>
      <c r="Z1291" s="247"/>
      <c r="AA1291" s="247"/>
      <c r="AB1291" s="247"/>
      <c r="AC1291" s="247"/>
      <c r="AD1291" s="247"/>
      <c r="AE1291" s="247"/>
      <c r="AF1291" s="248"/>
      <c r="AG1291" s="248"/>
      <c r="AH1291" s="248"/>
      <c r="AI1291" s="248"/>
      <c r="AJ1291" s="248"/>
    </row>
    <row r="1292" spans="1:36" ht="12.75" customHeight="1" x14ac:dyDescent="0.25">
      <c r="A1292" s="139"/>
      <c r="B1292" s="139"/>
      <c r="C1292" s="139"/>
      <c r="D1292" s="139"/>
      <c r="E1292" s="139"/>
      <c r="G1292" s="139"/>
      <c r="I1292" s="139"/>
      <c r="J1292" s="139"/>
      <c r="O1292" s="139"/>
      <c r="P1292" s="139"/>
      <c r="Q1292" s="246"/>
      <c r="R1292" s="247"/>
      <c r="S1292" s="247"/>
      <c r="T1292" s="247"/>
      <c r="U1292" s="247"/>
      <c r="V1292" s="247"/>
      <c r="W1292" s="247"/>
      <c r="X1292" s="247"/>
      <c r="Y1292" s="247"/>
      <c r="Z1292" s="247"/>
      <c r="AA1292" s="247"/>
      <c r="AB1292" s="247"/>
      <c r="AC1292" s="247"/>
      <c r="AD1292" s="247"/>
      <c r="AE1292" s="247"/>
      <c r="AF1292" s="248"/>
      <c r="AG1292" s="248"/>
      <c r="AH1292" s="248"/>
      <c r="AI1292" s="248"/>
      <c r="AJ1292" s="248"/>
    </row>
    <row r="1293" spans="1:36" ht="12.75" customHeight="1" x14ac:dyDescent="0.25">
      <c r="A1293" s="139"/>
      <c r="B1293" s="139"/>
      <c r="C1293" s="139"/>
      <c r="D1293" s="139"/>
      <c r="E1293" s="139"/>
      <c r="G1293" s="139"/>
      <c r="I1293" s="139"/>
      <c r="J1293" s="139"/>
      <c r="O1293" s="139"/>
      <c r="P1293" s="139"/>
      <c r="Q1293" s="246"/>
      <c r="R1293" s="247"/>
      <c r="S1293" s="247"/>
      <c r="T1293" s="247"/>
      <c r="U1293" s="247"/>
      <c r="V1293" s="247"/>
      <c r="W1293" s="247"/>
      <c r="X1293" s="247"/>
      <c r="Y1293" s="247"/>
      <c r="Z1293" s="247"/>
      <c r="AA1293" s="247"/>
      <c r="AB1293" s="247"/>
      <c r="AC1293" s="247"/>
      <c r="AD1293" s="247"/>
      <c r="AE1293" s="247"/>
      <c r="AF1293" s="248"/>
      <c r="AG1293" s="248"/>
      <c r="AH1293" s="248"/>
      <c r="AI1293" s="248"/>
      <c r="AJ1293" s="248"/>
    </row>
    <row r="1294" spans="1:36" ht="12.75" customHeight="1" x14ac:dyDescent="0.25">
      <c r="A1294" s="139"/>
      <c r="B1294" s="139"/>
      <c r="C1294" s="139"/>
      <c r="D1294" s="139"/>
      <c r="E1294" s="139"/>
      <c r="G1294" s="139"/>
      <c r="I1294" s="139"/>
      <c r="J1294" s="139"/>
      <c r="O1294" s="139"/>
      <c r="P1294" s="139"/>
      <c r="Q1294" s="246"/>
      <c r="R1294" s="247"/>
      <c r="S1294" s="247"/>
      <c r="T1294" s="247"/>
      <c r="U1294" s="247"/>
      <c r="V1294" s="247"/>
      <c r="W1294" s="247"/>
      <c r="X1294" s="247"/>
      <c r="Y1294" s="247"/>
      <c r="Z1294" s="247"/>
      <c r="AA1294" s="247"/>
      <c r="AB1294" s="247"/>
      <c r="AC1294" s="247"/>
      <c r="AD1294" s="247"/>
      <c r="AE1294" s="247"/>
      <c r="AF1294" s="248"/>
      <c r="AG1294" s="248"/>
      <c r="AH1294" s="248"/>
      <c r="AI1294" s="248"/>
      <c r="AJ1294" s="248"/>
    </row>
    <row r="1295" spans="1:36" ht="12.75" customHeight="1" x14ac:dyDescent="0.25">
      <c r="A1295" s="139"/>
      <c r="B1295" s="139"/>
      <c r="C1295" s="139"/>
      <c r="D1295" s="139"/>
      <c r="E1295" s="139"/>
      <c r="G1295" s="139"/>
      <c r="I1295" s="139"/>
      <c r="J1295" s="139"/>
      <c r="O1295" s="139"/>
      <c r="P1295" s="139"/>
      <c r="Q1295" s="246"/>
      <c r="R1295" s="247"/>
      <c r="S1295" s="247"/>
      <c r="T1295" s="247"/>
      <c r="U1295" s="247"/>
      <c r="V1295" s="247"/>
      <c r="W1295" s="247"/>
      <c r="X1295" s="247"/>
      <c r="Y1295" s="247"/>
      <c r="Z1295" s="247"/>
      <c r="AA1295" s="247"/>
      <c r="AB1295" s="247"/>
      <c r="AC1295" s="247"/>
      <c r="AD1295" s="247"/>
      <c r="AE1295" s="247"/>
      <c r="AF1295" s="248"/>
      <c r="AG1295" s="248"/>
      <c r="AH1295" s="248"/>
      <c r="AI1295" s="248"/>
      <c r="AJ1295" s="248"/>
    </row>
    <row r="1296" spans="1:36" ht="12.75" customHeight="1" x14ac:dyDescent="0.25">
      <c r="A1296" s="139"/>
      <c r="B1296" s="139"/>
      <c r="C1296" s="139"/>
      <c r="D1296" s="139"/>
      <c r="E1296" s="139"/>
      <c r="G1296" s="139"/>
      <c r="I1296" s="139"/>
      <c r="J1296" s="139"/>
      <c r="O1296" s="139"/>
      <c r="P1296" s="139"/>
      <c r="Q1296" s="246"/>
      <c r="R1296" s="247"/>
      <c r="S1296" s="247"/>
      <c r="T1296" s="247"/>
      <c r="U1296" s="247"/>
      <c r="V1296" s="247"/>
      <c r="W1296" s="247"/>
      <c r="X1296" s="247"/>
      <c r="Y1296" s="247"/>
      <c r="Z1296" s="247"/>
      <c r="AA1296" s="247"/>
      <c r="AB1296" s="247"/>
      <c r="AC1296" s="247"/>
      <c r="AD1296" s="247"/>
      <c r="AE1296" s="247"/>
      <c r="AF1296" s="248"/>
      <c r="AG1296" s="248"/>
      <c r="AH1296" s="248"/>
      <c r="AI1296" s="248"/>
      <c r="AJ1296" s="248"/>
    </row>
    <row r="1297" spans="1:36" ht="12.75" customHeight="1" x14ac:dyDescent="0.25">
      <c r="A1297" s="139"/>
      <c r="B1297" s="139"/>
      <c r="C1297" s="139"/>
      <c r="D1297" s="139"/>
      <c r="E1297" s="139"/>
      <c r="G1297" s="139"/>
      <c r="I1297" s="139"/>
      <c r="J1297" s="139"/>
      <c r="O1297" s="139"/>
      <c r="P1297" s="139"/>
      <c r="Q1297" s="246"/>
      <c r="R1297" s="247"/>
      <c r="S1297" s="247"/>
      <c r="T1297" s="247"/>
      <c r="U1297" s="247"/>
      <c r="V1297" s="247"/>
      <c r="W1297" s="247"/>
      <c r="X1297" s="247"/>
      <c r="Y1297" s="247"/>
      <c r="Z1297" s="247"/>
      <c r="AA1297" s="247"/>
      <c r="AB1297" s="247"/>
      <c r="AC1297" s="247"/>
      <c r="AD1297" s="247"/>
      <c r="AE1297" s="247"/>
      <c r="AF1297" s="248"/>
      <c r="AG1297" s="248"/>
      <c r="AH1297" s="248"/>
      <c r="AI1297" s="248"/>
      <c r="AJ1297" s="248"/>
    </row>
    <row r="1298" spans="1:36" ht="12.75" customHeight="1" x14ac:dyDescent="0.25">
      <c r="A1298" s="139"/>
      <c r="B1298" s="139"/>
      <c r="C1298" s="139"/>
      <c r="D1298" s="139"/>
      <c r="E1298" s="139"/>
      <c r="G1298" s="139"/>
      <c r="I1298" s="139"/>
      <c r="J1298" s="139"/>
      <c r="O1298" s="139"/>
      <c r="P1298" s="139"/>
      <c r="Q1298" s="246"/>
      <c r="R1298" s="247"/>
      <c r="S1298" s="247"/>
      <c r="T1298" s="247"/>
      <c r="U1298" s="247"/>
      <c r="V1298" s="247"/>
      <c r="W1298" s="247"/>
      <c r="X1298" s="247"/>
      <c r="Y1298" s="247"/>
      <c r="Z1298" s="247"/>
      <c r="AA1298" s="247"/>
      <c r="AB1298" s="247"/>
      <c r="AC1298" s="247"/>
      <c r="AD1298" s="247"/>
      <c r="AE1298" s="247"/>
      <c r="AF1298" s="248"/>
      <c r="AG1298" s="248"/>
      <c r="AH1298" s="248"/>
      <c r="AI1298" s="248"/>
      <c r="AJ1298" s="248"/>
    </row>
    <row r="1299" spans="1:36" ht="12.75" customHeight="1" x14ac:dyDescent="0.25">
      <c r="A1299" s="139"/>
      <c r="B1299" s="139"/>
      <c r="C1299" s="139"/>
      <c r="D1299" s="139"/>
      <c r="E1299" s="139"/>
      <c r="G1299" s="139"/>
      <c r="I1299" s="139"/>
      <c r="J1299" s="139"/>
      <c r="O1299" s="139"/>
      <c r="P1299" s="139"/>
      <c r="Q1299" s="246"/>
      <c r="R1299" s="247"/>
      <c r="S1299" s="247"/>
      <c r="T1299" s="247"/>
      <c r="U1299" s="247"/>
      <c r="V1299" s="247"/>
      <c r="W1299" s="247"/>
      <c r="X1299" s="247"/>
      <c r="Y1299" s="247"/>
      <c r="Z1299" s="247"/>
      <c r="AA1299" s="247"/>
      <c r="AB1299" s="247"/>
      <c r="AC1299" s="247"/>
      <c r="AD1299" s="247"/>
      <c r="AE1299" s="247"/>
      <c r="AF1299" s="248"/>
      <c r="AG1299" s="248"/>
      <c r="AH1299" s="248"/>
      <c r="AI1299" s="248"/>
      <c r="AJ1299" s="248"/>
    </row>
    <row r="1300" spans="1:36" ht="12.75" customHeight="1" x14ac:dyDescent="0.25">
      <c r="A1300" s="139"/>
      <c r="B1300" s="139"/>
      <c r="C1300" s="139"/>
      <c r="D1300" s="139"/>
      <c r="E1300" s="139"/>
      <c r="G1300" s="139"/>
      <c r="I1300" s="139"/>
      <c r="J1300" s="139"/>
      <c r="O1300" s="139"/>
      <c r="P1300" s="139"/>
      <c r="Q1300" s="246"/>
      <c r="R1300" s="247"/>
      <c r="S1300" s="247"/>
      <c r="T1300" s="247"/>
      <c r="U1300" s="247"/>
      <c r="V1300" s="247"/>
      <c r="W1300" s="247"/>
      <c r="X1300" s="247"/>
      <c r="Y1300" s="247"/>
      <c r="Z1300" s="247"/>
      <c r="AA1300" s="247"/>
      <c r="AB1300" s="247"/>
      <c r="AC1300" s="247"/>
      <c r="AD1300" s="247"/>
      <c r="AE1300" s="247"/>
      <c r="AF1300" s="248"/>
      <c r="AG1300" s="248"/>
      <c r="AH1300" s="248"/>
      <c r="AI1300" s="248"/>
      <c r="AJ1300" s="248"/>
    </row>
    <row r="1301" spans="1:36" ht="12.75" customHeight="1" x14ac:dyDescent="0.25">
      <c r="A1301" s="139"/>
      <c r="B1301" s="139"/>
      <c r="C1301" s="139"/>
      <c r="D1301" s="139"/>
      <c r="E1301" s="139"/>
      <c r="G1301" s="139"/>
      <c r="I1301" s="139"/>
      <c r="J1301" s="139"/>
      <c r="O1301" s="139"/>
      <c r="P1301" s="139"/>
      <c r="Q1301" s="246"/>
      <c r="R1301" s="247"/>
      <c r="S1301" s="247"/>
      <c r="T1301" s="247"/>
      <c r="U1301" s="247"/>
      <c r="V1301" s="247"/>
      <c r="W1301" s="247"/>
      <c r="X1301" s="247"/>
      <c r="Y1301" s="247"/>
      <c r="Z1301" s="247"/>
      <c r="AA1301" s="247"/>
      <c r="AB1301" s="247"/>
      <c r="AC1301" s="247"/>
      <c r="AD1301" s="247"/>
      <c r="AE1301" s="247"/>
      <c r="AF1301" s="248"/>
      <c r="AG1301" s="248"/>
      <c r="AH1301" s="248"/>
      <c r="AI1301" s="248"/>
      <c r="AJ1301" s="248"/>
    </row>
    <row r="1302" spans="1:36" ht="12.75" customHeight="1" x14ac:dyDescent="0.25">
      <c r="A1302" s="139"/>
      <c r="B1302" s="139"/>
      <c r="C1302" s="139"/>
      <c r="D1302" s="139"/>
      <c r="E1302" s="139"/>
      <c r="G1302" s="139"/>
      <c r="I1302" s="139"/>
      <c r="J1302" s="139"/>
      <c r="O1302" s="139"/>
      <c r="P1302" s="139"/>
      <c r="Q1302" s="246"/>
      <c r="R1302" s="247"/>
      <c r="S1302" s="247"/>
      <c r="T1302" s="247"/>
      <c r="U1302" s="247"/>
      <c r="V1302" s="247"/>
      <c r="W1302" s="247"/>
      <c r="X1302" s="247"/>
      <c r="Y1302" s="247"/>
      <c r="Z1302" s="247"/>
      <c r="AA1302" s="247"/>
      <c r="AB1302" s="247"/>
      <c r="AC1302" s="247"/>
      <c r="AD1302" s="247"/>
      <c r="AE1302" s="247"/>
      <c r="AF1302" s="248"/>
      <c r="AG1302" s="248"/>
      <c r="AH1302" s="248"/>
      <c r="AI1302" s="248"/>
      <c r="AJ1302" s="248"/>
    </row>
    <row r="1303" spans="1:36" ht="12.75" customHeight="1" x14ac:dyDescent="0.25">
      <c r="A1303" s="139"/>
      <c r="B1303" s="139"/>
      <c r="C1303" s="139"/>
      <c r="D1303" s="139"/>
      <c r="E1303" s="139"/>
      <c r="G1303" s="139"/>
      <c r="I1303" s="139"/>
      <c r="J1303" s="139"/>
      <c r="O1303" s="139"/>
      <c r="P1303" s="139"/>
      <c r="Q1303" s="246"/>
      <c r="R1303" s="247"/>
      <c r="S1303" s="247"/>
      <c r="T1303" s="247"/>
      <c r="U1303" s="247"/>
      <c r="V1303" s="247"/>
      <c r="W1303" s="247"/>
      <c r="X1303" s="247"/>
      <c r="Y1303" s="247"/>
      <c r="Z1303" s="247"/>
      <c r="AA1303" s="247"/>
      <c r="AB1303" s="247"/>
      <c r="AC1303" s="247"/>
      <c r="AD1303" s="247"/>
      <c r="AE1303" s="247"/>
      <c r="AF1303" s="248"/>
      <c r="AG1303" s="248"/>
      <c r="AH1303" s="248"/>
      <c r="AI1303" s="248"/>
      <c r="AJ1303" s="248"/>
    </row>
    <row r="1304" spans="1:36" ht="12.75" customHeight="1" x14ac:dyDescent="0.25">
      <c r="A1304" s="139"/>
      <c r="B1304" s="139"/>
      <c r="C1304" s="139"/>
      <c r="D1304" s="139"/>
      <c r="E1304" s="139"/>
      <c r="G1304" s="139"/>
      <c r="I1304" s="139"/>
      <c r="J1304" s="139"/>
      <c r="O1304" s="139"/>
      <c r="P1304" s="139"/>
      <c r="Q1304" s="246"/>
      <c r="R1304" s="247"/>
      <c r="S1304" s="247"/>
      <c r="T1304" s="247"/>
      <c r="U1304" s="247"/>
      <c r="V1304" s="247"/>
      <c r="W1304" s="247"/>
      <c r="X1304" s="247"/>
      <c r="Y1304" s="247"/>
      <c r="Z1304" s="247"/>
      <c r="AA1304" s="247"/>
      <c r="AB1304" s="247"/>
      <c r="AC1304" s="247"/>
      <c r="AD1304" s="247"/>
      <c r="AE1304" s="247"/>
      <c r="AF1304" s="248"/>
      <c r="AG1304" s="248"/>
      <c r="AH1304" s="248"/>
      <c r="AI1304" s="248"/>
      <c r="AJ1304" s="248"/>
    </row>
    <row r="1305" spans="1:36" ht="12.75" customHeight="1" x14ac:dyDescent="0.25">
      <c r="A1305" s="139"/>
      <c r="B1305" s="139"/>
      <c r="C1305" s="139"/>
      <c r="D1305" s="139"/>
      <c r="E1305" s="139"/>
      <c r="G1305" s="139"/>
      <c r="I1305" s="139"/>
      <c r="J1305" s="139"/>
      <c r="O1305" s="139"/>
      <c r="P1305" s="139"/>
      <c r="Q1305" s="246"/>
      <c r="R1305" s="247"/>
      <c r="S1305" s="247"/>
      <c r="T1305" s="247"/>
      <c r="U1305" s="247"/>
      <c r="V1305" s="247"/>
      <c r="W1305" s="247"/>
      <c r="X1305" s="247"/>
      <c r="Y1305" s="247"/>
      <c r="Z1305" s="247"/>
      <c r="AA1305" s="247"/>
      <c r="AB1305" s="247"/>
      <c r="AC1305" s="247"/>
      <c r="AD1305" s="247"/>
      <c r="AE1305" s="247"/>
      <c r="AF1305" s="248"/>
      <c r="AG1305" s="248"/>
      <c r="AH1305" s="248"/>
      <c r="AI1305" s="248"/>
      <c r="AJ1305" s="248"/>
    </row>
    <row r="1306" spans="1:36" ht="12.75" customHeight="1" x14ac:dyDescent="0.25">
      <c r="A1306" s="139"/>
      <c r="B1306" s="139"/>
      <c r="C1306" s="139"/>
      <c r="D1306" s="139"/>
      <c r="E1306" s="139"/>
      <c r="G1306" s="139"/>
      <c r="I1306" s="139"/>
      <c r="J1306" s="139"/>
      <c r="O1306" s="139"/>
      <c r="P1306" s="139"/>
      <c r="Q1306" s="246"/>
      <c r="R1306" s="247"/>
      <c r="S1306" s="247"/>
      <c r="T1306" s="247"/>
      <c r="U1306" s="247"/>
      <c r="V1306" s="247"/>
      <c r="W1306" s="247"/>
      <c r="X1306" s="247"/>
      <c r="Y1306" s="247"/>
      <c r="Z1306" s="247"/>
      <c r="AA1306" s="247"/>
      <c r="AB1306" s="247"/>
      <c r="AC1306" s="247"/>
      <c r="AD1306" s="247"/>
      <c r="AE1306" s="247"/>
      <c r="AF1306" s="248"/>
      <c r="AG1306" s="248"/>
      <c r="AH1306" s="248"/>
      <c r="AI1306" s="248"/>
      <c r="AJ1306" s="248"/>
    </row>
    <row r="1307" spans="1:36" ht="12.75" customHeight="1" x14ac:dyDescent="0.25">
      <c r="A1307" s="139"/>
      <c r="B1307" s="139"/>
      <c r="C1307" s="139"/>
      <c r="D1307" s="139"/>
      <c r="E1307" s="139"/>
      <c r="G1307" s="139"/>
      <c r="I1307" s="139"/>
      <c r="J1307" s="139"/>
      <c r="O1307" s="139"/>
      <c r="P1307" s="139"/>
      <c r="Q1307" s="246"/>
      <c r="R1307" s="247"/>
      <c r="S1307" s="247"/>
      <c r="T1307" s="247"/>
      <c r="U1307" s="247"/>
      <c r="V1307" s="247"/>
      <c r="W1307" s="247"/>
      <c r="X1307" s="247"/>
      <c r="Y1307" s="247"/>
      <c r="Z1307" s="247"/>
      <c r="AA1307" s="247"/>
      <c r="AB1307" s="247"/>
      <c r="AC1307" s="247"/>
      <c r="AD1307" s="247"/>
      <c r="AE1307" s="247"/>
      <c r="AF1307" s="248"/>
      <c r="AG1307" s="248"/>
      <c r="AH1307" s="248"/>
      <c r="AI1307" s="248"/>
      <c r="AJ1307" s="248"/>
    </row>
    <row r="1308" spans="1:36" ht="12.75" customHeight="1" x14ac:dyDescent="0.25">
      <c r="A1308" s="139"/>
      <c r="B1308" s="139"/>
      <c r="C1308" s="139"/>
      <c r="D1308" s="139"/>
      <c r="E1308" s="139"/>
      <c r="G1308" s="139"/>
      <c r="I1308" s="139"/>
      <c r="J1308" s="139"/>
      <c r="O1308" s="139"/>
      <c r="P1308" s="139"/>
      <c r="Q1308" s="246"/>
      <c r="R1308" s="247"/>
      <c r="S1308" s="247"/>
      <c r="T1308" s="247"/>
      <c r="U1308" s="247"/>
      <c r="V1308" s="247"/>
      <c r="W1308" s="247"/>
      <c r="X1308" s="247"/>
      <c r="Y1308" s="247"/>
      <c r="Z1308" s="247"/>
      <c r="AA1308" s="247"/>
      <c r="AB1308" s="247"/>
      <c r="AC1308" s="247"/>
      <c r="AD1308" s="247"/>
      <c r="AE1308" s="247"/>
      <c r="AF1308" s="248"/>
      <c r="AG1308" s="248"/>
      <c r="AH1308" s="248"/>
      <c r="AI1308" s="248"/>
      <c r="AJ1308" s="248"/>
    </row>
    <row r="1309" spans="1:36" ht="12.75" customHeight="1" x14ac:dyDescent="0.25">
      <c r="A1309" s="139"/>
      <c r="B1309" s="139"/>
      <c r="C1309" s="139"/>
      <c r="D1309" s="139"/>
      <c r="E1309" s="139"/>
      <c r="G1309" s="139"/>
      <c r="I1309" s="139"/>
      <c r="J1309" s="139"/>
      <c r="O1309" s="139"/>
      <c r="P1309" s="139"/>
      <c r="Q1309" s="246"/>
      <c r="R1309" s="247"/>
      <c r="S1309" s="247"/>
      <c r="T1309" s="247"/>
      <c r="U1309" s="247"/>
      <c r="V1309" s="247"/>
      <c r="W1309" s="247"/>
      <c r="X1309" s="247"/>
      <c r="Y1309" s="247"/>
      <c r="Z1309" s="247"/>
      <c r="AA1309" s="247"/>
      <c r="AB1309" s="247"/>
      <c r="AC1309" s="247"/>
      <c r="AD1309" s="247"/>
      <c r="AE1309" s="247"/>
      <c r="AF1309" s="248"/>
      <c r="AG1309" s="248"/>
      <c r="AH1309" s="248"/>
      <c r="AI1309" s="248"/>
      <c r="AJ1309" s="248"/>
    </row>
    <row r="1310" spans="1:36" ht="12.75" customHeight="1" x14ac:dyDescent="0.25">
      <c r="A1310" s="139"/>
      <c r="B1310" s="139"/>
      <c r="C1310" s="139"/>
      <c r="D1310" s="139"/>
      <c r="E1310" s="139"/>
      <c r="G1310" s="139"/>
      <c r="I1310" s="139"/>
      <c r="J1310" s="139"/>
      <c r="O1310" s="139"/>
      <c r="P1310" s="139"/>
      <c r="Q1310" s="246"/>
      <c r="R1310" s="247"/>
      <c r="S1310" s="247"/>
      <c r="T1310" s="247"/>
      <c r="U1310" s="247"/>
      <c r="V1310" s="247"/>
      <c r="W1310" s="247"/>
      <c r="X1310" s="247"/>
      <c r="Y1310" s="247"/>
      <c r="Z1310" s="247"/>
      <c r="AA1310" s="247"/>
      <c r="AB1310" s="247"/>
      <c r="AC1310" s="247"/>
      <c r="AD1310" s="247"/>
      <c r="AE1310" s="247"/>
      <c r="AF1310" s="248"/>
      <c r="AG1310" s="248"/>
      <c r="AH1310" s="248"/>
      <c r="AI1310" s="248"/>
      <c r="AJ1310" s="248"/>
    </row>
    <row r="1311" spans="1:36" ht="12.75" customHeight="1" x14ac:dyDescent="0.25">
      <c r="A1311" s="139"/>
      <c r="B1311" s="139"/>
      <c r="C1311" s="139"/>
      <c r="D1311" s="139"/>
      <c r="E1311" s="139"/>
      <c r="G1311" s="139"/>
      <c r="I1311" s="139"/>
      <c r="J1311" s="139"/>
      <c r="O1311" s="139"/>
      <c r="P1311" s="139"/>
      <c r="Q1311" s="246"/>
      <c r="R1311" s="247"/>
      <c r="S1311" s="247"/>
      <c r="T1311" s="247"/>
      <c r="U1311" s="247"/>
      <c r="V1311" s="247"/>
      <c r="W1311" s="247"/>
      <c r="X1311" s="247"/>
      <c r="Y1311" s="247"/>
      <c r="Z1311" s="247"/>
      <c r="AA1311" s="247"/>
      <c r="AB1311" s="247"/>
      <c r="AC1311" s="247"/>
      <c r="AD1311" s="247"/>
      <c r="AE1311" s="247"/>
      <c r="AF1311" s="248"/>
      <c r="AG1311" s="248"/>
      <c r="AH1311" s="248"/>
      <c r="AI1311" s="248"/>
      <c r="AJ1311" s="248"/>
    </row>
    <row r="1312" spans="1:36" ht="12.75" customHeight="1" x14ac:dyDescent="0.25">
      <c r="A1312" s="139"/>
      <c r="B1312" s="139"/>
      <c r="C1312" s="139"/>
      <c r="D1312" s="139"/>
      <c r="E1312" s="139"/>
      <c r="G1312" s="139"/>
      <c r="I1312" s="139"/>
      <c r="J1312" s="139"/>
      <c r="O1312" s="139"/>
      <c r="P1312" s="139"/>
      <c r="Q1312" s="246"/>
      <c r="R1312" s="247"/>
      <c r="S1312" s="247"/>
      <c r="T1312" s="247"/>
      <c r="U1312" s="247"/>
      <c r="V1312" s="247"/>
      <c r="W1312" s="247"/>
      <c r="X1312" s="247"/>
      <c r="Y1312" s="247"/>
      <c r="Z1312" s="247"/>
      <c r="AA1312" s="247"/>
      <c r="AB1312" s="247"/>
      <c r="AC1312" s="247"/>
      <c r="AD1312" s="247"/>
      <c r="AE1312" s="247"/>
      <c r="AF1312" s="248"/>
      <c r="AG1312" s="248"/>
      <c r="AH1312" s="248"/>
      <c r="AI1312" s="248"/>
      <c r="AJ1312" s="248"/>
    </row>
    <row r="1313" spans="1:36" ht="12.75" customHeight="1" x14ac:dyDescent="0.25">
      <c r="A1313" s="139"/>
      <c r="B1313" s="139"/>
      <c r="C1313" s="139"/>
      <c r="D1313" s="139"/>
      <c r="E1313" s="139"/>
      <c r="G1313" s="139"/>
      <c r="I1313" s="139"/>
      <c r="J1313" s="139"/>
      <c r="O1313" s="139"/>
      <c r="P1313" s="139"/>
      <c r="Q1313" s="246"/>
      <c r="R1313" s="247"/>
      <c r="S1313" s="247"/>
      <c r="T1313" s="247"/>
      <c r="U1313" s="247"/>
      <c r="V1313" s="247"/>
      <c r="W1313" s="247"/>
      <c r="X1313" s="247"/>
      <c r="Y1313" s="247"/>
      <c r="Z1313" s="247"/>
      <c r="AA1313" s="247"/>
      <c r="AB1313" s="247"/>
      <c r="AC1313" s="247"/>
      <c r="AD1313" s="247"/>
      <c r="AE1313" s="247"/>
      <c r="AF1313" s="248"/>
      <c r="AG1313" s="248"/>
      <c r="AH1313" s="248"/>
      <c r="AI1313" s="248"/>
      <c r="AJ1313" s="248"/>
    </row>
    <row r="1314" spans="1:36" ht="12.75" customHeight="1" x14ac:dyDescent="0.25">
      <c r="A1314" s="139"/>
      <c r="B1314" s="139"/>
      <c r="C1314" s="139"/>
      <c r="D1314" s="139"/>
      <c r="E1314" s="139"/>
      <c r="G1314" s="139"/>
      <c r="I1314" s="139"/>
      <c r="J1314" s="139"/>
      <c r="O1314" s="139"/>
      <c r="P1314" s="139"/>
      <c r="Q1314" s="246"/>
      <c r="R1314" s="247"/>
      <c r="S1314" s="247"/>
      <c r="T1314" s="247"/>
      <c r="U1314" s="247"/>
      <c r="V1314" s="247"/>
      <c r="W1314" s="247"/>
      <c r="X1314" s="247"/>
      <c r="Y1314" s="247"/>
      <c r="Z1314" s="247"/>
      <c r="AA1314" s="247"/>
      <c r="AB1314" s="247"/>
      <c r="AC1314" s="247"/>
      <c r="AD1314" s="247"/>
      <c r="AE1314" s="247"/>
      <c r="AF1314" s="248"/>
      <c r="AG1314" s="248"/>
      <c r="AH1314" s="248"/>
      <c r="AI1314" s="248"/>
      <c r="AJ1314" s="248"/>
    </row>
    <row r="1315" spans="1:36" ht="12.75" customHeight="1" x14ac:dyDescent="0.25">
      <c r="A1315" s="139"/>
      <c r="B1315" s="139"/>
      <c r="C1315" s="139"/>
      <c r="D1315" s="139"/>
      <c r="E1315" s="139"/>
      <c r="G1315" s="139"/>
      <c r="I1315" s="139"/>
      <c r="J1315" s="139"/>
      <c r="O1315" s="139"/>
      <c r="P1315" s="139"/>
      <c r="Q1315" s="246"/>
      <c r="R1315" s="247"/>
      <c r="S1315" s="247"/>
      <c r="T1315" s="247"/>
      <c r="U1315" s="247"/>
      <c r="V1315" s="247"/>
      <c r="W1315" s="247"/>
      <c r="X1315" s="247"/>
      <c r="Y1315" s="247"/>
      <c r="Z1315" s="247"/>
      <c r="AA1315" s="247"/>
      <c r="AB1315" s="247"/>
      <c r="AC1315" s="247"/>
      <c r="AD1315" s="247"/>
      <c r="AE1315" s="247"/>
      <c r="AF1315" s="248"/>
      <c r="AG1315" s="248"/>
      <c r="AH1315" s="248"/>
      <c r="AI1315" s="248"/>
      <c r="AJ1315" s="248"/>
    </row>
    <row r="1316" spans="1:36" ht="12.75" customHeight="1" x14ac:dyDescent="0.25">
      <c r="A1316" s="139"/>
      <c r="B1316" s="139"/>
      <c r="C1316" s="139"/>
      <c r="D1316" s="139"/>
      <c r="E1316" s="139"/>
      <c r="G1316" s="139"/>
      <c r="I1316" s="139"/>
      <c r="J1316" s="139"/>
      <c r="O1316" s="139"/>
      <c r="P1316" s="139"/>
      <c r="Q1316" s="246"/>
      <c r="R1316" s="247"/>
      <c r="S1316" s="247"/>
      <c r="T1316" s="247"/>
      <c r="U1316" s="247"/>
      <c r="V1316" s="247"/>
      <c r="W1316" s="247"/>
      <c r="X1316" s="247"/>
      <c r="Y1316" s="247"/>
      <c r="Z1316" s="247"/>
      <c r="AA1316" s="247"/>
      <c r="AB1316" s="247"/>
      <c r="AC1316" s="247"/>
      <c r="AD1316" s="247"/>
      <c r="AE1316" s="247"/>
      <c r="AF1316" s="248"/>
      <c r="AG1316" s="248"/>
      <c r="AH1316" s="248"/>
      <c r="AI1316" s="248"/>
      <c r="AJ1316" s="248"/>
    </row>
    <row r="1317" spans="1:36" ht="12.75" customHeight="1" x14ac:dyDescent="0.25">
      <c r="A1317" s="139"/>
      <c r="B1317" s="139"/>
      <c r="C1317" s="139"/>
      <c r="D1317" s="139"/>
      <c r="E1317" s="139"/>
      <c r="G1317" s="139"/>
      <c r="I1317" s="139"/>
      <c r="J1317" s="139"/>
      <c r="O1317" s="139"/>
      <c r="P1317" s="139"/>
      <c r="Q1317" s="246"/>
      <c r="R1317" s="247"/>
      <c r="S1317" s="247"/>
      <c r="T1317" s="247"/>
      <c r="U1317" s="247"/>
      <c r="V1317" s="247"/>
      <c r="W1317" s="247"/>
      <c r="X1317" s="247"/>
      <c r="Y1317" s="247"/>
      <c r="Z1317" s="247"/>
      <c r="AA1317" s="247"/>
      <c r="AB1317" s="247"/>
      <c r="AC1317" s="247"/>
      <c r="AD1317" s="247"/>
      <c r="AE1317" s="247"/>
      <c r="AF1317" s="248"/>
      <c r="AG1317" s="248"/>
      <c r="AH1317" s="248"/>
      <c r="AI1317" s="248"/>
      <c r="AJ1317" s="248"/>
    </row>
    <row r="1318" spans="1:36" ht="12.75" customHeight="1" x14ac:dyDescent="0.25">
      <c r="A1318" s="139"/>
      <c r="B1318" s="139"/>
      <c r="C1318" s="139"/>
      <c r="D1318" s="139"/>
      <c r="E1318" s="139"/>
      <c r="G1318" s="139"/>
      <c r="I1318" s="139"/>
      <c r="J1318" s="139"/>
      <c r="O1318" s="139"/>
      <c r="P1318" s="139"/>
      <c r="Q1318" s="246"/>
      <c r="R1318" s="247"/>
      <c r="S1318" s="247"/>
      <c r="T1318" s="247"/>
      <c r="U1318" s="247"/>
      <c r="V1318" s="247"/>
      <c r="W1318" s="247"/>
      <c r="X1318" s="247"/>
      <c r="Y1318" s="247"/>
      <c r="Z1318" s="247"/>
      <c r="AA1318" s="247"/>
      <c r="AB1318" s="247"/>
      <c r="AC1318" s="247"/>
      <c r="AD1318" s="247"/>
      <c r="AE1318" s="247"/>
      <c r="AF1318" s="248"/>
      <c r="AG1318" s="248"/>
      <c r="AH1318" s="248"/>
      <c r="AI1318" s="248"/>
      <c r="AJ1318" s="248"/>
    </row>
    <row r="1319" spans="1:36" ht="12.75" customHeight="1" x14ac:dyDescent="0.25">
      <c r="A1319" s="139"/>
      <c r="B1319" s="139"/>
      <c r="C1319" s="139"/>
      <c r="D1319" s="139"/>
      <c r="E1319" s="139"/>
      <c r="G1319" s="139"/>
      <c r="I1319" s="139"/>
      <c r="J1319" s="139"/>
      <c r="O1319" s="139"/>
      <c r="P1319" s="139"/>
      <c r="Q1319" s="246"/>
      <c r="R1319" s="247"/>
      <c r="S1319" s="247"/>
      <c r="T1319" s="247"/>
      <c r="U1319" s="247"/>
      <c r="V1319" s="247"/>
      <c r="W1319" s="247"/>
      <c r="X1319" s="247"/>
      <c r="Y1319" s="247"/>
      <c r="Z1319" s="247"/>
      <c r="AA1319" s="247"/>
      <c r="AB1319" s="247"/>
      <c r="AC1319" s="247"/>
      <c r="AD1319" s="247"/>
      <c r="AE1319" s="247"/>
      <c r="AF1319" s="248"/>
      <c r="AG1319" s="248"/>
      <c r="AH1319" s="248"/>
      <c r="AI1319" s="248"/>
      <c r="AJ1319" s="248"/>
    </row>
    <row r="1320" spans="1:36" ht="12.75" customHeight="1" x14ac:dyDescent="0.25">
      <c r="A1320" s="139"/>
      <c r="B1320" s="139"/>
      <c r="C1320" s="139"/>
      <c r="D1320" s="139"/>
      <c r="E1320" s="139"/>
      <c r="G1320" s="139"/>
      <c r="I1320" s="139"/>
      <c r="J1320" s="139"/>
      <c r="O1320" s="139"/>
      <c r="P1320" s="139"/>
      <c r="Q1320" s="246"/>
      <c r="R1320" s="247"/>
      <c r="S1320" s="247"/>
      <c r="T1320" s="247"/>
      <c r="U1320" s="247"/>
      <c r="V1320" s="247"/>
      <c r="W1320" s="247"/>
      <c r="X1320" s="247"/>
      <c r="Y1320" s="247"/>
      <c r="Z1320" s="247"/>
      <c r="AA1320" s="247"/>
      <c r="AB1320" s="247"/>
      <c r="AC1320" s="247"/>
      <c r="AD1320" s="247"/>
      <c r="AE1320" s="247"/>
      <c r="AF1320" s="248"/>
      <c r="AG1320" s="248"/>
      <c r="AH1320" s="248"/>
      <c r="AI1320" s="248"/>
      <c r="AJ1320" s="248"/>
    </row>
    <row r="1321" spans="1:36" ht="12.75" customHeight="1" x14ac:dyDescent="0.25">
      <c r="A1321" s="139"/>
      <c r="B1321" s="139"/>
      <c r="C1321" s="139"/>
      <c r="D1321" s="139"/>
      <c r="E1321" s="139"/>
      <c r="G1321" s="139"/>
      <c r="I1321" s="139"/>
      <c r="J1321" s="139"/>
      <c r="O1321" s="139"/>
      <c r="P1321" s="139"/>
      <c r="Q1321" s="246"/>
      <c r="R1321" s="247"/>
      <c r="S1321" s="247"/>
      <c r="T1321" s="247"/>
      <c r="U1321" s="247"/>
      <c r="V1321" s="247"/>
      <c r="W1321" s="247"/>
      <c r="X1321" s="247"/>
      <c r="Y1321" s="247"/>
      <c r="Z1321" s="247"/>
      <c r="AA1321" s="247"/>
      <c r="AB1321" s="247"/>
      <c r="AC1321" s="247"/>
      <c r="AD1321" s="247"/>
      <c r="AE1321" s="247"/>
      <c r="AF1321" s="248"/>
      <c r="AG1321" s="248"/>
      <c r="AH1321" s="248"/>
      <c r="AI1321" s="248"/>
      <c r="AJ1321" s="248"/>
    </row>
    <row r="1322" spans="1:36" ht="12.75" customHeight="1" x14ac:dyDescent="0.25">
      <c r="A1322" s="139"/>
      <c r="B1322" s="139"/>
      <c r="C1322" s="139"/>
      <c r="D1322" s="139"/>
      <c r="E1322" s="139"/>
      <c r="G1322" s="139"/>
      <c r="I1322" s="139"/>
      <c r="J1322" s="139"/>
      <c r="O1322" s="139"/>
      <c r="P1322" s="139"/>
      <c r="Q1322" s="246"/>
      <c r="R1322" s="247"/>
      <c r="S1322" s="247"/>
      <c r="T1322" s="247"/>
      <c r="U1322" s="247"/>
      <c r="V1322" s="247"/>
      <c r="W1322" s="247"/>
      <c r="X1322" s="247"/>
      <c r="Y1322" s="247"/>
      <c r="Z1322" s="247"/>
      <c r="AA1322" s="247"/>
      <c r="AB1322" s="247"/>
      <c r="AC1322" s="247"/>
      <c r="AD1322" s="247"/>
      <c r="AE1322" s="247"/>
      <c r="AF1322" s="248"/>
      <c r="AG1322" s="248"/>
      <c r="AH1322" s="248"/>
      <c r="AI1322" s="248"/>
      <c r="AJ1322" s="248"/>
    </row>
    <row r="1323" spans="1:36" ht="12.75" customHeight="1" x14ac:dyDescent="0.25">
      <c r="A1323" s="139"/>
      <c r="B1323" s="139"/>
      <c r="C1323" s="139"/>
      <c r="D1323" s="139"/>
      <c r="E1323" s="139"/>
      <c r="G1323" s="139"/>
      <c r="I1323" s="139"/>
      <c r="J1323" s="139"/>
      <c r="O1323" s="139"/>
      <c r="P1323" s="139"/>
      <c r="Q1323" s="246"/>
      <c r="R1323" s="247"/>
      <c r="S1323" s="247"/>
      <c r="T1323" s="247"/>
      <c r="U1323" s="247"/>
      <c r="V1323" s="247"/>
      <c r="W1323" s="247"/>
      <c r="X1323" s="247"/>
      <c r="Y1323" s="247"/>
      <c r="Z1323" s="247"/>
      <c r="AA1323" s="247"/>
      <c r="AB1323" s="247"/>
      <c r="AC1323" s="247"/>
      <c r="AD1323" s="247"/>
      <c r="AE1323" s="247"/>
      <c r="AF1323" s="248"/>
      <c r="AG1323" s="248"/>
      <c r="AH1323" s="248"/>
      <c r="AI1323" s="248"/>
      <c r="AJ1323" s="248"/>
    </row>
    <row r="1324" spans="1:36" ht="12.75" customHeight="1" x14ac:dyDescent="0.25">
      <c r="A1324" s="139"/>
      <c r="B1324" s="139"/>
      <c r="C1324" s="139"/>
      <c r="D1324" s="139"/>
      <c r="E1324" s="139"/>
      <c r="G1324" s="139"/>
      <c r="I1324" s="139"/>
      <c r="J1324" s="139"/>
      <c r="O1324" s="139"/>
      <c r="P1324" s="139"/>
      <c r="Q1324" s="246"/>
      <c r="R1324" s="247"/>
      <c r="S1324" s="247"/>
      <c r="T1324" s="247"/>
      <c r="U1324" s="247"/>
      <c r="V1324" s="247"/>
      <c r="W1324" s="247"/>
      <c r="X1324" s="247"/>
      <c r="Y1324" s="247"/>
      <c r="Z1324" s="247"/>
      <c r="AA1324" s="247"/>
      <c r="AB1324" s="247"/>
      <c r="AC1324" s="247"/>
      <c r="AD1324" s="247"/>
      <c r="AE1324" s="247"/>
      <c r="AF1324" s="248"/>
      <c r="AG1324" s="248"/>
      <c r="AH1324" s="248"/>
      <c r="AI1324" s="248"/>
      <c r="AJ1324" s="248"/>
    </row>
    <row r="1325" spans="1:36" ht="12.75" customHeight="1" x14ac:dyDescent="0.25">
      <c r="A1325" s="139"/>
      <c r="B1325" s="139"/>
      <c r="C1325" s="139"/>
      <c r="D1325" s="139"/>
      <c r="E1325" s="139"/>
      <c r="G1325" s="139"/>
      <c r="I1325" s="139"/>
      <c r="J1325" s="139"/>
      <c r="O1325" s="139"/>
      <c r="P1325" s="139"/>
      <c r="Q1325" s="246"/>
      <c r="R1325" s="247"/>
      <c r="S1325" s="247"/>
      <c r="T1325" s="247"/>
      <c r="U1325" s="247"/>
      <c r="V1325" s="247"/>
      <c r="W1325" s="247"/>
      <c r="X1325" s="247"/>
      <c r="Y1325" s="247"/>
      <c r="Z1325" s="247"/>
      <c r="AA1325" s="247"/>
      <c r="AB1325" s="247"/>
      <c r="AC1325" s="247"/>
      <c r="AD1325" s="247"/>
      <c r="AE1325" s="247"/>
      <c r="AF1325" s="248"/>
      <c r="AG1325" s="248"/>
      <c r="AH1325" s="248"/>
      <c r="AI1325" s="248"/>
      <c r="AJ1325" s="248"/>
    </row>
    <row r="1326" spans="1:36" ht="12.75" customHeight="1" x14ac:dyDescent="0.25">
      <c r="A1326" s="139"/>
      <c r="B1326" s="139"/>
      <c r="C1326" s="139"/>
      <c r="D1326" s="139"/>
      <c r="E1326" s="139"/>
      <c r="G1326" s="139"/>
      <c r="I1326" s="139"/>
      <c r="J1326" s="139"/>
      <c r="O1326" s="139"/>
      <c r="P1326" s="139"/>
      <c r="Q1326" s="246"/>
      <c r="R1326" s="247"/>
      <c r="S1326" s="247"/>
      <c r="T1326" s="247"/>
      <c r="U1326" s="247"/>
      <c r="V1326" s="247"/>
      <c r="W1326" s="247"/>
      <c r="X1326" s="247"/>
      <c r="Y1326" s="247"/>
      <c r="Z1326" s="247"/>
      <c r="AA1326" s="247"/>
      <c r="AB1326" s="247"/>
      <c r="AC1326" s="247"/>
      <c r="AD1326" s="247"/>
      <c r="AE1326" s="247"/>
      <c r="AF1326" s="248"/>
      <c r="AG1326" s="248"/>
      <c r="AH1326" s="248"/>
      <c r="AI1326" s="248"/>
      <c r="AJ1326" s="248"/>
    </row>
    <row r="1327" spans="1:36" ht="12.75" customHeight="1" x14ac:dyDescent="0.25">
      <c r="A1327" s="139"/>
      <c r="B1327" s="139"/>
      <c r="C1327" s="139"/>
      <c r="D1327" s="139"/>
      <c r="E1327" s="139"/>
      <c r="G1327" s="139"/>
      <c r="I1327" s="139"/>
      <c r="J1327" s="139"/>
      <c r="O1327" s="139"/>
      <c r="P1327" s="139"/>
      <c r="Q1327" s="246"/>
      <c r="R1327" s="247"/>
      <c r="S1327" s="247"/>
      <c r="T1327" s="247"/>
      <c r="U1327" s="247"/>
      <c r="V1327" s="247"/>
      <c r="W1327" s="247"/>
      <c r="X1327" s="247"/>
      <c r="Y1327" s="247"/>
      <c r="Z1327" s="247"/>
      <c r="AA1327" s="247"/>
      <c r="AB1327" s="247"/>
      <c r="AC1327" s="247"/>
      <c r="AD1327" s="247"/>
      <c r="AE1327" s="247"/>
      <c r="AF1327" s="248"/>
      <c r="AG1327" s="248"/>
      <c r="AH1327" s="248"/>
      <c r="AI1327" s="248"/>
      <c r="AJ1327" s="248"/>
    </row>
    <row r="1328" spans="1:36" ht="12.75" customHeight="1" x14ac:dyDescent="0.25">
      <c r="A1328" s="139"/>
      <c r="B1328" s="139"/>
      <c r="C1328" s="139"/>
      <c r="D1328" s="139"/>
      <c r="E1328" s="139"/>
      <c r="G1328" s="139"/>
      <c r="I1328" s="139"/>
      <c r="J1328" s="139"/>
      <c r="O1328" s="139"/>
      <c r="P1328" s="139"/>
      <c r="Q1328" s="246"/>
      <c r="R1328" s="247"/>
      <c r="S1328" s="247"/>
      <c r="T1328" s="247"/>
      <c r="U1328" s="247"/>
      <c r="V1328" s="247"/>
      <c r="W1328" s="247"/>
      <c r="X1328" s="247"/>
      <c r="Y1328" s="247"/>
      <c r="Z1328" s="247"/>
      <c r="AA1328" s="247"/>
      <c r="AB1328" s="247"/>
      <c r="AC1328" s="247"/>
      <c r="AD1328" s="247"/>
      <c r="AE1328" s="247"/>
      <c r="AF1328" s="248"/>
      <c r="AG1328" s="248"/>
      <c r="AH1328" s="248"/>
      <c r="AI1328" s="248"/>
      <c r="AJ1328" s="248"/>
    </row>
    <row r="1329" spans="1:36" ht="12.75" customHeight="1" x14ac:dyDescent="0.25">
      <c r="A1329" s="139"/>
      <c r="B1329" s="139"/>
      <c r="C1329" s="139"/>
      <c r="D1329" s="139"/>
      <c r="E1329" s="139"/>
      <c r="G1329" s="139"/>
      <c r="I1329" s="139"/>
      <c r="J1329" s="139"/>
      <c r="O1329" s="139"/>
      <c r="P1329" s="139"/>
      <c r="Q1329" s="246"/>
      <c r="R1329" s="247"/>
      <c r="S1329" s="247"/>
      <c r="T1329" s="247"/>
      <c r="U1329" s="247"/>
      <c r="V1329" s="247"/>
      <c r="W1329" s="247"/>
      <c r="X1329" s="247"/>
      <c r="Y1329" s="247"/>
      <c r="Z1329" s="247"/>
      <c r="AA1329" s="247"/>
      <c r="AB1329" s="247"/>
      <c r="AC1329" s="247"/>
      <c r="AD1329" s="247"/>
      <c r="AE1329" s="247"/>
      <c r="AF1329" s="248"/>
      <c r="AG1329" s="248"/>
      <c r="AH1329" s="248"/>
      <c r="AI1329" s="248"/>
      <c r="AJ1329" s="248"/>
    </row>
    <row r="1330" spans="1:36" ht="12.75" customHeight="1" x14ac:dyDescent="0.25">
      <c r="A1330" s="139"/>
      <c r="B1330" s="139"/>
      <c r="C1330" s="139"/>
      <c r="D1330" s="139"/>
      <c r="E1330" s="139"/>
      <c r="G1330" s="139"/>
      <c r="I1330" s="139"/>
      <c r="J1330" s="139"/>
      <c r="O1330" s="139"/>
      <c r="P1330" s="139"/>
      <c r="Q1330" s="246"/>
      <c r="R1330" s="247"/>
      <c r="S1330" s="247"/>
      <c r="T1330" s="247"/>
      <c r="U1330" s="247"/>
      <c r="V1330" s="247"/>
      <c r="W1330" s="247"/>
      <c r="X1330" s="247"/>
      <c r="Y1330" s="247"/>
      <c r="Z1330" s="247"/>
      <c r="AA1330" s="247"/>
      <c r="AB1330" s="247"/>
      <c r="AC1330" s="247"/>
      <c r="AD1330" s="247"/>
      <c r="AE1330" s="247"/>
      <c r="AF1330" s="248"/>
      <c r="AG1330" s="248"/>
      <c r="AH1330" s="248"/>
      <c r="AI1330" s="248"/>
      <c r="AJ1330" s="248"/>
    </row>
    <row r="1331" spans="1:36" ht="12.75" customHeight="1" x14ac:dyDescent="0.25">
      <c r="A1331" s="139"/>
      <c r="B1331" s="139"/>
      <c r="C1331" s="139"/>
      <c r="D1331" s="139"/>
      <c r="E1331" s="139"/>
      <c r="G1331" s="139"/>
      <c r="I1331" s="139"/>
      <c r="J1331" s="139"/>
      <c r="O1331" s="139"/>
      <c r="P1331" s="139"/>
      <c r="Q1331" s="246"/>
      <c r="R1331" s="247"/>
      <c r="S1331" s="247"/>
      <c r="T1331" s="247"/>
      <c r="U1331" s="247"/>
      <c r="V1331" s="247"/>
      <c r="W1331" s="247"/>
      <c r="X1331" s="247"/>
      <c r="Y1331" s="247"/>
      <c r="Z1331" s="247"/>
      <c r="AA1331" s="247"/>
      <c r="AB1331" s="247"/>
      <c r="AC1331" s="247"/>
      <c r="AD1331" s="247"/>
      <c r="AE1331" s="247"/>
      <c r="AF1331" s="248"/>
      <c r="AG1331" s="248"/>
      <c r="AH1331" s="248"/>
      <c r="AI1331" s="248"/>
      <c r="AJ1331" s="248"/>
    </row>
    <row r="1332" spans="1:36" ht="12.75" customHeight="1" x14ac:dyDescent="0.25">
      <c r="A1332" s="139"/>
      <c r="B1332" s="139"/>
      <c r="C1332" s="139"/>
      <c r="D1332" s="139"/>
      <c r="E1332" s="139"/>
      <c r="G1332" s="139"/>
      <c r="I1332" s="139"/>
      <c r="J1332" s="139"/>
      <c r="O1332" s="139"/>
      <c r="P1332" s="139"/>
      <c r="Q1332" s="246"/>
      <c r="R1332" s="247"/>
      <c r="S1332" s="247"/>
      <c r="T1332" s="247"/>
      <c r="U1332" s="247"/>
      <c r="V1332" s="247"/>
      <c r="W1332" s="247"/>
      <c r="X1332" s="247"/>
      <c r="Y1332" s="247"/>
      <c r="Z1332" s="247"/>
      <c r="AA1332" s="247"/>
      <c r="AB1332" s="247"/>
      <c r="AC1332" s="247"/>
      <c r="AD1332" s="247"/>
      <c r="AE1332" s="247"/>
      <c r="AF1332" s="248"/>
      <c r="AG1332" s="248"/>
      <c r="AH1332" s="248"/>
      <c r="AI1332" s="248"/>
      <c r="AJ1332" s="248"/>
    </row>
    <row r="1333" spans="1:36" ht="12.75" customHeight="1" x14ac:dyDescent="0.25">
      <c r="A1333" s="139"/>
      <c r="B1333" s="139"/>
      <c r="C1333" s="139"/>
      <c r="D1333" s="139"/>
      <c r="E1333" s="139"/>
      <c r="G1333" s="139"/>
      <c r="I1333" s="139"/>
      <c r="J1333" s="139"/>
      <c r="O1333" s="139"/>
      <c r="P1333" s="139"/>
      <c r="Q1333" s="246"/>
      <c r="R1333" s="247"/>
      <c r="S1333" s="247"/>
      <c r="T1333" s="247"/>
      <c r="U1333" s="247"/>
      <c r="V1333" s="247"/>
      <c r="W1333" s="247"/>
      <c r="X1333" s="247"/>
      <c r="Y1333" s="247"/>
      <c r="Z1333" s="247"/>
      <c r="AA1333" s="247"/>
      <c r="AB1333" s="247"/>
      <c r="AC1333" s="247"/>
      <c r="AD1333" s="247"/>
      <c r="AE1333" s="247"/>
      <c r="AF1333" s="248"/>
      <c r="AG1333" s="248"/>
      <c r="AH1333" s="248"/>
      <c r="AI1333" s="248"/>
      <c r="AJ1333" s="248"/>
    </row>
    <row r="1334" spans="1:36" ht="12.75" customHeight="1" x14ac:dyDescent="0.25">
      <c r="A1334" s="139"/>
      <c r="B1334" s="139"/>
      <c r="C1334" s="139"/>
      <c r="D1334" s="139"/>
      <c r="E1334" s="139"/>
      <c r="G1334" s="139"/>
      <c r="I1334" s="139"/>
      <c r="J1334" s="139"/>
      <c r="O1334" s="139"/>
      <c r="P1334" s="139"/>
      <c r="Q1334" s="246"/>
      <c r="R1334" s="247"/>
      <c r="S1334" s="247"/>
      <c r="T1334" s="247"/>
      <c r="U1334" s="247"/>
      <c r="V1334" s="247"/>
      <c r="W1334" s="247"/>
      <c r="X1334" s="247"/>
      <c r="Y1334" s="247"/>
      <c r="Z1334" s="247"/>
      <c r="AA1334" s="247"/>
      <c r="AB1334" s="247"/>
      <c r="AC1334" s="247"/>
      <c r="AD1334" s="247"/>
      <c r="AE1334" s="247"/>
      <c r="AF1334" s="248"/>
      <c r="AG1334" s="248"/>
      <c r="AH1334" s="248"/>
      <c r="AI1334" s="248"/>
      <c r="AJ1334" s="248"/>
    </row>
    <row r="1335" spans="1:36" ht="12.75" customHeight="1" x14ac:dyDescent="0.25">
      <c r="A1335" s="139"/>
      <c r="B1335" s="139"/>
      <c r="C1335" s="139"/>
      <c r="D1335" s="139"/>
      <c r="E1335" s="139"/>
      <c r="G1335" s="139"/>
      <c r="I1335" s="139"/>
      <c r="J1335" s="139"/>
      <c r="O1335" s="139"/>
      <c r="P1335" s="139"/>
      <c r="Q1335" s="246"/>
      <c r="R1335" s="247"/>
      <c r="S1335" s="247"/>
      <c r="T1335" s="247"/>
      <c r="U1335" s="247"/>
      <c r="V1335" s="247"/>
      <c r="W1335" s="247"/>
      <c r="X1335" s="247"/>
      <c r="Y1335" s="247"/>
      <c r="Z1335" s="247"/>
      <c r="AA1335" s="247"/>
      <c r="AB1335" s="247"/>
      <c r="AC1335" s="247"/>
      <c r="AD1335" s="247"/>
      <c r="AE1335" s="247"/>
      <c r="AF1335" s="248"/>
      <c r="AG1335" s="248"/>
      <c r="AH1335" s="248"/>
      <c r="AI1335" s="248"/>
      <c r="AJ1335" s="248"/>
    </row>
    <row r="1336" spans="1:36" ht="12.75" customHeight="1" x14ac:dyDescent="0.25">
      <c r="A1336" s="139"/>
      <c r="B1336" s="139"/>
      <c r="C1336" s="139"/>
      <c r="D1336" s="139"/>
      <c r="E1336" s="139"/>
      <c r="G1336" s="139"/>
      <c r="I1336" s="139"/>
      <c r="J1336" s="139"/>
      <c r="O1336" s="139"/>
      <c r="P1336" s="139"/>
      <c r="Q1336" s="246"/>
      <c r="R1336" s="247"/>
      <c r="S1336" s="247"/>
      <c r="T1336" s="247"/>
      <c r="U1336" s="247"/>
      <c r="V1336" s="247"/>
      <c r="W1336" s="247"/>
      <c r="X1336" s="247"/>
      <c r="Y1336" s="247"/>
      <c r="Z1336" s="247"/>
      <c r="AA1336" s="247"/>
      <c r="AB1336" s="247"/>
      <c r="AC1336" s="247"/>
      <c r="AD1336" s="247"/>
      <c r="AE1336" s="247"/>
      <c r="AF1336" s="248"/>
      <c r="AG1336" s="248"/>
      <c r="AH1336" s="248"/>
      <c r="AI1336" s="248"/>
      <c r="AJ1336" s="248"/>
    </row>
    <row r="1337" spans="1:36" ht="12.75" customHeight="1" x14ac:dyDescent="0.25">
      <c r="A1337" s="139"/>
      <c r="B1337" s="139"/>
      <c r="C1337" s="139"/>
      <c r="D1337" s="139"/>
      <c r="E1337" s="139"/>
      <c r="G1337" s="139"/>
      <c r="I1337" s="139"/>
      <c r="J1337" s="139"/>
      <c r="O1337" s="139"/>
      <c r="P1337" s="139"/>
      <c r="Q1337" s="246"/>
      <c r="R1337" s="247"/>
      <c r="S1337" s="247"/>
      <c r="T1337" s="247"/>
      <c r="U1337" s="247"/>
      <c r="V1337" s="247"/>
      <c r="W1337" s="247"/>
      <c r="X1337" s="247"/>
      <c r="Y1337" s="247"/>
      <c r="Z1337" s="247"/>
      <c r="AA1337" s="247"/>
      <c r="AB1337" s="247"/>
      <c r="AC1337" s="247"/>
      <c r="AD1337" s="247"/>
      <c r="AE1337" s="247"/>
      <c r="AF1337" s="248"/>
      <c r="AG1337" s="248"/>
      <c r="AH1337" s="248"/>
      <c r="AI1337" s="248"/>
      <c r="AJ1337" s="248"/>
    </row>
    <row r="1338" spans="1:36" ht="12.75" customHeight="1" x14ac:dyDescent="0.25">
      <c r="A1338" s="139"/>
      <c r="B1338" s="139"/>
      <c r="C1338" s="139"/>
      <c r="D1338" s="139"/>
      <c r="E1338" s="139"/>
      <c r="G1338" s="139"/>
      <c r="I1338" s="139"/>
      <c r="J1338" s="139"/>
      <c r="O1338" s="139"/>
      <c r="P1338" s="139"/>
      <c r="Q1338" s="246"/>
      <c r="R1338" s="247"/>
      <c r="S1338" s="247"/>
      <c r="T1338" s="247"/>
      <c r="U1338" s="247"/>
      <c r="V1338" s="247"/>
      <c r="W1338" s="247"/>
      <c r="X1338" s="247"/>
      <c r="Y1338" s="247"/>
      <c r="Z1338" s="247"/>
      <c r="AA1338" s="247"/>
      <c r="AB1338" s="247"/>
      <c r="AC1338" s="247"/>
      <c r="AD1338" s="247"/>
      <c r="AE1338" s="247"/>
      <c r="AF1338" s="248"/>
      <c r="AG1338" s="248"/>
      <c r="AH1338" s="248"/>
      <c r="AI1338" s="248"/>
      <c r="AJ1338" s="248"/>
    </row>
    <row r="1339" spans="1:36" ht="12.75" customHeight="1" x14ac:dyDescent="0.25">
      <c r="A1339" s="139"/>
      <c r="B1339" s="139"/>
      <c r="C1339" s="139"/>
      <c r="D1339" s="139"/>
      <c r="E1339" s="139"/>
      <c r="G1339" s="139"/>
      <c r="I1339" s="139"/>
      <c r="J1339" s="139"/>
      <c r="O1339" s="139"/>
      <c r="P1339" s="139"/>
      <c r="Q1339" s="246"/>
      <c r="R1339" s="247"/>
      <c r="S1339" s="247"/>
      <c r="T1339" s="247"/>
      <c r="U1339" s="247"/>
      <c r="V1339" s="247"/>
      <c r="W1339" s="247"/>
      <c r="X1339" s="247"/>
      <c r="Y1339" s="247"/>
      <c r="Z1339" s="247"/>
      <c r="AA1339" s="247"/>
      <c r="AB1339" s="247"/>
      <c r="AC1339" s="247"/>
      <c r="AD1339" s="247"/>
      <c r="AE1339" s="247"/>
      <c r="AF1339" s="248"/>
      <c r="AG1339" s="248"/>
      <c r="AH1339" s="248"/>
      <c r="AI1339" s="248"/>
      <c r="AJ1339" s="248"/>
    </row>
    <row r="1340" spans="1:36" ht="12.75" customHeight="1" x14ac:dyDescent="0.25">
      <c r="A1340" s="139"/>
      <c r="B1340" s="139"/>
      <c r="C1340" s="139"/>
      <c r="D1340" s="139"/>
      <c r="E1340" s="139"/>
      <c r="G1340" s="139"/>
      <c r="I1340" s="139"/>
      <c r="J1340" s="139"/>
      <c r="O1340" s="139"/>
      <c r="P1340" s="139"/>
      <c r="Q1340" s="246"/>
      <c r="R1340" s="247"/>
      <c r="S1340" s="247"/>
      <c r="T1340" s="247"/>
      <c r="U1340" s="247"/>
      <c r="V1340" s="247"/>
      <c r="W1340" s="247"/>
      <c r="X1340" s="247"/>
      <c r="Y1340" s="247"/>
      <c r="Z1340" s="247"/>
      <c r="AA1340" s="247"/>
      <c r="AB1340" s="247"/>
      <c r="AC1340" s="247"/>
      <c r="AD1340" s="247"/>
      <c r="AE1340" s="247"/>
      <c r="AF1340" s="248"/>
      <c r="AG1340" s="248"/>
      <c r="AH1340" s="248"/>
      <c r="AI1340" s="248"/>
      <c r="AJ1340" s="248"/>
    </row>
    <row r="1341" spans="1:36" ht="12.75" customHeight="1" x14ac:dyDescent="0.25">
      <c r="A1341" s="139"/>
      <c r="B1341" s="139"/>
      <c r="C1341" s="139"/>
      <c r="D1341" s="139"/>
      <c r="E1341" s="139"/>
      <c r="G1341" s="139"/>
      <c r="I1341" s="139"/>
      <c r="J1341" s="139"/>
      <c r="O1341" s="139"/>
      <c r="P1341" s="139"/>
      <c r="Q1341" s="246"/>
      <c r="R1341" s="247"/>
      <c r="S1341" s="247"/>
      <c r="T1341" s="247"/>
      <c r="U1341" s="247"/>
      <c r="V1341" s="247"/>
      <c r="W1341" s="247"/>
      <c r="X1341" s="247"/>
      <c r="Y1341" s="247"/>
      <c r="Z1341" s="247"/>
      <c r="AA1341" s="247"/>
      <c r="AB1341" s="247"/>
      <c r="AC1341" s="247"/>
      <c r="AD1341" s="247"/>
      <c r="AE1341" s="247"/>
      <c r="AF1341" s="248"/>
      <c r="AG1341" s="248"/>
      <c r="AH1341" s="248"/>
      <c r="AI1341" s="248"/>
      <c r="AJ1341" s="248"/>
    </row>
    <row r="1342" spans="1:36" ht="12.75" customHeight="1" x14ac:dyDescent="0.25">
      <c r="A1342" s="139"/>
      <c r="B1342" s="139"/>
      <c r="C1342" s="139"/>
      <c r="D1342" s="139"/>
      <c r="E1342" s="139"/>
      <c r="G1342" s="139"/>
      <c r="I1342" s="139"/>
      <c r="J1342" s="139"/>
      <c r="O1342" s="139"/>
      <c r="P1342" s="139"/>
      <c r="Q1342" s="246"/>
      <c r="R1342" s="247"/>
      <c r="S1342" s="247"/>
      <c r="T1342" s="247"/>
      <c r="U1342" s="247"/>
      <c r="V1342" s="247"/>
      <c r="W1342" s="247"/>
      <c r="X1342" s="247"/>
      <c r="Y1342" s="247"/>
      <c r="Z1342" s="247"/>
      <c r="AA1342" s="247"/>
      <c r="AB1342" s="247"/>
      <c r="AC1342" s="247"/>
      <c r="AD1342" s="247"/>
      <c r="AE1342" s="247"/>
      <c r="AF1342" s="248"/>
      <c r="AG1342" s="248"/>
      <c r="AH1342" s="248"/>
      <c r="AI1342" s="248"/>
      <c r="AJ1342" s="248"/>
    </row>
    <row r="1343" spans="1:36" ht="12.75" customHeight="1" x14ac:dyDescent="0.25">
      <c r="A1343" s="139"/>
      <c r="B1343" s="139"/>
      <c r="C1343" s="139"/>
      <c r="D1343" s="139"/>
      <c r="E1343" s="139"/>
      <c r="G1343" s="139"/>
      <c r="I1343" s="139"/>
      <c r="J1343" s="139"/>
      <c r="O1343" s="139"/>
      <c r="P1343" s="139"/>
      <c r="Q1343" s="246"/>
      <c r="R1343" s="247"/>
      <c r="S1343" s="247"/>
      <c r="T1343" s="247"/>
      <c r="U1343" s="247"/>
      <c r="V1343" s="247"/>
      <c r="W1343" s="247"/>
      <c r="X1343" s="247"/>
      <c r="Y1343" s="247"/>
      <c r="Z1343" s="247"/>
      <c r="AA1343" s="247"/>
      <c r="AB1343" s="247"/>
      <c r="AC1343" s="247"/>
      <c r="AD1343" s="247"/>
      <c r="AE1343" s="247"/>
      <c r="AF1343" s="248"/>
      <c r="AG1343" s="248"/>
      <c r="AH1343" s="248"/>
      <c r="AI1343" s="248"/>
      <c r="AJ1343" s="248"/>
    </row>
    <row r="1344" spans="1:36" ht="12.75" customHeight="1" x14ac:dyDescent="0.25">
      <c r="A1344" s="139"/>
      <c r="B1344" s="139"/>
      <c r="C1344" s="139"/>
      <c r="D1344" s="139"/>
      <c r="E1344" s="139"/>
      <c r="G1344" s="139"/>
      <c r="I1344" s="139"/>
      <c r="J1344" s="139"/>
      <c r="O1344" s="139"/>
      <c r="P1344" s="139"/>
      <c r="Q1344" s="246"/>
      <c r="R1344" s="247"/>
      <c r="S1344" s="247"/>
      <c r="T1344" s="247"/>
      <c r="U1344" s="247"/>
      <c r="V1344" s="247"/>
      <c r="W1344" s="247"/>
      <c r="X1344" s="247"/>
      <c r="Y1344" s="247"/>
      <c r="Z1344" s="247"/>
      <c r="AA1344" s="247"/>
      <c r="AB1344" s="247"/>
      <c r="AC1344" s="247"/>
      <c r="AD1344" s="247"/>
      <c r="AE1344" s="247"/>
      <c r="AF1344" s="248"/>
      <c r="AG1344" s="248"/>
      <c r="AH1344" s="248"/>
      <c r="AI1344" s="248"/>
      <c r="AJ1344" s="248"/>
    </row>
    <row r="1345" spans="1:36" ht="12.75" customHeight="1" x14ac:dyDescent="0.25">
      <c r="A1345" s="139"/>
      <c r="B1345" s="139"/>
      <c r="C1345" s="139"/>
      <c r="D1345" s="139"/>
      <c r="E1345" s="139"/>
      <c r="G1345" s="139"/>
      <c r="I1345" s="139"/>
      <c r="J1345" s="139"/>
      <c r="O1345" s="139"/>
      <c r="P1345" s="139"/>
      <c r="Q1345" s="246"/>
      <c r="R1345" s="247"/>
      <c r="S1345" s="247"/>
      <c r="T1345" s="247"/>
      <c r="U1345" s="247"/>
      <c r="V1345" s="247"/>
      <c r="W1345" s="247"/>
      <c r="X1345" s="247"/>
      <c r="Y1345" s="247"/>
      <c r="Z1345" s="247"/>
      <c r="AA1345" s="247"/>
      <c r="AB1345" s="247"/>
      <c r="AC1345" s="247"/>
      <c r="AD1345" s="247"/>
      <c r="AE1345" s="247"/>
      <c r="AF1345" s="248"/>
      <c r="AG1345" s="248"/>
      <c r="AH1345" s="248"/>
      <c r="AI1345" s="248"/>
      <c r="AJ1345" s="248"/>
    </row>
    <row r="1346" spans="1:36" ht="12.75" customHeight="1" x14ac:dyDescent="0.25">
      <c r="A1346" s="139"/>
      <c r="B1346" s="139"/>
      <c r="C1346" s="139"/>
      <c r="D1346" s="139"/>
      <c r="E1346" s="139"/>
      <c r="G1346" s="139"/>
      <c r="I1346" s="139"/>
      <c r="J1346" s="139"/>
      <c r="O1346" s="139"/>
      <c r="P1346" s="139"/>
      <c r="Q1346" s="246"/>
      <c r="R1346" s="247"/>
      <c r="S1346" s="247"/>
      <c r="T1346" s="247"/>
      <c r="U1346" s="247"/>
      <c r="V1346" s="247"/>
      <c r="W1346" s="247"/>
      <c r="X1346" s="247"/>
      <c r="Y1346" s="247"/>
      <c r="Z1346" s="247"/>
      <c r="AA1346" s="247"/>
      <c r="AB1346" s="247"/>
      <c r="AC1346" s="247"/>
      <c r="AD1346" s="247"/>
      <c r="AE1346" s="247"/>
      <c r="AF1346" s="248"/>
      <c r="AG1346" s="248"/>
      <c r="AH1346" s="248"/>
      <c r="AI1346" s="248"/>
      <c r="AJ1346" s="248"/>
    </row>
    <row r="1347" spans="1:36" ht="12.75" customHeight="1" x14ac:dyDescent="0.25">
      <c r="A1347" s="139"/>
      <c r="B1347" s="139"/>
      <c r="C1347" s="139"/>
      <c r="D1347" s="139"/>
      <c r="E1347" s="139"/>
      <c r="G1347" s="139"/>
      <c r="I1347" s="139"/>
      <c r="J1347" s="139"/>
      <c r="O1347" s="139"/>
      <c r="P1347" s="139"/>
      <c r="Q1347" s="246"/>
      <c r="R1347" s="247"/>
      <c r="S1347" s="247"/>
      <c r="T1347" s="247"/>
      <c r="U1347" s="247"/>
      <c r="V1347" s="247"/>
      <c r="W1347" s="247"/>
      <c r="X1347" s="247"/>
      <c r="Y1347" s="247"/>
      <c r="Z1347" s="247"/>
      <c r="AA1347" s="247"/>
      <c r="AB1347" s="247"/>
      <c r="AC1347" s="247"/>
      <c r="AD1347" s="247"/>
      <c r="AE1347" s="247"/>
      <c r="AF1347" s="248"/>
      <c r="AG1347" s="248"/>
      <c r="AH1347" s="248"/>
      <c r="AI1347" s="248"/>
      <c r="AJ1347" s="248"/>
    </row>
    <row r="1348" spans="1:36" ht="12.75" customHeight="1" x14ac:dyDescent="0.25">
      <c r="A1348" s="139"/>
      <c r="B1348" s="139"/>
      <c r="C1348" s="139"/>
      <c r="D1348" s="139"/>
      <c r="E1348" s="139"/>
      <c r="G1348" s="139"/>
      <c r="I1348" s="139"/>
      <c r="J1348" s="139"/>
      <c r="O1348" s="139"/>
      <c r="P1348" s="139"/>
      <c r="Q1348" s="246"/>
      <c r="R1348" s="247"/>
      <c r="S1348" s="247"/>
      <c r="T1348" s="247"/>
      <c r="U1348" s="247"/>
      <c r="V1348" s="247"/>
      <c r="W1348" s="247"/>
      <c r="X1348" s="247"/>
      <c r="Y1348" s="247"/>
      <c r="Z1348" s="247"/>
      <c r="AA1348" s="247"/>
      <c r="AB1348" s="247"/>
      <c r="AC1348" s="247"/>
      <c r="AD1348" s="247"/>
      <c r="AE1348" s="247"/>
      <c r="AF1348" s="248"/>
      <c r="AG1348" s="248"/>
      <c r="AH1348" s="248"/>
      <c r="AI1348" s="248"/>
      <c r="AJ1348" s="248"/>
    </row>
    <row r="1349" spans="1:36" ht="12.75" customHeight="1" x14ac:dyDescent="0.25">
      <c r="A1349" s="139"/>
      <c r="B1349" s="139"/>
      <c r="C1349" s="139"/>
      <c r="D1349" s="139"/>
      <c r="E1349" s="139"/>
      <c r="G1349" s="139"/>
      <c r="I1349" s="139"/>
      <c r="J1349" s="139"/>
      <c r="O1349" s="139"/>
      <c r="P1349" s="139"/>
      <c r="Q1349" s="246"/>
      <c r="R1349" s="247"/>
      <c r="S1349" s="247"/>
      <c r="T1349" s="247"/>
      <c r="U1349" s="247"/>
      <c r="V1349" s="247"/>
      <c r="W1349" s="247"/>
      <c r="X1349" s="247"/>
      <c r="Y1349" s="247"/>
      <c r="Z1349" s="247"/>
      <c r="AA1349" s="247"/>
      <c r="AB1349" s="247"/>
      <c r="AC1349" s="247"/>
      <c r="AD1349" s="247"/>
      <c r="AE1349" s="247"/>
      <c r="AF1349" s="248"/>
      <c r="AG1349" s="248"/>
      <c r="AH1349" s="248"/>
      <c r="AI1349" s="248"/>
      <c r="AJ1349" s="248"/>
    </row>
    <row r="1350" spans="1:36" ht="12.75" customHeight="1" x14ac:dyDescent="0.25">
      <c r="A1350" s="139"/>
      <c r="B1350" s="139"/>
      <c r="C1350" s="139"/>
      <c r="D1350" s="139"/>
      <c r="E1350" s="139"/>
      <c r="G1350" s="139"/>
      <c r="I1350" s="139"/>
      <c r="J1350" s="139"/>
      <c r="O1350" s="139"/>
      <c r="P1350" s="139"/>
      <c r="Q1350" s="246"/>
      <c r="R1350" s="247"/>
      <c r="S1350" s="247"/>
      <c r="T1350" s="247"/>
      <c r="U1350" s="247"/>
      <c r="V1350" s="247"/>
      <c r="W1350" s="247"/>
      <c r="X1350" s="247"/>
      <c r="Y1350" s="247"/>
      <c r="Z1350" s="247"/>
      <c r="AA1350" s="247"/>
      <c r="AB1350" s="247"/>
      <c r="AC1350" s="247"/>
      <c r="AD1350" s="247"/>
      <c r="AE1350" s="247"/>
      <c r="AF1350" s="248"/>
      <c r="AG1350" s="248"/>
      <c r="AH1350" s="248"/>
      <c r="AI1350" s="248"/>
      <c r="AJ1350" s="248"/>
    </row>
    <row r="1351" spans="1:36" ht="12.75" customHeight="1" x14ac:dyDescent="0.25">
      <c r="A1351" s="139"/>
      <c r="B1351" s="139"/>
      <c r="C1351" s="139"/>
      <c r="D1351" s="139"/>
      <c r="E1351" s="139"/>
      <c r="G1351" s="139"/>
      <c r="I1351" s="139"/>
      <c r="J1351" s="139"/>
      <c r="O1351" s="139"/>
      <c r="P1351" s="139"/>
      <c r="Q1351" s="246"/>
      <c r="R1351" s="247"/>
      <c r="S1351" s="247"/>
      <c r="T1351" s="247"/>
      <c r="U1351" s="247"/>
      <c r="V1351" s="247"/>
      <c r="W1351" s="247"/>
      <c r="X1351" s="247"/>
      <c r="Y1351" s="247"/>
      <c r="Z1351" s="247"/>
      <c r="AA1351" s="247"/>
      <c r="AB1351" s="247"/>
      <c r="AC1351" s="247"/>
      <c r="AD1351" s="247"/>
      <c r="AE1351" s="247"/>
      <c r="AF1351" s="248"/>
      <c r="AG1351" s="248"/>
      <c r="AH1351" s="248"/>
      <c r="AI1351" s="248"/>
      <c r="AJ1351" s="248"/>
    </row>
    <row r="1352" spans="1:36" ht="12.75" customHeight="1" x14ac:dyDescent="0.25">
      <c r="A1352" s="139"/>
      <c r="B1352" s="139"/>
      <c r="C1352" s="139"/>
      <c r="D1352" s="139"/>
      <c r="E1352" s="139"/>
      <c r="G1352" s="139"/>
      <c r="I1352" s="139"/>
      <c r="J1352" s="139"/>
      <c r="O1352" s="139"/>
      <c r="P1352" s="139"/>
      <c r="Q1352" s="246"/>
      <c r="R1352" s="247"/>
      <c r="S1352" s="247"/>
      <c r="T1352" s="247"/>
      <c r="U1352" s="247"/>
      <c r="V1352" s="247"/>
      <c r="W1352" s="247"/>
      <c r="X1352" s="247"/>
      <c r="Y1352" s="247"/>
      <c r="Z1352" s="247"/>
      <c r="AA1352" s="247"/>
      <c r="AB1352" s="247"/>
      <c r="AC1352" s="247"/>
      <c r="AD1352" s="247"/>
      <c r="AE1352" s="247"/>
      <c r="AF1352" s="248"/>
      <c r="AG1352" s="248"/>
      <c r="AH1352" s="248"/>
      <c r="AI1352" s="248"/>
      <c r="AJ1352" s="248"/>
    </row>
    <row r="1353" spans="1:36" ht="12.75" customHeight="1" x14ac:dyDescent="0.25">
      <c r="A1353" s="139"/>
      <c r="B1353" s="139"/>
      <c r="C1353" s="139"/>
      <c r="D1353" s="139"/>
      <c r="E1353" s="139"/>
      <c r="G1353" s="139"/>
      <c r="I1353" s="139"/>
      <c r="J1353" s="139"/>
      <c r="O1353" s="139"/>
      <c r="P1353" s="139"/>
      <c r="Q1353" s="246"/>
      <c r="R1353" s="247"/>
      <c r="S1353" s="247"/>
      <c r="T1353" s="247"/>
      <c r="U1353" s="247"/>
      <c r="V1353" s="247"/>
      <c r="W1353" s="247"/>
      <c r="X1353" s="247"/>
      <c r="Y1353" s="247"/>
      <c r="Z1353" s="247"/>
      <c r="AA1353" s="247"/>
      <c r="AB1353" s="247"/>
      <c r="AC1353" s="247"/>
      <c r="AD1353" s="247"/>
      <c r="AE1353" s="247"/>
      <c r="AF1353" s="248"/>
      <c r="AG1353" s="248"/>
      <c r="AH1353" s="248"/>
      <c r="AI1353" s="248"/>
      <c r="AJ1353" s="248"/>
    </row>
    <row r="1354" spans="1:36" ht="12.75" customHeight="1" x14ac:dyDescent="0.25">
      <c r="A1354" s="139"/>
      <c r="B1354" s="139"/>
      <c r="C1354" s="139"/>
      <c r="D1354" s="139"/>
      <c r="E1354" s="139"/>
      <c r="G1354" s="139"/>
      <c r="I1354" s="139"/>
      <c r="J1354" s="139"/>
      <c r="O1354" s="139"/>
      <c r="P1354" s="139"/>
      <c r="Q1354" s="246"/>
      <c r="R1354" s="247"/>
      <c r="S1354" s="247"/>
      <c r="T1354" s="247"/>
      <c r="U1354" s="247"/>
      <c r="V1354" s="247"/>
      <c r="W1354" s="247"/>
      <c r="X1354" s="247"/>
      <c r="Y1354" s="247"/>
      <c r="Z1354" s="247"/>
      <c r="AA1354" s="247"/>
      <c r="AB1354" s="247"/>
      <c r="AC1354" s="247"/>
      <c r="AD1354" s="247"/>
      <c r="AE1354" s="247"/>
      <c r="AF1354" s="248"/>
      <c r="AG1354" s="248"/>
      <c r="AH1354" s="248"/>
      <c r="AI1354" s="248"/>
      <c r="AJ1354" s="248"/>
    </row>
    <row r="1355" spans="1:36" ht="12.75" customHeight="1" x14ac:dyDescent="0.25">
      <c r="A1355" s="139"/>
      <c r="B1355" s="139"/>
      <c r="C1355" s="139"/>
      <c r="D1355" s="139"/>
      <c r="E1355" s="139"/>
      <c r="G1355" s="139"/>
      <c r="I1355" s="139"/>
      <c r="J1355" s="139"/>
      <c r="O1355" s="139"/>
      <c r="P1355" s="139"/>
      <c r="Q1355" s="246"/>
      <c r="R1355" s="247"/>
      <c r="S1355" s="247"/>
      <c r="T1355" s="247"/>
      <c r="U1355" s="247"/>
      <c r="V1355" s="247"/>
      <c r="W1355" s="247"/>
      <c r="X1355" s="247"/>
      <c r="Y1355" s="247"/>
      <c r="Z1355" s="247"/>
      <c r="AA1355" s="247"/>
      <c r="AB1355" s="247"/>
      <c r="AC1355" s="247"/>
      <c r="AD1355" s="247"/>
      <c r="AE1355" s="247"/>
      <c r="AF1355" s="248"/>
      <c r="AG1355" s="248"/>
      <c r="AH1355" s="248"/>
      <c r="AI1355" s="248"/>
      <c r="AJ1355" s="248"/>
    </row>
    <row r="1356" spans="1:36" ht="12.75" customHeight="1" x14ac:dyDescent="0.25">
      <c r="A1356" s="139"/>
      <c r="B1356" s="139"/>
      <c r="C1356" s="139"/>
      <c r="D1356" s="139"/>
      <c r="E1356" s="139"/>
      <c r="G1356" s="139"/>
      <c r="I1356" s="139"/>
      <c r="J1356" s="139"/>
      <c r="O1356" s="139"/>
      <c r="P1356" s="139"/>
      <c r="Q1356" s="246"/>
      <c r="R1356" s="247"/>
      <c r="S1356" s="247"/>
      <c r="T1356" s="247"/>
      <c r="U1356" s="247"/>
      <c r="V1356" s="247"/>
      <c r="W1356" s="247"/>
      <c r="X1356" s="247"/>
      <c r="Y1356" s="247"/>
      <c r="Z1356" s="247"/>
      <c r="AA1356" s="247"/>
      <c r="AB1356" s="247"/>
      <c r="AC1356" s="247"/>
      <c r="AD1356" s="247"/>
      <c r="AE1356" s="247"/>
      <c r="AF1356" s="248"/>
      <c r="AG1356" s="248"/>
      <c r="AH1356" s="248"/>
      <c r="AI1356" s="248"/>
      <c r="AJ1356" s="248"/>
    </row>
    <row r="1357" spans="1:36" ht="12.75" customHeight="1" x14ac:dyDescent="0.25">
      <c r="A1357" s="139"/>
      <c r="B1357" s="139"/>
      <c r="C1357" s="139"/>
      <c r="D1357" s="139"/>
      <c r="E1357" s="139"/>
      <c r="G1357" s="139"/>
      <c r="I1357" s="139"/>
      <c r="J1357" s="139"/>
      <c r="O1357" s="139"/>
      <c r="P1357" s="139"/>
      <c r="Q1357" s="246"/>
      <c r="R1357" s="247"/>
      <c r="S1357" s="247"/>
      <c r="T1357" s="247"/>
      <c r="U1357" s="247"/>
      <c r="V1357" s="247"/>
      <c r="W1357" s="247"/>
      <c r="X1357" s="247"/>
      <c r="Y1357" s="247"/>
      <c r="Z1357" s="247"/>
      <c r="AA1357" s="247"/>
      <c r="AB1357" s="247"/>
      <c r="AC1357" s="247"/>
      <c r="AD1357" s="247"/>
      <c r="AE1357" s="247"/>
      <c r="AF1357" s="248"/>
      <c r="AG1357" s="248"/>
      <c r="AH1357" s="248"/>
      <c r="AI1357" s="248"/>
      <c r="AJ1357" s="248"/>
    </row>
    <row r="1358" spans="1:36" ht="12.75" customHeight="1" x14ac:dyDescent="0.25">
      <c r="A1358" s="139"/>
      <c r="B1358" s="139"/>
      <c r="C1358" s="139"/>
      <c r="D1358" s="139"/>
      <c r="E1358" s="139"/>
      <c r="G1358" s="139"/>
      <c r="I1358" s="139"/>
      <c r="J1358" s="139"/>
      <c r="O1358" s="139"/>
      <c r="P1358" s="139"/>
      <c r="Q1358" s="246"/>
      <c r="R1358" s="247"/>
      <c r="S1358" s="247"/>
      <c r="T1358" s="247"/>
      <c r="U1358" s="247"/>
      <c r="V1358" s="247"/>
      <c r="W1358" s="247"/>
      <c r="X1358" s="247"/>
      <c r="Y1358" s="247"/>
      <c r="Z1358" s="247"/>
      <c r="AA1358" s="247"/>
      <c r="AB1358" s="247"/>
      <c r="AC1358" s="247"/>
      <c r="AD1358" s="247"/>
      <c r="AE1358" s="247"/>
      <c r="AF1358" s="248"/>
      <c r="AG1358" s="248"/>
      <c r="AH1358" s="248"/>
      <c r="AI1358" s="248"/>
      <c r="AJ1358" s="248"/>
    </row>
    <row r="1359" spans="1:36" ht="12.75" customHeight="1" x14ac:dyDescent="0.25">
      <c r="A1359" s="139"/>
      <c r="B1359" s="139"/>
      <c r="C1359" s="139"/>
      <c r="D1359" s="139"/>
      <c r="E1359" s="139"/>
      <c r="G1359" s="139"/>
      <c r="I1359" s="139"/>
      <c r="J1359" s="139"/>
      <c r="O1359" s="139"/>
      <c r="P1359" s="139"/>
      <c r="Q1359" s="246"/>
      <c r="R1359" s="247"/>
      <c r="S1359" s="247"/>
      <c r="T1359" s="247"/>
      <c r="U1359" s="247"/>
      <c r="V1359" s="247"/>
      <c r="W1359" s="247"/>
      <c r="X1359" s="247"/>
      <c r="Y1359" s="247"/>
      <c r="Z1359" s="247"/>
      <c r="AA1359" s="247"/>
      <c r="AB1359" s="247"/>
      <c r="AC1359" s="247"/>
      <c r="AD1359" s="247"/>
      <c r="AE1359" s="247"/>
      <c r="AF1359" s="248"/>
      <c r="AG1359" s="248"/>
      <c r="AH1359" s="248"/>
      <c r="AI1359" s="248"/>
      <c r="AJ1359" s="248"/>
    </row>
    <row r="1360" spans="1:36" ht="12.75" customHeight="1" x14ac:dyDescent="0.25">
      <c r="A1360" s="139"/>
      <c r="B1360" s="139"/>
      <c r="C1360" s="139"/>
      <c r="D1360" s="139"/>
      <c r="E1360" s="139"/>
      <c r="G1360" s="139"/>
      <c r="I1360" s="139"/>
      <c r="J1360" s="139"/>
      <c r="O1360" s="139"/>
      <c r="P1360" s="139"/>
      <c r="Q1360" s="246"/>
      <c r="R1360" s="247"/>
      <c r="S1360" s="247"/>
      <c r="T1360" s="247"/>
      <c r="U1360" s="247"/>
      <c r="V1360" s="247"/>
      <c r="W1360" s="247"/>
      <c r="X1360" s="247"/>
      <c r="Y1360" s="247"/>
      <c r="Z1360" s="247"/>
      <c r="AA1360" s="247"/>
      <c r="AB1360" s="247"/>
      <c r="AC1360" s="247"/>
      <c r="AD1360" s="247"/>
      <c r="AE1360" s="247"/>
      <c r="AF1360" s="248"/>
      <c r="AG1360" s="248"/>
      <c r="AH1360" s="248"/>
      <c r="AI1360" s="248"/>
      <c r="AJ1360" s="248"/>
    </row>
    <row r="1361" spans="1:36" ht="12.75" customHeight="1" x14ac:dyDescent="0.25">
      <c r="A1361" s="139"/>
      <c r="B1361" s="139"/>
      <c r="C1361" s="139"/>
      <c r="D1361" s="139"/>
      <c r="E1361" s="139"/>
      <c r="G1361" s="139"/>
      <c r="I1361" s="139"/>
      <c r="J1361" s="139"/>
      <c r="O1361" s="139"/>
      <c r="P1361" s="139"/>
      <c r="Q1361" s="246"/>
      <c r="R1361" s="247"/>
      <c r="S1361" s="247"/>
      <c r="T1361" s="247"/>
      <c r="U1361" s="247"/>
      <c r="V1361" s="247"/>
      <c r="W1361" s="247"/>
      <c r="X1361" s="247"/>
      <c r="Y1361" s="247"/>
      <c r="Z1361" s="247"/>
      <c r="AA1361" s="247"/>
      <c r="AB1361" s="247"/>
      <c r="AC1361" s="247"/>
      <c r="AD1361" s="247"/>
      <c r="AE1361" s="247"/>
      <c r="AF1361" s="248"/>
      <c r="AG1361" s="248"/>
      <c r="AH1361" s="248"/>
      <c r="AI1361" s="248"/>
      <c r="AJ1361" s="248"/>
    </row>
    <row r="1362" spans="1:36" ht="12.75" customHeight="1" x14ac:dyDescent="0.25">
      <c r="A1362" s="139"/>
      <c r="B1362" s="139"/>
      <c r="C1362" s="139"/>
      <c r="D1362" s="139"/>
      <c r="E1362" s="139"/>
      <c r="G1362" s="139"/>
      <c r="I1362" s="139"/>
      <c r="J1362" s="139"/>
      <c r="O1362" s="139"/>
      <c r="P1362" s="139"/>
      <c r="Q1362" s="246"/>
      <c r="R1362" s="247"/>
      <c r="S1362" s="247"/>
      <c r="T1362" s="247"/>
      <c r="U1362" s="247"/>
      <c r="V1362" s="247"/>
      <c r="W1362" s="247"/>
      <c r="X1362" s="247"/>
      <c r="Y1362" s="247"/>
      <c r="Z1362" s="247"/>
      <c r="AA1362" s="247"/>
      <c r="AB1362" s="247"/>
      <c r="AC1362" s="247"/>
      <c r="AD1362" s="247"/>
      <c r="AE1362" s="247"/>
      <c r="AF1362" s="248"/>
      <c r="AG1362" s="248"/>
      <c r="AH1362" s="248"/>
      <c r="AI1362" s="248"/>
      <c r="AJ1362" s="248"/>
    </row>
    <row r="1363" spans="1:36" ht="12.75" customHeight="1" x14ac:dyDescent="0.25">
      <c r="A1363" s="139"/>
      <c r="B1363" s="139"/>
      <c r="C1363" s="139"/>
      <c r="D1363" s="139"/>
      <c r="E1363" s="139"/>
      <c r="G1363" s="139"/>
      <c r="I1363" s="139"/>
      <c r="J1363" s="139"/>
      <c r="O1363" s="139"/>
      <c r="P1363" s="139"/>
      <c r="Q1363" s="246"/>
      <c r="R1363" s="247"/>
      <c r="S1363" s="247"/>
      <c r="T1363" s="247"/>
      <c r="U1363" s="247"/>
      <c r="V1363" s="247"/>
      <c r="W1363" s="247"/>
      <c r="X1363" s="247"/>
      <c r="Y1363" s="247"/>
      <c r="Z1363" s="247"/>
      <c r="AA1363" s="247"/>
      <c r="AB1363" s="247"/>
      <c r="AC1363" s="247"/>
      <c r="AD1363" s="247"/>
      <c r="AE1363" s="247"/>
      <c r="AF1363" s="248"/>
      <c r="AG1363" s="248"/>
      <c r="AH1363" s="248"/>
      <c r="AI1363" s="248"/>
      <c r="AJ1363" s="248"/>
    </row>
    <row r="1364" spans="1:36" ht="12.75" customHeight="1" x14ac:dyDescent="0.25">
      <c r="A1364" s="139"/>
      <c r="B1364" s="139"/>
      <c r="C1364" s="139"/>
      <c r="D1364" s="139"/>
      <c r="E1364" s="139"/>
      <c r="G1364" s="139"/>
      <c r="I1364" s="139"/>
      <c r="J1364" s="139"/>
      <c r="O1364" s="139"/>
      <c r="P1364" s="139"/>
      <c r="Q1364" s="246"/>
      <c r="R1364" s="247"/>
      <c r="S1364" s="247"/>
      <c r="T1364" s="247"/>
      <c r="U1364" s="247"/>
      <c r="V1364" s="247"/>
      <c r="W1364" s="247"/>
      <c r="X1364" s="247"/>
      <c r="Y1364" s="247"/>
      <c r="Z1364" s="247"/>
      <c r="AA1364" s="247"/>
      <c r="AB1364" s="247"/>
      <c r="AC1364" s="247"/>
      <c r="AD1364" s="247"/>
      <c r="AE1364" s="247"/>
      <c r="AF1364" s="248"/>
      <c r="AG1364" s="248"/>
      <c r="AH1364" s="248"/>
      <c r="AI1364" s="248"/>
      <c r="AJ1364" s="248"/>
    </row>
    <row r="1365" spans="1:36" ht="12.75" customHeight="1" x14ac:dyDescent="0.25">
      <c r="A1365" s="139"/>
      <c r="B1365" s="139"/>
      <c r="C1365" s="139"/>
      <c r="D1365" s="139"/>
      <c r="E1365" s="139"/>
      <c r="G1365" s="139"/>
      <c r="I1365" s="139"/>
      <c r="J1365" s="139"/>
      <c r="O1365" s="139"/>
      <c r="P1365" s="139"/>
      <c r="Q1365" s="246"/>
      <c r="R1365" s="247"/>
      <c r="S1365" s="247"/>
      <c r="T1365" s="247"/>
      <c r="U1365" s="247"/>
      <c r="V1365" s="247"/>
      <c r="W1365" s="247"/>
      <c r="X1365" s="247"/>
      <c r="Y1365" s="247"/>
      <c r="Z1365" s="247"/>
      <c r="AA1365" s="247"/>
      <c r="AB1365" s="247"/>
      <c r="AC1365" s="247"/>
      <c r="AD1365" s="247"/>
      <c r="AE1365" s="247"/>
      <c r="AF1365" s="248"/>
      <c r="AG1365" s="248"/>
      <c r="AH1365" s="248"/>
      <c r="AI1365" s="248"/>
      <c r="AJ1365" s="248"/>
    </row>
    <row r="1366" spans="1:36" ht="12.75" customHeight="1" x14ac:dyDescent="0.25">
      <c r="A1366" s="139"/>
      <c r="B1366" s="139"/>
      <c r="C1366" s="139"/>
      <c r="D1366" s="139"/>
      <c r="E1366" s="139"/>
      <c r="G1366" s="139"/>
      <c r="I1366" s="139"/>
      <c r="J1366" s="139"/>
      <c r="O1366" s="139"/>
      <c r="P1366" s="139"/>
      <c r="Q1366" s="246"/>
      <c r="R1366" s="247"/>
      <c r="S1366" s="247"/>
      <c r="T1366" s="247"/>
      <c r="U1366" s="247"/>
      <c r="V1366" s="247"/>
      <c r="W1366" s="247"/>
      <c r="X1366" s="247"/>
      <c r="Y1366" s="247"/>
      <c r="Z1366" s="247"/>
      <c r="AA1366" s="247"/>
      <c r="AB1366" s="247"/>
      <c r="AC1366" s="247"/>
      <c r="AD1366" s="247"/>
      <c r="AE1366" s="247"/>
      <c r="AF1366" s="248"/>
      <c r="AG1366" s="248"/>
      <c r="AH1366" s="248"/>
      <c r="AI1366" s="248"/>
      <c r="AJ1366" s="248"/>
    </row>
    <row r="1367" spans="1:36" ht="12.75" customHeight="1" x14ac:dyDescent="0.25">
      <c r="A1367" s="139"/>
      <c r="B1367" s="139"/>
      <c r="C1367" s="139"/>
      <c r="D1367" s="139"/>
      <c r="E1367" s="139"/>
      <c r="G1367" s="139"/>
      <c r="I1367" s="139"/>
      <c r="J1367" s="139"/>
      <c r="O1367" s="139"/>
      <c r="P1367" s="139"/>
      <c r="Q1367" s="246"/>
      <c r="R1367" s="247"/>
      <c r="S1367" s="247"/>
      <c r="T1367" s="247"/>
      <c r="U1367" s="247"/>
      <c r="V1367" s="247"/>
      <c r="W1367" s="247"/>
      <c r="X1367" s="247"/>
      <c r="Y1367" s="247"/>
      <c r="Z1367" s="247"/>
      <c r="AA1367" s="247"/>
      <c r="AB1367" s="247"/>
      <c r="AC1367" s="247"/>
      <c r="AD1367" s="247"/>
      <c r="AE1367" s="247"/>
      <c r="AF1367" s="248"/>
      <c r="AG1367" s="248"/>
      <c r="AH1367" s="248"/>
      <c r="AI1367" s="248"/>
      <c r="AJ1367" s="248"/>
    </row>
    <row r="1368" spans="1:36" ht="12.75" customHeight="1" x14ac:dyDescent="0.25">
      <c r="A1368" s="139"/>
      <c r="B1368" s="139"/>
      <c r="C1368" s="139"/>
      <c r="D1368" s="139"/>
      <c r="E1368" s="139"/>
      <c r="G1368" s="139"/>
      <c r="I1368" s="139"/>
      <c r="J1368" s="139"/>
      <c r="O1368" s="139"/>
      <c r="P1368" s="139"/>
      <c r="Q1368" s="246"/>
      <c r="R1368" s="247"/>
      <c r="S1368" s="247"/>
      <c r="T1368" s="247"/>
      <c r="U1368" s="247"/>
      <c r="V1368" s="247"/>
      <c r="W1368" s="247"/>
      <c r="X1368" s="247"/>
      <c r="Y1368" s="247"/>
      <c r="Z1368" s="247"/>
      <c r="AA1368" s="247"/>
      <c r="AB1368" s="247"/>
      <c r="AC1368" s="247"/>
      <c r="AD1368" s="247"/>
      <c r="AE1368" s="247"/>
      <c r="AF1368" s="248"/>
      <c r="AG1368" s="248"/>
      <c r="AH1368" s="248"/>
      <c r="AI1368" s="248"/>
      <c r="AJ1368" s="248"/>
    </row>
    <row r="1369" spans="1:36" ht="12.75" customHeight="1" x14ac:dyDescent="0.25">
      <c r="A1369" s="139"/>
      <c r="B1369" s="139"/>
      <c r="C1369" s="139"/>
      <c r="D1369" s="139"/>
      <c r="E1369" s="139"/>
      <c r="G1369" s="139"/>
      <c r="I1369" s="139"/>
      <c r="J1369" s="139"/>
      <c r="O1369" s="139"/>
      <c r="P1369" s="139"/>
      <c r="Q1369" s="246"/>
      <c r="R1369" s="247"/>
      <c r="S1369" s="247"/>
      <c r="T1369" s="247"/>
      <c r="U1369" s="247"/>
      <c r="V1369" s="247"/>
      <c r="W1369" s="247"/>
      <c r="X1369" s="247"/>
      <c r="Y1369" s="247"/>
      <c r="Z1369" s="247"/>
      <c r="AA1369" s="247"/>
      <c r="AB1369" s="247"/>
      <c r="AC1369" s="247"/>
      <c r="AD1369" s="247"/>
      <c r="AE1369" s="247"/>
      <c r="AF1369" s="248"/>
      <c r="AG1369" s="248"/>
      <c r="AH1369" s="248"/>
      <c r="AI1369" s="248"/>
      <c r="AJ1369" s="248"/>
    </row>
    <row r="1370" spans="1:36" ht="12.75" customHeight="1" x14ac:dyDescent="0.25">
      <c r="A1370" s="139"/>
      <c r="B1370" s="139"/>
      <c r="C1370" s="139"/>
      <c r="D1370" s="139"/>
      <c r="E1370" s="139"/>
      <c r="G1370" s="139"/>
      <c r="I1370" s="139"/>
      <c r="J1370" s="139"/>
      <c r="O1370" s="139"/>
      <c r="P1370" s="139"/>
      <c r="Q1370" s="246"/>
      <c r="R1370" s="247"/>
      <c r="S1370" s="247"/>
      <c r="T1370" s="247"/>
      <c r="U1370" s="247"/>
      <c r="V1370" s="247"/>
      <c r="W1370" s="247"/>
      <c r="X1370" s="247"/>
      <c r="Y1370" s="247"/>
      <c r="Z1370" s="247"/>
      <c r="AA1370" s="247"/>
      <c r="AB1370" s="247"/>
      <c r="AC1370" s="247"/>
      <c r="AD1370" s="247"/>
      <c r="AE1370" s="247"/>
      <c r="AF1370" s="248"/>
      <c r="AG1370" s="248"/>
      <c r="AH1370" s="248"/>
      <c r="AI1370" s="248"/>
      <c r="AJ1370" s="248"/>
    </row>
    <row r="1371" spans="1:36" ht="12.75" customHeight="1" x14ac:dyDescent="0.25">
      <c r="A1371" s="139"/>
      <c r="B1371" s="139"/>
      <c r="C1371" s="139"/>
      <c r="D1371" s="139"/>
      <c r="E1371" s="139"/>
      <c r="G1371" s="139"/>
      <c r="I1371" s="139"/>
      <c r="J1371" s="139"/>
      <c r="O1371" s="139"/>
      <c r="P1371" s="139"/>
      <c r="Q1371" s="246"/>
      <c r="R1371" s="247"/>
      <c r="S1371" s="247"/>
      <c r="T1371" s="247"/>
      <c r="U1371" s="247"/>
      <c r="V1371" s="247"/>
      <c r="W1371" s="247"/>
      <c r="X1371" s="247"/>
      <c r="Y1371" s="247"/>
      <c r="Z1371" s="247"/>
      <c r="AA1371" s="247"/>
      <c r="AB1371" s="247"/>
      <c r="AC1371" s="247"/>
      <c r="AD1371" s="247"/>
      <c r="AE1371" s="247"/>
      <c r="AF1371" s="248"/>
      <c r="AG1371" s="248"/>
      <c r="AH1371" s="248"/>
      <c r="AI1371" s="248"/>
      <c r="AJ1371" s="248"/>
    </row>
    <row r="1372" spans="1:36" ht="12.75" customHeight="1" x14ac:dyDescent="0.25">
      <c r="A1372" s="139"/>
      <c r="B1372" s="139"/>
      <c r="C1372" s="139"/>
      <c r="D1372" s="139"/>
      <c r="E1372" s="139"/>
      <c r="G1372" s="139"/>
      <c r="I1372" s="139"/>
      <c r="J1372" s="139"/>
      <c r="O1372" s="139"/>
      <c r="P1372" s="139"/>
      <c r="Q1372" s="246"/>
      <c r="R1372" s="247"/>
      <c r="S1372" s="247"/>
      <c r="T1372" s="247"/>
      <c r="U1372" s="247"/>
      <c r="V1372" s="247"/>
      <c r="W1372" s="247"/>
      <c r="X1372" s="247"/>
      <c r="Y1372" s="247"/>
      <c r="Z1372" s="247"/>
      <c r="AA1372" s="247"/>
      <c r="AB1372" s="247"/>
      <c r="AC1372" s="247"/>
      <c r="AD1372" s="247"/>
      <c r="AE1372" s="247"/>
      <c r="AF1372" s="248"/>
      <c r="AG1372" s="248"/>
      <c r="AH1372" s="248"/>
      <c r="AI1372" s="248"/>
      <c r="AJ1372" s="248"/>
    </row>
    <row r="1373" spans="1:36" ht="12.75" customHeight="1" x14ac:dyDescent="0.25">
      <c r="A1373" s="139"/>
      <c r="B1373" s="139"/>
      <c r="C1373" s="139"/>
      <c r="D1373" s="139"/>
      <c r="E1373" s="139"/>
      <c r="G1373" s="139"/>
      <c r="I1373" s="139"/>
      <c r="J1373" s="139"/>
      <c r="O1373" s="139"/>
      <c r="P1373" s="139"/>
      <c r="Q1373" s="246"/>
      <c r="R1373" s="247"/>
      <c r="S1373" s="247"/>
      <c r="T1373" s="247"/>
      <c r="U1373" s="247"/>
      <c r="V1373" s="247"/>
      <c r="W1373" s="247"/>
      <c r="X1373" s="247"/>
      <c r="Y1373" s="247"/>
      <c r="Z1373" s="247"/>
      <c r="AA1373" s="247"/>
      <c r="AB1373" s="247"/>
      <c r="AC1373" s="247"/>
      <c r="AD1373" s="247"/>
      <c r="AE1373" s="247"/>
      <c r="AF1373" s="248"/>
      <c r="AG1373" s="248"/>
      <c r="AH1373" s="248"/>
      <c r="AI1373" s="248"/>
      <c r="AJ1373" s="248"/>
    </row>
    <row r="1374" spans="1:36" ht="12.75" customHeight="1" x14ac:dyDescent="0.25">
      <c r="A1374" s="139"/>
      <c r="B1374" s="139"/>
      <c r="C1374" s="139"/>
      <c r="D1374" s="139"/>
      <c r="E1374" s="139"/>
      <c r="G1374" s="139"/>
      <c r="I1374" s="139"/>
      <c r="J1374" s="139"/>
      <c r="O1374" s="139"/>
      <c r="P1374" s="139"/>
      <c r="Q1374" s="246"/>
      <c r="R1374" s="247"/>
      <c r="S1374" s="247"/>
      <c r="T1374" s="247"/>
      <c r="U1374" s="247"/>
      <c r="V1374" s="247"/>
      <c r="W1374" s="247"/>
      <c r="X1374" s="247"/>
      <c r="Y1374" s="247"/>
      <c r="Z1374" s="247"/>
      <c r="AA1374" s="247"/>
      <c r="AB1374" s="247"/>
      <c r="AC1374" s="247"/>
      <c r="AD1374" s="247"/>
      <c r="AE1374" s="247"/>
      <c r="AF1374" s="248"/>
      <c r="AG1374" s="248"/>
      <c r="AH1374" s="248"/>
      <c r="AI1374" s="248"/>
      <c r="AJ1374" s="248"/>
    </row>
    <row r="1375" spans="1:36" ht="12.75" customHeight="1" x14ac:dyDescent="0.25">
      <c r="A1375" s="139"/>
      <c r="B1375" s="139"/>
      <c r="C1375" s="139"/>
      <c r="D1375" s="139"/>
      <c r="E1375" s="139"/>
      <c r="G1375" s="139"/>
      <c r="I1375" s="139"/>
      <c r="J1375" s="139"/>
      <c r="O1375" s="139"/>
      <c r="P1375" s="139"/>
      <c r="Q1375" s="246"/>
      <c r="R1375" s="247"/>
      <c r="S1375" s="247"/>
      <c r="T1375" s="247"/>
      <c r="U1375" s="247"/>
      <c r="V1375" s="247"/>
      <c r="W1375" s="247"/>
      <c r="X1375" s="247"/>
      <c r="Y1375" s="247"/>
      <c r="Z1375" s="247"/>
      <c r="AA1375" s="247"/>
      <c r="AB1375" s="247"/>
      <c r="AC1375" s="247"/>
      <c r="AD1375" s="247"/>
      <c r="AE1375" s="247"/>
      <c r="AF1375" s="248"/>
      <c r="AG1375" s="248"/>
      <c r="AH1375" s="248"/>
      <c r="AI1375" s="248"/>
      <c r="AJ1375" s="248"/>
    </row>
    <row r="1376" spans="1:36" ht="12.75" customHeight="1" x14ac:dyDescent="0.25">
      <c r="A1376" s="139"/>
      <c r="B1376" s="139"/>
      <c r="C1376" s="139"/>
      <c r="D1376" s="139"/>
      <c r="E1376" s="139"/>
      <c r="G1376" s="139"/>
      <c r="I1376" s="139"/>
      <c r="J1376" s="139"/>
      <c r="O1376" s="139"/>
      <c r="P1376" s="139"/>
      <c r="Q1376" s="246"/>
      <c r="R1376" s="247"/>
      <c r="S1376" s="247"/>
      <c r="T1376" s="247"/>
      <c r="U1376" s="247"/>
      <c r="V1376" s="247"/>
      <c r="W1376" s="247"/>
      <c r="X1376" s="247"/>
      <c r="Y1376" s="247"/>
      <c r="Z1376" s="247"/>
      <c r="AA1376" s="247"/>
      <c r="AB1376" s="247"/>
      <c r="AC1376" s="247"/>
      <c r="AD1376" s="247"/>
      <c r="AE1376" s="247"/>
      <c r="AF1376" s="248"/>
      <c r="AG1376" s="248"/>
      <c r="AH1376" s="248"/>
      <c r="AI1376" s="248"/>
      <c r="AJ1376" s="248"/>
    </row>
    <row r="1377" spans="1:36" ht="12.75" customHeight="1" x14ac:dyDescent="0.25">
      <c r="A1377" s="139"/>
      <c r="B1377" s="139"/>
      <c r="C1377" s="139"/>
      <c r="D1377" s="139"/>
      <c r="E1377" s="139"/>
      <c r="G1377" s="139"/>
      <c r="I1377" s="139"/>
      <c r="J1377" s="139"/>
      <c r="O1377" s="139"/>
      <c r="P1377" s="139"/>
      <c r="Q1377" s="246"/>
      <c r="R1377" s="247"/>
      <c r="S1377" s="247"/>
      <c r="T1377" s="247"/>
      <c r="U1377" s="247"/>
      <c r="V1377" s="247"/>
      <c r="W1377" s="247"/>
      <c r="X1377" s="247"/>
      <c r="Y1377" s="247"/>
      <c r="Z1377" s="247"/>
      <c r="AA1377" s="247"/>
      <c r="AB1377" s="247"/>
      <c r="AC1377" s="247"/>
      <c r="AD1377" s="247"/>
      <c r="AE1377" s="247"/>
      <c r="AF1377" s="248"/>
      <c r="AG1377" s="248"/>
      <c r="AH1377" s="248"/>
      <c r="AI1377" s="248"/>
      <c r="AJ1377" s="248"/>
    </row>
    <row r="1378" spans="1:36" ht="12.75" customHeight="1" x14ac:dyDescent="0.25">
      <c r="A1378" s="139"/>
      <c r="B1378" s="139"/>
      <c r="C1378" s="139"/>
      <c r="D1378" s="139"/>
      <c r="E1378" s="139"/>
      <c r="G1378" s="139"/>
      <c r="I1378" s="139"/>
      <c r="J1378" s="139"/>
      <c r="O1378" s="139"/>
      <c r="P1378" s="139"/>
      <c r="Q1378" s="246"/>
      <c r="R1378" s="247"/>
      <c r="S1378" s="247"/>
      <c r="T1378" s="247"/>
      <c r="U1378" s="247"/>
      <c r="V1378" s="247"/>
      <c r="W1378" s="247"/>
      <c r="X1378" s="247"/>
      <c r="Y1378" s="247"/>
      <c r="Z1378" s="247"/>
      <c r="AA1378" s="247"/>
      <c r="AB1378" s="247"/>
      <c r="AC1378" s="247"/>
      <c r="AD1378" s="247"/>
      <c r="AE1378" s="247"/>
      <c r="AF1378" s="248"/>
      <c r="AG1378" s="248"/>
      <c r="AH1378" s="248"/>
      <c r="AI1378" s="248"/>
      <c r="AJ1378" s="248"/>
    </row>
    <row r="1379" spans="1:36" ht="12.75" customHeight="1" x14ac:dyDescent="0.25">
      <c r="A1379" s="139"/>
      <c r="B1379" s="139"/>
      <c r="C1379" s="139"/>
      <c r="D1379" s="139"/>
      <c r="E1379" s="139"/>
      <c r="G1379" s="139"/>
      <c r="I1379" s="139"/>
      <c r="J1379" s="139"/>
      <c r="O1379" s="139"/>
      <c r="P1379" s="139"/>
      <c r="Q1379" s="246"/>
      <c r="R1379" s="247"/>
      <c r="S1379" s="247"/>
      <c r="T1379" s="247"/>
      <c r="U1379" s="247"/>
      <c r="V1379" s="247"/>
      <c r="W1379" s="247"/>
      <c r="X1379" s="247"/>
      <c r="Y1379" s="247"/>
      <c r="Z1379" s="247"/>
      <c r="AA1379" s="247"/>
      <c r="AB1379" s="247"/>
      <c r="AC1379" s="247"/>
      <c r="AD1379" s="247"/>
      <c r="AE1379" s="247"/>
      <c r="AF1379" s="248"/>
      <c r="AG1379" s="248"/>
      <c r="AH1379" s="248"/>
      <c r="AI1379" s="248"/>
      <c r="AJ1379" s="248"/>
    </row>
    <row r="1380" spans="1:36" ht="12.75" customHeight="1" x14ac:dyDescent="0.25">
      <c r="A1380" s="139"/>
      <c r="B1380" s="139"/>
      <c r="C1380" s="139"/>
      <c r="D1380" s="139"/>
      <c r="E1380" s="139"/>
      <c r="G1380" s="139"/>
      <c r="I1380" s="139"/>
      <c r="J1380" s="139"/>
      <c r="O1380" s="139"/>
      <c r="P1380" s="139"/>
      <c r="Q1380" s="246"/>
      <c r="R1380" s="247"/>
      <c r="S1380" s="247"/>
      <c r="T1380" s="247"/>
      <c r="U1380" s="247"/>
      <c r="V1380" s="247"/>
      <c r="W1380" s="247"/>
      <c r="X1380" s="247"/>
      <c r="Y1380" s="247"/>
      <c r="Z1380" s="247"/>
      <c r="AA1380" s="247"/>
      <c r="AB1380" s="247"/>
      <c r="AC1380" s="247"/>
      <c r="AD1380" s="247"/>
      <c r="AE1380" s="247"/>
      <c r="AF1380" s="248"/>
      <c r="AG1380" s="248"/>
      <c r="AH1380" s="248"/>
      <c r="AI1380" s="248"/>
      <c r="AJ1380" s="248"/>
    </row>
    <row r="1381" spans="1:36" ht="12.75" customHeight="1" x14ac:dyDescent="0.25">
      <c r="A1381" s="139"/>
      <c r="B1381" s="139"/>
      <c r="C1381" s="139"/>
      <c r="D1381" s="139"/>
      <c r="E1381" s="139"/>
      <c r="G1381" s="139"/>
      <c r="I1381" s="139"/>
      <c r="J1381" s="139"/>
      <c r="O1381" s="139"/>
      <c r="P1381" s="139"/>
      <c r="Q1381" s="246"/>
      <c r="R1381" s="247"/>
      <c r="S1381" s="247"/>
      <c r="T1381" s="247"/>
      <c r="U1381" s="247"/>
      <c r="V1381" s="247"/>
      <c r="W1381" s="247"/>
      <c r="X1381" s="247"/>
      <c r="Y1381" s="247"/>
      <c r="Z1381" s="247"/>
      <c r="AA1381" s="247"/>
      <c r="AB1381" s="247"/>
      <c r="AC1381" s="247"/>
      <c r="AD1381" s="247"/>
      <c r="AE1381" s="247"/>
      <c r="AF1381" s="248"/>
      <c r="AG1381" s="248"/>
      <c r="AH1381" s="248"/>
      <c r="AI1381" s="248"/>
      <c r="AJ1381" s="248"/>
    </row>
    <row r="1382" spans="1:36" ht="12.75" customHeight="1" x14ac:dyDescent="0.25">
      <c r="A1382" s="139"/>
      <c r="B1382" s="139"/>
      <c r="C1382" s="139"/>
      <c r="D1382" s="139"/>
      <c r="E1382" s="139"/>
      <c r="G1382" s="139"/>
      <c r="I1382" s="139"/>
      <c r="J1382" s="139"/>
      <c r="O1382" s="139"/>
      <c r="P1382" s="139"/>
      <c r="Q1382" s="246"/>
      <c r="R1382" s="247"/>
      <c r="S1382" s="247"/>
      <c r="T1382" s="247"/>
      <c r="U1382" s="247"/>
      <c r="V1382" s="247"/>
      <c r="W1382" s="247"/>
      <c r="X1382" s="247"/>
      <c r="Y1382" s="247"/>
      <c r="Z1382" s="247"/>
      <c r="AA1382" s="247"/>
      <c r="AB1382" s="247"/>
      <c r="AC1382" s="247"/>
      <c r="AD1382" s="247"/>
      <c r="AE1382" s="247"/>
      <c r="AF1382" s="248"/>
      <c r="AG1382" s="248"/>
      <c r="AH1382" s="248"/>
      <c r="AI1382" s="248"/>
      <c r="AJ1382" s="248"/>
    </row>
    <row r="1383" spans="1:36" ht="12.75" customHeight="1" x14ac:dyDescent="0.25">
      <c r="A1383" s="139"/>
      <c r="B1383" s="139"/>
      <c r="C1383" s="139"/>
      <c r="D1383" s="139"/>
      <c r="E1383" s="139"/>
      <c r="G1383" s="139"/>
      <c r="I1383" s="139"/>
      <c r="J1383" s="139"/>
      <c r="O1383" s="139"/>
      <c r="P1383" s="139"/>
      <c r="Q1383" s="246"/>
      <c r="R1383" s="247"/>
      <c r="S1383" s="247"/>
      <c r="T1383" s="247"/>
      <c r="U1383" s="247"/>
      <c r="V1383" s="247"/>
      <c r="W1383" s="247"/>
      <c r="X1383" s="247"/>
      <c r="Y1383" s="247"/>
      <c r="Z1383" s="247"/>
      <c r="AA1383" s="247"/>
      <c r="AB1383" s="247"/>
      <c r="AC1383" s="247"/>
      <c r="AD1383" s="247"/>
      <c r="AE1383" s="247"/>
      <c r="AF1383" s="248"/>
      <c r="AG1383" s="248"/>
      <c r="AH1383" s="248"/>
      <c r="AI1383" s="248"/>
      <c r="AJ1383" s="248"/>
    </row>
    <row r="1384" spans="1:36" ht="12.75" customHeight="1" x14ac:dyDescent="0.25">
      <c r="A1384" s="139"/>
      <c r="B1384" s="139"/>
      <c r="C1384" s="139"/>
      <c r="D1384" s="139"/>
      <c r="E1384" s="139"/>
      <c r="G1384" s="139"/>
      <c r="I1384" s="139"/>
      <c r="J1384" s="139"/>
      <c r="O1384" s="139"/>
      <c r="P1384" s="139"/>
      <c r="Q1384" s="246"/>
      <c r="R1384" s="247"/>
      <c r="S1384" s="247"/>
      <c r="T1384" s="247"/>
      <c r="U1384" s="247"/>
      <c r="V1384" s="247"/>
      <c r="W1384" s="247"/>
      <c r="X1384" s="247"/>
      <c r="Y1384" s="247"/>
      <c r="Z1384" s="247"/>
      <c r="AA1384" s="247"/>
      <c r="AB1384" s="247"/>
      <c r="AC1384" s="247"/>
      <c r="AD1384" s="247"/>
      <c r="AE1384" s="247"/>
      <c r="AF1384" s="248"/>
      <c r="AG1384" s="248"/>
      <c r="AH1384" s="248"/>
      <c r="AI1384" s="248"/>
      <c r="AJ1384" s="248"/>
    </row>
    <row r="1385" spans="1:36" ht="12.75" customHeight="1" x14ac:dyDescent="0.25">
      <c r="A1385" s="139"/>
      <c r="B1385" s="139"/>
      <c r="C1385" s="139"/>
      <c r="D1385" s="139"/>
      <c r="E1385" s="139"/>
      <c r="G1385" s="139"/>
      <c r="I1385" s="139"/>
      <c r="J1385" s="139"/>
      <c r="O1385" s="139"/>
      <c r="P1385" s="139"/>
      <c r="Q1385" s="246"/>
      <c r="R1385" s="247"/>
      <c r="S1385" s="247"/>
      <c r="T1385" s="247"/>
      <c r="U1385" s="247"/>
      <c r="V1385" s="247"/>
      <c r="W1385" s="247"/>
      <c r="X1385" s="247"/>
      <c r="Y1385" s="247"/>
      <c r="Z1385" s="247"/>
      <c r="AA1385" s="247"/>
      <c r="AB1385" s="247"/>
      <c r="AC1385" s="247"/>
      <c r="AD1385" s="247"/>
      <c r="AE1385" s="247"/>
      <c r="AF1385" s="248"/>
      <c r="AG1385" s="248"/>
      <c r="AH1385" s="248"/>
      <c r="AI1385" s="248"/>
      <c r="AJ1385" s="248"/>
    </row>
    <row r="1386" spans="1:36" ht="12.75" customHeight="1" x14ac:dyDescent="0.25">
      <c r="A1386" s="139"/>
      <c r="B1386" s="139"/>
      <c r="C1386" s="139"/>
      <c r="D1386" s="139"/>
      <c r="E1386" s="139"/>
      <c r="G1386" s="139"/>
      <c r="I1386" s="139"/>
      <c r="J1386" s="139"/>
      <c r="O1386" s="139"/>
      <c r="P1386" s="139"/>
      <c r="Q1386" s="246"/>
      <c r="R1386" s="247"/>
      <c r="S1386" s="247"/>
      <c r="T1386" s="247"/>
      <c r="U1386" s="247"/>
      <c r="V1386" s="247"/>
      <c r="W1386" s="247"/>
      <c r="X1386" s="247"/>
      <c r="Y1386" s="247"/>
      <c r="Z1386" s="247"/>
      <c r="AA1386" s="247"/>
      <c r="AB1386" s="247"/>
      <c r="AC1386" s="247"/>
      <c r="AD1386" s="247"/>
      <c r="AE1386" s="247"/>
      <c r="AF1386" s="248"/>
      <c r="AG1386" s="248"/>
      <c r="AH1386" s="248"/>
      <c r="AI1386" s="248"/>
      <c r="AJ1386" s="248"/>
    </row>
    <row r="1387" spans="1:36" ht="12.75" customHeight="1" x14ac:dyDescent="0.25">
      <c r="A1387" s="139"/>
      <c r="B1387" s="139"/>
      <c r="C1387" s="139"/>
      <c r="D1387" s="139"/>
      <c r="E1387" s="139"/>
      <c r="G1387" s="139"/>
      <c r="I1387" s="139"/>
      <c r="J1387" s="139"/>
      <c r="O1387" s="139"/>
      <c r="P1387" s="139"/>
      <c r="Q1387" s="246"/>
      <c r="R1387" s="247"/>
      <c r="S1387" s="247"/>
      <c r="T1387" s="247"/>
      <c r="U1387" s="247"/>
      <c r="V1387" s="247"/>
      <c r="W1387" s="247"/>
      <c r="X1387" s="247"/>
      <c r="Y1387" s="247"/>
      <c r="Z1387" s="247"/>
      <c r="AA1387" s="247"/>
      <c r="AB1387" s="247"/>
      <c r="AC1387" s="247"/>
      <c r="AD1387" s="247"/>
      <c r="AE1387" s="247"/>
      <c r="AF1387" s="248"/>
      <c r="AG1387" s="248"/>
      <c r="AH1387" s="248"/>
      <c r="AI1387" s="248"/>
      <c r="AJ1387" s="248"/>
    </row>
    <row r="1388" spans="1:36" ht="12.75" customHeight="1" x14ac:dyDescent="0.25">
      <c r="A1388" s="139"/>
      <c r="B1388" s="139"/>
      <c r="C1388" s="139"/>
      <c r="D1388" s="139"/>
      <c r="E1388" s="139"/>
      <c r="G1388" s="139"/>
      <c r="I1388" s="139"/>
      <c r="J1388" s="139"/>
      <c r="O1388" s="139"/>
      <c r="P1388" s="139"/>
      <c r="Q1388" s="246"/>
      <c r="R1388" s="247"/>
      <c r="S1388" s="247"/>
      <c r="T1388" s="247"/>
      <c r="U1388" s="247"/>
      <c r="V1388" s="247"/>
      <c r="W1388" s="247"/>
      <c r="X1388" s="247"/>
      <c r="Y1388" s="247"/>
      <c r="Z1388" s="247"/>
      <c r="AA1388" s="247"/>
      <c r="AB1388" s="247"/>
      <c r="AC1388" s="247"/>
      <c r="AD1388" s="247"/>
      <c r="AE1388" s="247"/>
      <c r="AF1388" s="248"/>
      <c r="AG1388" s="248"/>
      <c r="AH1388" s="248"/>
      <c r="AI1388" s="248"/>
      <c r="AJ1388" s="248"/>
    </row>
    <row r="1389" spans="1:36" ht="12.75" customHeight="1" x14ac:dyDescent="0.25">
      <c r="A1389" s="139"/>
      <c r="B1389" s="139"/>
      <c r="C1389" s="139"/>
      <c r="D1389" s="139"/>
      <c r="E1389" s="139"/>
      <c r="G1389" s="139"/>
      <c r="I1389" s="139"/>
      <c r="J1389" s="139"/>
      <c r="O1389" s="139"/>
      <c r="P1389" s="139"/>
      <c r="Q1389" s="246"/>
      <c r="R1389" s="247"/>
      <c r="S1389" s="247"/>
      <c r="T1389" s="247"/>
      <c r="U1389" s="247"/>
      <c r="V1389" s="247"/>
      <c r="W1389" s="247"/>
      <c r="X1389" s="247"/>
      <c r="Y1389" s="247"/>
      <c r="Z1389" s="247"/>
      <c r="AA1389" s="247"/>
      <c r="AB1389" s="247"/>
      <c r="AC1389" s="247"/>
      <c r="AD1389" s="247"/>
      <c r="AE1389" s="247"/>
      <c r="AF1389" s="248"/>
      <c r="AG1389" s="248"/>
      <c r="AH1389" s="248"/>
      <c r="AI1389" s="248"/>
      <c r="AJ1389" s="248"/>
    </row>
    <row r="1390" spans="1:36" ht="12.75" customHeight="1" x14ac:dyDescent="0.25">
      <c r="A1390" s="139"/>
      <c r="B1390" s="139"/>
      <c r="C1390" s="139"/>
      <c r="D1390" s="139"/>
      <c r="E1390" s="139"/>
      <c r="G1390" s="139"/>
      <c r="I1390" s="139"/>
      <c r="J1390" s="139"/>
      <c r="O1390" s="139"/>
      <c r="P1390" s="139"/>
      <c r="Q1390" s="246"/>
      <c r="R1390" s="247"/>
      <c r="S1390" s="247"/>
      <c r="T1390" s="247"/>
      <c r="U1390" s="247"/>
      <c r="V1390" s="247"/>
      <c r="W1390" s="247"/>
      <c r="X1390" s="247"/>
      <c r="Y1390" s="247"/>
      <c r="Z1390" s="247"/>
      <c r="AA1390" s="247"/>
      <c r="AB1390" s="247"/>
      <c r="AC1390" s="247"/>
      <c r="AD1390" s="247"/>
      <c r="AE1390" s="247"/>
      <c r="AF1390" s="248"/>
      <c r="AG1390" s="248"/>
      <c r="AH1390" s="248"/>
      <c r="AI1390" s="248"/>
      <c r="AJ1390" s="248"/>
    </row>
    <row r="1391" spans="1:36" ht="12.75" customHeight="1" x14ac:dyDescent="0.25">
      <c r="A1391" s="139"/>
      <c r="B1391" s="139"/>
      <c r="C1391" s="139"/>
      <c r="D1391" s="139"/>
      <c r="E1391" s="139"/>
      <c r="G1391" s="139"/>
      <c r="I1391" s="139"/>
      <c r="J1391" s="139"/>
      <c r="O1391" s="139"/>
      <c r="P1391" s="139"/>
      <c r="Q1391" s="246"/>
      <c r="R1391" s="247"/>
      <c r="S1391" s="247"/>
      <c r="T1391" s="247"/>
      <c r="U1391" s="247"/>
      <c r="V1391" s="247"/>
      <c r="W1391" s="247"/>
      <c r="X1391" s="247"/>
      <c r="Y1391" s="247"/>
      <c r="Z1391" s="247"/>
      <c r="AA1391" s="247"/>
      <c r="AB1391" s="247"/>
      <c r="AC1391" s="247"/>
      <c r="AD1391" s="247"/>
      <c r="AE1391" s="247"/>
      <c r="AF1391" s="248"/>
      <c r="AG1391" s="248"/>
      <c r="AH1391" s="248"/>
      <c r="AI1391" s="248"/>
      <c r="AJ1391" s="248"/>
    </row>
    <row r="1392" spans="1:36" ht="12.75" customHeight="1" x14ac:dyDescent="0.25">
      <c r="A1392" s="139"/>
      <c r="B1392" s="139"/>
      <c r="C1392" s="139"/>
      <c r="D1392" s="139"/>
      <c r="E1392" s="139"/>
      <c r="G1392" s="139"/>
      <c r="I1392" s="139"/>
      <c r="J1392" s="139"/>
      <c r="O1392" s="139"/>
      <c r="P1392" s="139"/>
      <c r="Q1392" s="246"/>
      <c r="R1392" s="247"/>
      <c r="S1392" s="247"/>
      <c r="T1392" s="247"/>
      <c r="U1392" s="247"/>
      <c r="V1392" s="247"/>
      <c r="W1392" s="247"/>
      <c r="X1392" s="247"/>
      <c r="Y1392" s="247"/>
      <c r="Z1392" s="247"/>
      <c r="AA1392" s="247"/>
      <c r="AB1392" s="247"/>
      <c r="AC1392" s="247"/>
      <c r="AD1392" s="247"/>
      <c r="AE1392" s="247"/>
      <c r="AF1392" s="248"/>
      <c r="AG1392" s="248"/>
      <c r="AH1392" s="248"/>
      <c r="AI1392" s="248"/>
      <c r="AJ1392" s="248"/>
    </row>
    <row r="1393" spans="1:36" ht="12.75" customHeight="1" x14ac:dyDescent="0.25">
      <c r="A1393" s="139"/>
      <c r="B1393" s="139"/>
      <c r="C1393" s="139"/>
      <c r="D1393" s="139"/>
      <c r="E1393" s="139"/>
      <c r="G1393" s="139"/>
      <c r="I1393" s="139"/>
      <c r="J1393" s="139"/>
      <c r="O1393" s="139"/>
      <c r="P1393" s="139"/>
      <c r="Q1393" s="246"/>
      <c r="R1393" s="247"/>
      <c r="S1393" s="247"/>
      <c r="T1393" s="247"/>
      <c r="U1393" s="247"/>
      <c r="V1393" s="247"/>
      <c r="W1393" s="247"/>
      <c r="X1393" s="247"/>
      <c r="Y1393" s="247"/>
      <c r="Z1393" s="247"/>
      <c r="AA1393" s="247"/>
      <c r="AB1393" s="247"/>
      <c r="AC1393" s="247"/>
      <c r="AD1393" s="247"/>
      <c r="AE1393" s="247"/>
      <c r="AF1393" s="248"/>
      <c r="AG1393" s="248"/>
      <c r="AH1393" s="248"/>
      <c r="AI1393" s="248"/>
      <c r="AJ1393" s="248"/>
    </row>
    <row r="1394" spans="1:36" ht="12.75" customHeight="1" x14ac:dyDescent="0.25">
      <c r="A1394" s="139"/>
      <c r="B1394" s="139"/>
      <c r="C1394" s="139"/>
      <c r="D1394" s="139"/>
      <c r="E1394" s="139"/>
      <c r="G1394" s="139"/>
      <c r="I1394" s="139"/>
      <c r="J1394" s="139"/>
      <c r="O1394" s="139"/>
      <c r="P1394" s="139"/>
      <c r="Q1394" s="246"/>
      <c r="R1394" s="247"/>
      <c r="S1394" s="247"/>
      <c r="T1394" s="247"/>
      <c r="U1394" s="247"/>
      <c r="V1394" s="247"/>
      <c r="W1394" s="247"/>
      <c r="X1394" s="247"/>
      <c r="Y1394" s="247"/>
      <c r="Z1394" s="247"/>
      <c r="AA1394" s="247"/>
      <c r="AB1394" s="247"/>
      <c r="AC1394" s="247"/>
      <c r="AD1394" s="247"/>
      <c r="AE1394" s="247"/>
      <c r="AF1394" s="248"/>
      <c r="AG1394" s="248"/>
      <c r="AH1394" s="248"/>
      <c r="AI1394" s="248"/>
      <c r="AJ1394" s="248"/>
    </row>
    <row r="1395" spans="1:36" ht="12.75" customHeight="1" x14ac:dyDescent="0.25">
      <c r="A1395" s="139"/>
      <c r="B1395" s="139"/>
      <c r="C1395" s="139"/>
      <c r="D1395" s="139"/>
      <c r="E1395" s="139"/>
      <c r="G1395" s="139"/>
      <c r="I1395" s="139"/>
      <c r="J1395" s="139"/>
      <c r="O1395" s="139"/>
      <c r="P1395" s="139"/>
      <c r="Q1395" s="246"/>
      <c r="R1395" s="247"/>
      <c r="S1395" s="247"/>
      <c r="T1395" s="247"/>
      <c r="U1395" s="247"/>
      <c r="V1395" s="247"/>
      <c r="W1395" s="247"/>
      <c r="X1395" s="247"/>
      <c r="Y1395" s="247"/>
      <c r="Z1395" s="247"/>
      <c r="AA1395" s="247"/>
      <c r="AB1395" s="247"/>
      <c r="AC1395" s="247"/>
      <c r="AD1395" s="247"/>
      <c r="AE1395" s="247"/>
      <c r="AF1395" s="248"/>
      <c r="AG1395" s="248"/>
      <c r="AH1395" s="248"/>
      <c r="AI1395" s="248"/>
      <c r="AJ1395" s="248"/>
    </row>
    <row r="1396" spans="1:36" ht="12.75" customHeight="1" x14ac:dyDescent="0.25">
      <c r="A1396" s="139"/>
      <c r="B1396" s="139"/>
      <c r="C1396" s="139"/>
      <c r="D1396" s="139"/>
      <c r="E1396" s="139"/>
      <c r="G1396" s="139"/>
      <c r="I1396" s="139"/>
      <c r="J1396" s="139"/>
      <c r="O1396" s="139"/>
      <c r="P1396" s="139"/>
      <c r="Q1396" s="246"/>
      <c r="R1396" s="247"/>
      <c r="S1396" s="247"/>
      <c r="T1396" s="247"/>
      <c r="U1396" s="247"/>
      <c r="V1396" s="247"/>
      <c r="W1396" s="247"/>
      <c r="X1396" s="247"/>
      <c r="Y1396" s="247"/>
      <c r="Z1396" s="247"/>
      <c r="AA1396" s="247"/>
      <c r="AB1396" s="247"/>
      <c r="AC1396" s="247"/>
      <c r="AD1396" s="247"/>
      <c r="AE1396" s="247"/>
      <c r="AF1396" s="248"/>
      <c r="AG1396" s="248"/>
      <c r="AH1396" s="248"/>
      <c r="AI1396" s="248"/>
      <c r="AJ1396" s="248"/>
    </row>
    <row r="1397" spans="1:36" ht="12.75" customHeight="1" x14ac:dyDescent="0.25">
      <c r="A1397" s="139"/>
      <c r="B1397" s="139"/>
      <c r="C1397" s="139"/>
      <c r="D1397" s="139"/>
      <c r="E1397" s="139"/>
      <c r="G1397" s="139"/>
      <c r="I1397" s="139"/>
      <c r="J1397" s="139"/>
      <c r="O1397" s="139"/>
      <c r="P1397" s="139"/>
      <c r="Q1397" s="246"/>
      <c r="R1397" s="247"/>
      <c r="S1397" s="247"/>
      <c r="T1397" s="247"/>
      <c r="U1397" s="247"/>
      <c r="V1397" s="247"/>
      <c r="W1397" s="247"/>
      <c r="X1397" s="247"/>
      <c r="Y1397" s="247"/>
      <c r="Z1397" s="247"/>
      <c r="AA1397" s="247"/>
      <c r="AB1397" s="247"/>
      <c r="AC1397" s="247"/>
      <c r="AD1397" s="247"/>
      <c r="AE1397" s="247"/>
      <c r="AF1397" s="248"/>
      <c r="AG1397" s="248"/>
      <c r="AH1397" s="248"/>
      <c r="AI1397" s="248"/>
      <c r="AJ1397" s="248"/>
    </row>
    <row r="1398" spans="1:36" ht="12.75" customHeight="1" x14ac:dyDescent="0.25">
      <c r="A1398" s="139"/>
      <c r="B1398" s="139"/>
      <c r="C1398" s="139"/>
      <c r="D1398" s="139"/>
      <c r="E1398" s="139"/>
      <c r="G1398" s="139"/>
      <c r="I1398" s="139"/>
      <c r="J1398" s="139"/>
      <c r="O1398" s="139"/>
      <c r="P1398" s="139"/>
      <c r="Q1398" s="246"/>
      <c r="R1398" s="247"/>
      <c r="S1398" s="247"/>
      <c r="T1398" s="247"/>
      <c r="U1398" s="247"/>
      <c r="V1398" s="247"/>
      <c r="W1398" s="247"/>
      <c r="X1398" s="247"/>
      <c r="Y1398" s="247"/>
      <c r="Z1398" s="247"/>
      <c r="AA1398" s="247"/>
      <c r="AB1398" s="247"/>
      <c r="AC1398" s="247"/>
      <c r="AD1398" s="247"/>
      <c r="AE1398" s="247"/>
      <c r="AF1398" s="248"/>
      <c r="AG1398" s="248"/>
      <c r="AH1398" s="248"/>
      <c r="AI1398" s="248"/>
      <c r="AJ1398" s="248"/>
    </row>
    <row r="1399" spans="1:36" ht="12.75" customHeight="1" x14ac:dyDescent="0.25">
      <c r="A1399" s="139"/>
      <c r="B1399" s="139"/>
      <c r="C1399" s="139"/>
      <c r="D1399" s="139"/>
      <c r="E1399" s="139"/>
      <c r="G1399" s="139"/>
      <c r="I1399" s="139"/>
      <c r="J1399" s="139"/>
      <c r="O1399" s="139"/>
      <c r="P1399" s="139"/>
      <c r="Q1399" s="246"/>
      <c r="R1399" s="247"/>
      <c r="S1399" s="247"/>
      <c r="T1399" s="247"/>
      <c r="U1399" s="247"/>
      <c r="V1399" s="247"/>
      <c r="W1399" s="247"/>
      <c r="X1399" s="247"/>
      <c r="Y1399" s="247"/>
      <c r="Z1399" s="247"/>
      <c r="AA1399" s="247"/>
      <c r="AB1399" s="247"/>
      <c r="AC1399" s="247"/>
      <c r="AD1399" s="247"/>
      <c r="AE1399" s="247"/>
      <c r="AF1399" s="248"/>
      <c r="AG1399" s="248"/>
      <c r="AH1399" s="248"/>
      <c r="AI1399" s="248"/>
      <c r="AJ1399" s="248"/>
    </row>
    <row r="1400" spans="1:36" ht="12.75" customHeight="1" x14ac:dyDescent="0.25">
      <c r="A1400" s="139"/>
      <c r="B1400" s="139"/>
      <c r="C1400" s="139"/>
      <c r="D1400" s="139"/>
      <c r="E1400" s="139"/>
      <c r="G1400" s="139"/>
      <c r="I1400" s="139"/>
      <c r="J1400" s="139"/>
      <c r="O1400" s="139"/>
      <c r="P1400" s="139"/>
      <c r="Q1400" s="246"/>
      <c r="R1400" s="247"/>
      <c r="S1400" s="247"/>
      <c r="T1400" s="247"/>
      <c r="U1400" s="247"/>
      <c r="V1400" s="247"/>
      <c r="W1400" s="247"/>
      <c r="X1400" s="247"/>
      <c r="Y1400" s="247"/>
      <c r="Z1400" s="247"/>
      <c r="AA1400" s="247"/>
      <c r="AB1400" s="247"/>
      <c r="AC1400" s="247"/>
      <c r="AD1400" s="247"/>
      <c r="AE1400" s="247"/>
      <c r="AF1400" s="248"/>
      <c r="AG1400" s="248"/>
      <c r="AH1400" s="248"/>
      <c r="AI1400" s="248"/>
      <c r="AJ1400" s="248"/>
    </row>
    <row r="1401" spans="1:36" ht="12.75" customHeight="1" x14ac:dyDescent="0.25">
      <c r="A1401" s="139"/>
      <c r="B1401" s="139"/>
      <c r="C1401" s="139"/>
      <c r="D1401" s="139"/>
      <c r="E1401" s="139"/>
      <c r="G1401" s="139"/>
      <c r="I1401" s="139"/>
      <c r="J1401" s="139"/>
      <c r="O1401" s="139"/>
      <c r="P1401" s="139"/>
      <c r="Q1401" s="246"/>
      <c r="R1401" s="247"/>
      <c r="S1401" s="247"/>
      <c r="T1401" s="247"/>
      <c r="U1401" s="247"/>
      <c r="V1401" s="247"/>
      <c r="W1401" s="247"/>
      <c r="X1401" s="247"/>
      <c r="Y1401" s="247"/>
      <c r="Z1401" s="247"/>
      <c r="AA1401" s="247"/>
      <c r="AB1401" s="247"/>
      <c r="AC1401" s="247"/>
      <c r="AD1401" s="247"/>
      <c r="AE1401" s="247"/>
      <c r="AF1401" s="248"/>
      <c r="AG1401" s="248"/>
      <c r="AH1401" s="248"/>
      <c r="AI1401" s="248"/>
      <c r="AJ1401" s="248"/>
    </row>
    <row r="1402" spans="1:36" ht="12.75" customHeight="1" x14ac:dyDescent="0.25">
      <c r="A1402" s="139"/>
      <c r="B1402" s="139"/>
      <c r="C1402" s="139"/>
      <c r="D1402" s="139"/>
      <c r="E1402" s="139"/>
      <c r="G1402" s="139"/>
      <c r="I1402" s="139"/>
      <c r="J1402" s="139"/>
      <c r="O1402" s="139"/>
      <c r="P1402" s="139"/>
      <c r="Q1402" s="246"/>
      <c r="R1402" s="247"/>
      <c r="S1402" s="247"/>
      <c r="T1402" s="247"/>
      <c r="U1402" s="247"/>
      <c r="V1402" s="247"/>
      <c r="W1402" s="247"/>
      <c r="X1402" s="247"/>
      <c r="Y1402" s="247"/>
      <c r="Z1402" s="247"/>
      <c r="AA1402" s="247"/>
      <c r="AB1402" s="247"/>
      <c r="AC1402" s="247"/>
      <c r="AD1402" s="247"/>
      <c r="AE1402" s="247"/>
      <c r="AF1402" s="248"/>
      <c r="AG1402" s="248"/>
      <c r="AH1402" s="248"/>
      <c r="AI1402" s="248"/>
      <c r="AJ1402" s="248"/>
    </row>
    <row r="1403" spans="1:36" ht="12.75" customHeight="1" x14ac:dyDescent="0.25">
      <c r="A1403" s="139"/>
      <c r="B1403" s="139"/>
      <c r="C1403" s="139"/>
      <c r="D1403" s="139"/>
      <c r="E1403" s="139"/>
      <c r="G1403" s="139"/>
      <c r="I1403" s="139"/>
      <c r="J1403" s="139"/>
      <c r="O1403" s="139"/>
      <c r="P1403" s="139"/>
      <c r="Q1403" s="246"/>
      <c r="R1403" s="247"/>
      <c r="S1403" s="247"/>
      <c r="T1403" s="247"/>
      <c r="U1403" s="247"/>
      <c r="V1403" s="247"/>
      <c r="W1403" s="247"/>
      <c r="X1403" s="247"/>
      <c r="Y1403" s="247"/>
      <c r="Z1403" s="247"/>
      <c r="AA1403" s="247"/>
      <c r="AB1403" s="247"/>
      <c r="AC1403" s="247"/>
      <c r="AD1403" s="247"/>
      <c r="AE1403" s="247"/>
      <c r="AF1403" s="248"/>
      <c r="AG1403" s="248"/>
      <c r="AH1403" s="248"/>
      <c r="AI1403" s="248"/>
      <c r="AJ1403" s="248"/>
    </row>
    <row r="1404" spans="1:36" ht="12.75" customHeight="1" x14ac:dyDescent="0.25">
      <c r="A1404" s="139"/>
      <c r="B1404" s="139"/>
      <c r="C1404" s="139"/>
      <c r="D1404" s="139"/>
      <c r="E1404" s="139"/>
      <c r="G1404" s="139"/>
      <c r="I1404" s="139"/>
      <c r="J1404" s="139"/>
      <c r="O1404" s="139"/>
      <c r="P1404" s="139"/>
      <c r="Q1404" s="246"/>
      <c r="R1404" s="247"/>
      <c r="S1404" s="247"/>
      <c r="T1404" s="247"/>
      <c r="U1404" s="247"/>
      <c r="V1404" s="247"/>
      <c r="W1404" s="247"/>
      <c r="X1404" s="247"/>
      <c r="Y1404" s="247"/>
      <c r="Z1404" s="247"/>
      <c r="AA1404" s="247"/>
      <c r="AB1404" s="247"/>
      <c r="AC1404" s="247"/>
      <c r="AD1404" s="247"/>
      <c r="AE1404" s="247"/>
      <c r="AF1404" s="248"/>
      <c r="AG1404" s="248"/>
      <c r="AH1404" s="248"/>
      <c r="AI1404" s="248"/>
      <c r="AJ1404" s="248"/>
    </row>
    <row r="1405" spans="1:36" ht="12.75" customHeight="1" x14ac:dyDescent="0.25">
      <c r="A1405" s="139"/>
      <c r="B1405" s="139"/>
      <c r="C1405" s="139"/>
      <c r="D1405" s="139"/>
      <c r="E1405" s="139"/>
      <c r="G1405" s="139"/>
      <c r="I1405" s="139"/>
      <c r="J1405" s="139"/>
      <c r="O1405" s="139"/>
      <c r="P1405" s="139"/>
      <c r="Q1405" s="246"/>
      <c r="R1405" s="247"/>
      <c r="S1405" s="247"/>
      <c r="T1405" s="247"/>
      <c r="U1405" s="247"/>
      <c r="V1405" s="247"/>
      <c r="W1405" s="247"/>
      <c r="X1405" s="247"/>
      <c r="Y1405" s="247"/>
      <c r="Z1405" s="247"/>
      <c r="AA1405" s="247"/>
      <c r="AB1405" s="247"/>
      <c r="AC1405" s="247"/>
      <c r="AD1405" s="247"/>
      <c r="AE1405" s="247"/>
      <c r="AF1405" s="248"/>
      <c r="AG1405" s="248"/>
      <c r="AH1405" s="248"/>
      <c r="AI1405" s="248"/>
      <c r="AJ1405" s="248"/>
    </row>
    <row r="1406" spans="1:36" ht="12.75" customHeight="1" x14ac:dyDescent="0.25">
      <c r="A1406" s="139"/>
      <c r="B1406" s="139"/>
      <c r="C1406" s="139"/>
      <c r="D1406" s="139"/>
      <c r="E1406" s="139"/>
      <c r="G1406" s="139"/>
      <c r="I1406" s="139"/>
      <c r="J1406" s="139"/>
      <c r="O1406" s="139"/>
      <c r="P1406" s="139"/>
      <c r="Q1406" s="246"/>
      <c r="R1406" s="247"/>
      <c r="S1406" s="247"/>
      <c r="T1406" s="247"/>
      <c r="U1406" s="247"/>
      <c r="V1406" s="247"/>
      <c r="W1406" s="247"/>
      <c r="X1406" s="247"/>
      <c r="Y1406" s="247"/>
      <c r="Z1406" s="247"/>
      <c r="AA1406" s="247"/>
      <c r="AB1406" s="247"/>
      <c r="AC1406" s="247"/>
      <c r="AD1406" s="247"/>
      <c r="AE1406" s="247"/>
      <c r="AF1406" s="248"/>
      <c r="AG1406" s="248"/>
      <c r="AH1406" s="248"/>
      <c r="AI1406" s="248"/>
      <c r="AJ1406" s="248"/>
    </row>
    <row r="1407" spans="1:36" ht="12.75" customHeight="1" x14ac:dyDescent="0.25">
      <c r="A1407" s="139"/>
      <c r="B1407" s="139"/>
      <c r="C1407" s="139"/>
      <c r="D1407" s="139"/>
      <c r="E1407" s="139"/>
      <c r="G1407" s="139"/>
      <c r="I1407" s="139"/>
      <c r="J1407" s="139"/>
      <c r="O1407" s="139"/>
      <c r="P1407" s="139"/>
      <c r="Q1407" s="246"/>
      <c r="R1407" s="247"/>
      <c r="S1407" s="247"/>
      <c r="T1407" s="247"/>
      <c r="U1407" s="247"/>
      <c r="V1407" s="247"/>
      <c r="W1407" s="247"/>
      <c r="X1407" s="247"/>
      <c r="Y1407" s="247"/>
      <c r="Z1407" s="247"/>
      <c r="AA1407" s="247"/>
      <c r="AB1407" s="247"/>
      <c r="AC1407" s="247"/>
      <c r="AD1407" s="247"/>
      <c r="AE1407" s="247"/>
      <c r="AF1407" s="248"/>
      <c r="AG1407" s="248"/>
      <c r="AH1407" s="248"/>
      <c r="AI1407" s="248"/>
      <c r="AJ1407" s="248"/>
    </row>
    <row r="1408" spans="1:36" ht="12.75" customHeight="1" x14ac:dyDescent="0.25">
      <c r="A1408" s="139"/>
      <c r="B1408" s="139"/>
      <c r="C1408" s="139"/>
      <c r="D1408" s="139"/>
      <c r="E1408" s="139"/>
      <c r="G1408" s="139"/>
      <c r="I1408" s="139"/>
      <c r="J1408" s="139"/>
      <c r="O1408" s="139"/>
      <c r="P1408" s="139"/>
      <c r="Q1408" s="246"/>
      <c r="R1408" s="247"/>
      <c r="S1408" s="247"/>
      <c r="T1408" s="247"/>
      <c r="U1408" s="247"/>
      <c r="V1408" s="247"/>
      <c r="W1408" s="247"/>
      <c r="X1408" s="247"/>
      <c r="Y1408" s="247"/>
      <c r="Z1408" s="247"/>
      <c r="AA1408" s="247"/>
      <c r="AB1408" s="247"/>
      <c r="AC1408" s="247"/>
      <c r="AD1408" s="247"/>
      <c r="AE1408" s="247"/>
      <c r="AF1408" s="248"/>
      <c r="AG1408" s="248"/>
      <c r="AH1408" s="248"/>
      <c r="AI1408" s="248"/>
      <c r="AJ1408" s="248"/>
    </row>
    <row r="1409" spans="1:36" ht="12.75" customHeight="1" x14ac:dyDescent="0.25">
      <c r="A1409" s="139"/>
      <c r="B1409" s="139"/>
      <c r="C1409" s="139"/>
      <c r="D1409" s="139"/>
      <c r="E1409" s="139"/>
      <c r="G1409" s="139"/>
      <c r="I1409" s="139"/>
      <c r="J1409" s="139"/>
      <c r="O1409" s="139"/>
      <c r="P1409" s="139"/>
      <c r="Q1409" s="246"/>
      <c r="R1409" s="247"/>
      <c r="S1409" s="247"/>
      <c r="T1409" s="247"/>
      <c r="U1409" s="247"/>
      <c r="V1409" s="247"/>
      <c r="W1409" s="247"/>
      <c r="X1409" s="247"/>
      <c r="Y1409" s="247"/>
      <c r="Z1409" s="247"/>
      <c r="AA1409" s="247"/>
      <c r="AB1409" s="247"/>
      <c r="AC1409" s="247"/>
      <c r="AD1409" s="247"/>
      <c r="AE1409" s="247"/>
      <c r="AF1409" s="248"/>
      <c r="AG1409" s="248"/>
      <c r="AH1409" s="248"/>
      <c r="AI1409" s="248"/>
      <c r="AJ1409" s="248"/>
    </row>
    <row r="1410" spans="1:36" ht="12.75" customHeight="1" x14ac:dyDescent="0.25">
      <c r="A1410" s="139"/>
      <c r="B1410" s="139"/>
      <c r="C1410" s="139"/>
      <c r="D1410" s="139"/>
      <c r="E1410" s="139"/>
      <c r="G1410" s="139"/>
      <c r="I1410" s="139"/>
      <c r="J1410" s="139"/>
      <c r="O1410" s="139"/>
      <c r="P1410" s="139"/>
      <c r="Q1410" s="246"/>
      <c r="R1410" s="247"/>
      <c r="S1410" s="247"/>
      <c r="T1410" s="247"/>
      <c r="U1410" s="247"/>
      <c r="V1410" s="247"/>
      <c r="W1410" s="247"/>
      <c r="X1410" s="247"/>
      <c r="Y1410" s="247"/>
      <c r="Z1410" s="247"/>
      <c r="AA1410" s="247"/>
      <c r="AB1410" s="247"/>
      <c r="AC1410" s="247"/>
      <c r="AD1410" s="247"/>
      <c r="AE1410" s="247"/>
      <c r="AF1410" s="248"/>
      <c r="AG1410" s="248"/>
      <c r="AH1410" s="248"/>
      <c r="AI1410" s="248"/>
      <c r="AJ1410" s="248"/>
    </row>
    <row r="1411" spans="1:36" ht="12.75" customHeight="1" x14ac:dyDescent="0.25">
      <c r="A1411" s="139"/>
      <c r="B1411" s="139"/>
      <c r="C1411" s="139"/>
      <c r="D1411" s="139"/>
      <c r="E1411" s="139"/>
      <c r="G1411" s="139"/>
      <c r="I1411" s="139"/>
      <c r="J1411" s="139"/>
      <c r="O1411" s="139"/>
      <c r="P1411" s="139"/>
      <c r="Q1411" s="246"/>
      <c r="R1411" s="247"/>
      <c r="S1411" s="247"/>
      <c r="T1411" s="247"/>
      <c r="U1411" s="247"/>
      <c r="V1411" s="247"/>
      <c r="W1411" s="247"/>
      <c r="X1411" s="247"/>
      <c r="Y1411" s="247"/>
      <c r="Z1411" s="247"/>
      <c r="AA1411" s="247"/>
      <c r="AB1411" s="247"/>
      <c r="AC1411" s="247"/>
      <c r="AD1411" s="247"/>
      <c r="AE1411" s="247"/>
      <c r="AF1411" s="248"/>
      <c r="AG1411" s="248"/>
      <c r="AH1411" s="248"/>
      <c r="AI1411" s="248"/>
      <c r="AJ1411" s="248"/>
    </row>
    <row r="1412" spans="1:36" ht="12.75" customHeight="1" x14ac:dyDescent="0.25">
      <c r="A1412" s="139"/>
      <c r="B1412" s="139"/>
      <c r="C1412" s="139"/>
      <c r="D1412" s="139"/>
      <c r="E1412" s="139"/>
      <c r="G1412" s="139"/>
      <c r="I1412" s="139"/>
      <c r="J1412" s="139"/>
      <c r="O1412" s="139"/>
      <c r="P1412" s="139"/>
      <c r="Q1412" s="246"/>
      <c r="R1412" s="247"/>
      <c r="S1412" s="247"/>
      <c r="T1412" s="247"/>
      <c r="U1412" s="247"/>
      <c r="V1412" s="247"/>
      <c r="W1412" s="247"/>
      <c r="X1412" s="247"/>
      <c r="Y1412" s="247"/>
      <c r="Z1412" s="247"/>
      <c r="AA1412" s="247"/>
      <c r="AB1412" s="247"/>
      <c r="AC1412" s="247"/>
      <c r="AD1412" s="247"/>
      <c r="AE1412" s="247"/>
      <c r="AF1412" s="248"/>
      <c r="AG1412" s="248"/>
      <c r="AH1412" s="248"/>
      <c r="AI1412" s="248"/>
      <c r="AJ1412" s="248"/>
    </row>
    <row r="1413" spans="1:36" ht="12.75" customHeight="1" x14ac:dyDescent="0.25">
      <c r="A1413" s="139"/>
      <c r="B1413" s="139"/>
      <c r="C1413" s="139"/>
      <c r="D1413" s="139"/>
      <c r="E1413" s="139"/>
      <c r="G1413" s="139"/>
      <c r="I1413" s="139"/>
      <c r="J1413" s="139"/>
      <c r="O1413" s="139"/>
      <c r="P1413" s="139"/>
      <c r="Q1413" s="246"/>
      <c r="R1413" s="247"/>
      <c r="S1413" s="247"/>
      <c r="T1413" s="247"/>
      <c r="U1413" s="247"/>
      <c r="V1413" s="247"/>
      <c r="W1413" s="247"/>
      <c r="X1413" s="247"/>
      <c r="Y1413" s="247"/>
      <c r="Z1413" s="247"/>
      <c r="AA1413" s="247"/>
      <c r="AB1413" s="247"/>
      <c r="AC1413" s="247"/>
      <c r="AD1413" s="247"/>
      <c r="AE1413" s="247"/>
      <c r="AF1413" s="248"/>
      <c r="AG1413" s="248"/>
      <c r="AH1413" s="248"/>
      <c r="AI1413" s="248"/>
      <c r="AJ1413" s="248"/>
    </row>
    <row r="1414" spans="1:36" ht="12.75" customHeight="1" x14ac:dyDescent="0.25">
      <c r="A1414" s="139"/>
      <c r="B1414" s="139"/>
      <c r="C1414" s="139"/>
      <c r="D1414" s="139"/>
      <c r="E1414" s="139"/>
      <c r="G1414" s="139"/>
      <c r="I1414" s="139"/>
      <c r="J1414" s="139"/>
      <c r="O1414" s="139"/>
      <c r="P1414" s="139"/>
      <c r="Q1414" s="246"/>
      <c r="R1414" s="247"/>
      <c r="S1414" s="247"/>
      <c r="T1414" s="247"/>
      <c r="U1414" s="247"/>
      <c r="V1414" s="247"/>
      <c r="W1414" s="247"/>
      <c r="X1414" s="247"/>
      <c r="Y1414" s="247"/>
      <c r="Z1414" s="247"/>
      <c r="AA1414" s="247"/>
      <c r="AB1414" s="247"/>
      <c r="AC1414" s="247"/>
      <c r="AD1414" s="247"/>
      <c r="AE1414" s="247"/>
      <c r="AF1414" s="248"/>
      <c r="AG1414" s="248"/>
      <c r="AH1414" s="248"/>
      <c r="AI1414" s="248"/>
      <c r="AJ1414" s="248"/>
    </row>
    <row r="1415" spans="1:36" ht="12.75" customHeight="1" x14ac:dyDescent="0.25">
      <c r="A1415" s="139"/>
      <c r="B1415" s="139"/>
      <c r="C1415" s="139"/>
      <c r="D1415" s="139"/>
      <c r="E1415" s="139"/>
      <c r="G1415" s="139"/>
      <c r="I1415" s="139"/>
      <c r="J1415" s="139"/>
      <c r="O1415" s="139"/>
      <c r="P1415" s="139"/>
      <c r="Q1415" s="246"/>
      <c r="R1415" s="247"/>
      <c r="S1415" s="247"/>
      <c r="T1415" s="247"/>
      <c r="U1415" s="247"/>
      <c r="V1415" s="247"/>
      <c r="W1415" s="247"/>
      <c r="X1415" s="247"/>
      <c r="Y1415" s="247"/>
      <c r="Z1415" s="247"/>
      <c r="AA1415" s="247"/>
      <c r="AB1415" s="247"/>
      <c r="AC1415" s="247"/>
      <c r="AD1415" s="247"/>
      <c r="AE1415" s="247"/>
      <c r="AF1415" s="248"/>
      <c r="AG1415" s="248"/>
      <c r="AH1415" s="248"/>
      <c r="AI1415" s="248"/>
      <c r="AJ1415" s="248"/>
    </row>
    <row r="1416" spans="1:36" ht="12.75" customHeight="1" x14ac:dyDescent="0.25">
      <c r="A1416" s="139"/>
      <c r="B1416" s="139"/>
      <c r="C1416" s="139"/>
      <c r="D1416" s="139"/>
      <c r="E1416" s="139"/>
      <c r="G1416" s="139"/>
      <c r="I1416" s="139"/>
      <c r="J1416" s="139"/>
      <c r="O1416" s="139"/>
      <c r="P1416" s="139"/>
      <c r="Q1416" s="246"/>
      <c r="R1416" s="247"/>
      <c r="S1416" s="247"/>
      <c r="T1416" s="247"/>
      <c r="U1416" s="247"/>
      <c r="V1416" s="247"/>
      <c r="W1416" s="247"/>
      <c r="X1416" s="247"/>
      <c r="Y1416" s="247"/>
      <c r="Z1416" s="247"/>
      <c r="AA1416" s="247"/>
      <c r="AB1416" s="247"/>
      <c r="AC1416" s="247"/>
      <c r="AD1416" s="247"/>
      <c r="AE1416" s="247"/>
      <c r="AF1416" s="248"/>
      <c r="AG1416" s="248"/>
      <c r="AH1416" s="248"/>
      <c r="AI1416" s="248"/>
      <c r="AJ1416" s="248"/>
    </row>
    <row r="1417" spans="1:36" ht="12.75" customHeight="1" x14ac:dyDescent="0.25">
      <c r="A1417" s="139"/>
      <c r="B1417" s="139"/>
      <c r="C1417" s="139"/>
      <c r="D1417" s="139"/>
      <c r="E1417" s="139"/>
      <c r="G1417" s="139"/>
      <c r="I1417" s="139"/>
      <c r="J1417" s="139"/>
      <c r="O1417" s="139"/>
      <c r="P1417" s="139"/>
      <c r="Q1417" s="246"/>
      <c r="R1417" s="247"/>
      <c r="S1417" s="247"/>
      <c r="T1417" s="247"/>
      <c r="U1417" s="247"/>
      <c r="V1417" s="247"/>
      <c r="W1417" s="247"/>
      <c r="X1417" s="247"/>
      <c r="Y1417" s="247"/>
      <c r="Z1417" s="247"/>
      <c r="AA1417" s="247"/>
      <c r="AB1417" s="247"/>
      <c r="AC1417" s="247"/>
      <c r="AD1417" s="247"/>
      <c r="AE1417" s="247"/>
      <c r="AF1417" s="248"/>
      <c r="AG1417" s="248"/>
      <c r="AH1417" s="248"/>
      <c r="AI1417" s="248"/>
      <c r="AJ1417" s="248"/>
    </row>
    <row r="1418" spans="1:36" ht="12.75" customHeight="1" x14ac:dyDescent="0.25">
      <c r="A1418" s="139"/>
      <c r="B1418" s="139"/>
      <c r="C1418" s="139"/>
      <c r="D1418" s="139"/>
      <c r="E1418" s="139"/>
      <c r="G1418" s="139"/>
      <c r="I1418" s="139"/>
      <c r="J1418" s="139"/>
      <c r="O1418" s="139"/>
      <c r="P1418" s="139"/>
      <c r="Q1418" s="246"/>
      <c r="R1418" s="247"/>
      <c r="S1418" s="247"/>
      <c r="T1418" s="247"/>
      <c r="U1418" s="247"/>
      <c r="V1418" s="247"/>
      <c r="W1418" s="247"/>
      <c r="X1418" s="247"/>
      <c r="Y1418" s="247"/>
      <c r="Z1418" s="247"/>
      <c r="AA1418" s="247"/>
      <c r="AB1418" s="247"/>
      <c r="AC1418" s="247"/>
      <c r="AD1418" s="247"/>
      <c r="AE1418" s="247"/>
      <c r="AF1418" s="248"/>
      <c r="AG1418" s="248"/>
      <c r="AH1418" s="248"/>
      <c r="AI1418" s="248"/>
      <c r="AJ1418" s="248"/>
    </row>
    <row r="1419" spans="1:36" ht="12.75" customHeight="1" x14ac:dyDescent="0.25">
      <c r="A1419" s="139"/>
      <c r="B1419" s="139"/>
      <c r="C1419" s="139"/>
      <c r="D1419" s="139"/>
      <c r="E1419" s="139"/>
      <c r="G1419" s="139"/>
      <c r="I1419" s="139"/>
      <c r="J1419" s="139"/>
      <c r="O1419" s="139"/>
      <c r="P1419" s="139"/>
      <c r="Q1419" s="246"/>
      <c r="R1419" s="247"/>
      <c r="S1419" s="247"/>
      <c r="T1419" s="247"/>
      <c r="U1419" s="247"/>
      <c r="V1419" s="247"/>
      <c r="W1419" s="247"/>
      <c r="X1419" s="247"/>
      <c r="Y1419" s="247"/>
      <c r="Z1419" s="247"/>
      <c r="AA1419" s="247"/>
      <c r="AB1419" s="247"/>
      <c r="AC1419" s="247"/>
      <c r="AD1419" s="247"/>
      <c r="AE1419" s="247"/>
      <c r="AF1419" s="248"/>
      <c r="AG1419" s="248"/>
      <c r="AH1419" s="248"/>
      <c r="AI1419" s="248"/>
      <c r="AJ1419" s="248"/>
    </row>
    <row r="1420" spans="1:36" ht="12.75" customHeight="1" x14ac:dyDescent="0.25">
      <c r="A1420" s="139"/>
      <c r="B1420" s="139"/>
      <c r="C1420" s="139"/>
      <c r="D1420" s="139"/>
      <c r="E1420" s="139"/>
      <c r="G1420" s="139"/>
      <c r="I1420" s="139"/>
      <c r="J1420" s="139"/>
      <c r="O1420" s="139"/>
      <c r="P1420" s="139"/>
      <c r="Q1420" s="246"/>
      <c r="R1420" s="247"/>
      <c r="S1420" s="247"/>
      <c r="T1420" s="247"/>
      <c r="U1420" s="247"/>
      <c r="V1420" s="247"/>
      <c r="W1420" s="247"/>
      <c r="X1420" s="247"/>
      <c r="Y1420" s="247"/>
      <c r="Z1420" s="247"/>
      <c r="AA1420" s="247"/>
      <c r="AB1420" s="247"/>
      <c r="AC1420" s="247"/>
      <c r="AD1420" s="247"/>
      <c r="AE1420" s="247"/>
      <c r="AF1420" s="248"/>
      <c r="AG1420" s="248"/>
      <c r="AH1420" s="248"/>
      <c r="AI1420" s="248"/>
      <c r="AJ1420" s="248"/>
    </row>
    <row r="1421" spans="1:36" ht="12.75" customHeight="1" x14ac:dyDescent="0.25">
      <c r="A1421" s="139"/>
      <c r="B1421" s="139"/>
      <c r="C1421" s="139"/>
      <c r="D1421" s="139"/>
      <c r="E1421" s="139"/>
      <c r="G1421" s="139"/>
      <c r="I1421" s="139"/>
      <c r="J1421" s="139"/>
      <c r="O1421" s="139"/>
      <c r="P1421" s="139"/>
      <c r="Q1421" s="246"/>
      <c r="R1421" s="247"/>
      <c r="S1421" s="247"/>
      <c r="T1421" s="247"/>
      <c r="U1421" s="247"/>
      <c r="V1421" s="247"/>
      <c r="W1421" s="247"/>
      <c r="X1421" s="247"/>
      <c r="Y1421" s="247"/>
      <c r="Z1421" s="247"/>
      <c r="AA1421" s="247"/>
      <c r="AB1421" s="247"/>
      <c r="AC1421" s="247"/>
      <c r="AD1421" s="247"/>
      <c r="AE1421" s="247"/>
      <c r="AF1421" s="248"/>
      <c r="AG1421" s="248"/>
      <c r="AH1421" s="248"/>
      <c r="AI1421" s="248"/>
      <c r="AJ1421" s="248"/>
    </row>
    <row r="1422" spans="1:36" ht="12.75" customHeight="1" x14ac:dyDescent="0.25">
      <c r="A1422" s="139"/>
      <c r="B1422" s="139"/>
      <c r="C1422" s="139"/>
      <c r="D1422" s="139"/>
      <c r="E1422" s="139"/>
      <c r="G1422" s="139"/>
      <c r="I1422" s="139"/>
      <c r="J1422" s="139"/>
      <c r="O1422" s="139"/>
      <c r="P1422" s="139"/>
      <c r="Q1422" s="246"/>
      <c r="R1422" s="247"/>
      <c r="S1422" s="247"/>
      <c r="T1422" s="247"/>
      <c r="U1422" s="247"/>
      <c r="V1422" s="247"/>
      <c r="W1422" s="247"/>
      <c r="X1422" s="247"/>
      <c r="Y1422" s="247"/>
      <c r="Z1422" s="247"/>
      <c r="AA1422" s="247"/>
      <c r="AB1422" s="247"/>
      <c r="AC1422" s="247"/>
      <c r="AD1422" s="247"/>
      <c r="AE1422" s="247"/>
      <c r="AF1422" s="248"/>
      <c r="AG1422" s="248"/>
      <c r="AH1422" s="248"/>
      <c r="AI1422" s="248"/>
      <c r="AJ1422" s="248"/>
    </row>
    <row r="1423" spans="1:36" ht="12.75" customHeight="1" x14ac:dyDescent="0.25">
      <c r="A1423" s="139"/>
      <c r="B1423" s="139"/>
      <c r="C1423" s="139"/>
      <c r="D1423" s="139"/>
      <c r="E1423" s="139"/>
      <c r="G1423" s="139"/>
      <c r="I1423" s="139"/>
      <c r="J1423" s="139"/>
      <c r="O1423" s="139"/>
      <c r="P1423" s="139"/>
      <c r="Q1423" s="246"/>
      <c r="R1423" s="247"/>
      <c r="S1423" s="247"/>
      <c r="T1423" s="247"/>
      <c r="U1423" s="247"/>
      <c r="V1423" s="247"/>
      <c r="W1423" s="247"/>
      <c r="X1423" s="247"/>
      <c r="Y1423" s="247"/>
      <c r="Z1423" s="247"/>
      <c r="AA1423" s="247"/>
      <c r="AB1423" s="247"/>
      <c r="AC1423" s="247"/>
      <c r="AD1423" s="247"/>
      <c r="AE1423" s="247"/>
      <c r="AF1423" s="248"/>
      <c r="AG1423" s="248"/>
      <c r="AH1423" s="248"/>
      <c r="AI1423" s="248"/>
      <c r="AJ1423" s="248"/>
    </row>
    <row r="1424" spans="1:36" ht="12.75" customHeight="1" x14ac:dyDescent="0.25">
      <c r="A1424" s="139"/>
      <c r="B1424" s="139"/>
      <c r="C1424" s="139"/>
      <c r="D1424" s="139"/>
      <c r="E1424" s="139"/>
      <c r="G1424" s="139"/>
      <c r="I1424" s="139"/>
      <c r="J1424" s="139"/>
      <c r="O1424" s="139"/>
      <c r="P1424" s="139"/>
      <c r="Q1424" s="246"/>
      <c r="R1424" s="247"/>
      <c r="S1424" s="247"/>
      <c r="T1424" s="247"/>
      <c r="U1424" s="247"/>
      <c r="V1424" s="247"/>
      <c r="W1424" s="247"/>
      <c r="X1424" s="247"/>
      <c r="Y1424" s="247"/>
      <c r="Z1424" s="247"/>
      <c r="AA1424" s="247"/>
      <c r="AB1424" s="247"/>
      <c r="AC1424" s="247"/>
      <c r="AD1424" s="247"/>
      <c r="AE1424" s="247"/>
      <c r="AF1424" s="248"/>
      <c r="AG1424" s="248"/>
      <c r="AH1424" s="248"/>
      <c r="AI1424" s="248"/>
      <c r="AJ1424" s="248"/>
    </row>
    <row r="1425" spans="1:36" ht="12.75" customHeight="1" x14ac:dyDescent="0.25">
      <c r="A1425" s="139"/>
      <c r="B1425" s="139"/>
      <c r="C1425" s="139"/>
      <c r="D1425" s="139"/>
      <c r="E1425" s="139"/>
      <c r="G1425" s="139"/>
      <c r="I1425" s="139"/>
      <c r="J1425" s="139"/>
      <c r="O1425" s="139"/>
      <c r="P1425" s="139"/>
      <c r="Q1425" s="246"/>
      <c r="R1425" s="247"/>
      <c r="S1425" s="247"/>
      <c r="T1425" s="247"/>
      <c r="U1425" s="247"/>
      <c r="V1425" s="247"/>
      <c r="W1425" s="247"/>
      <c r="X1425" s="247"/>
      <c r="Y1425" s="247"/>
      <c r="Z1425" s="247"/>
      <c r="AA1425" s="247"/>
      <c r="AB1425" s="247"/>
      <c r="AC1425" s="247"/>
      <c r="AD1425" s="247"/>
      <c r="AE1425" s="247"/>
      <c r="AF1425" s="248"/>
      <c r="AG1425" s="248"/>
      <c r="AH1425" s="248"/>
      <c r="AI1425" s="248"/>
      <c r="AJ1425" s="248"/>
    </row>
    <row r="1426" spans="1:36" ht="12.75" customHeight="1" x14ac:dyDescent="0.25">
      <c r="A1426" s="139"/>
      <c r="B1426" s="139"/>
      <c r="C1426" s="139"/>
      <c r="D1426" s="139"/>
      <c r="E1426" s="139"/>
      <c r="G1426" s="139"/>
      <c r="I1426" s="139"/>
      <c r="J1426" s="139"/>
      <c r="O1426" s="139"/>
      <c r="P1426" s="139"/>
      <c r="Q1426" s="246"/>
      <c r="R1426" s="247"/>
      <c r="S1426" s="247"/>
      <c r="T1426" s="247"/>
      <c r="U1426" s="247"/>
      <c r="V1426" s="247"/>
      <c r="W1426" s="247"/>
      <c r="X1426" s="247"/>
      <c r="Y1426" s="247"/>
      <c r="Z1426" s="247"/>
      <c r="AA1426" s="247"/>
      <c r="AB1426" s="247"/>
      <c r="AC1426" s="247"/>
      <c r="AD1426" s="247"/>
      <c r="AE1426" s="247"/>
      <c r="AF1426" s="248"/>
      <c r="AG1426" s="248"/>
      <c r="AH1426" s="248"/>
      <c r="AI1426" s="248"/>
      <c r="AJ1426" s="248"/>
    </row>
    <row r="1427" spans="1:36" ht="12.75" customHeight="1" x14ac:dyDescent="0.25">
      <c r="A1427" s="139"/>
      <c r="B1427" s="139"/>
      <c r="C1427" s="139"/>
      <c r="D1427" s="139"/>
      <c r="E1427" s="139"/>
      <c r="G1427" s="139"/>
      <c r="I1427" s="139"/>
      <c r="J1427" s="139"/>
      <c r="O1427" s="139"/>
      <c r="P1427" s="139"/>
      <c r="Q1427" s="246"/>
      <c r="R1427" s="247"/>
      <c r="S1427" s="247"/>
      <c r="T1427" s="247"/>
      <c r="U1427" s="247"/>
      <c r="V1427" s="247"/>
      <c r="W1427" s="247"/>
      <c r="X1427" s="247"/>
      <c r="Y1427" s="247"/>
      <c r="Z1427" s="247"/>
      <c r="AA1427" s="247"/>
      <c r="AB1427" s="247"/>
      <c r="AC1427" s="247"/>
      <c r="AD1427" s="247"/>
      <c r="AE1427" s="247"/>
      <c r="AF1427" s="248"/>
      <c r="AG1427" s="248"/>
      <c r="AH1427" s="248"/>
      <c r="AI1427" s="248"/>
      <c r="AJ1427" s="248"/>
    </row>
    <row r="1428" spans="1:36" ht="12.75" customHeight="1" x14ac:dyDescent="0.25">
      <c r="A1428" s="139"/>
      <c r="B1428" s="139"/>
      <c r="C1428" s="139"/>
      <c r="D1428" s="139"/>
      <c r="E1428" s="139"/>
      <c r="G1428" s="139"/>
      <c r="I1428" s="139"/>
      <c r="J1428" s="139"/>
      <c r="O1428" s="139"/>
      <c r="P1428" s="139"/>
      <c r="Q1428" s="246"/>
      <c r="R1428" s="247"/>
      <c r="S1428" s="247"/>
      <c r="T1428" s="247"/>
      <c r="U1428" s="247"/>
      <c r="V1428" s="247"/>
      <c r="W1428" s="247"/>
      <c r="X1428" s="247"/>
      <c r="Y1428" s="247"/>
      <c r="Z1428" s="247"/>
      <c r="AA1428" s="247"/>
      <c r="AB1428" s="247"/>
      <c r="AC1428" s="247"/>
      <c r="AD1428" s="247"/>
      <c r="AE1428" s="247"/>
      <c r="AF1428" s="248"/>
      <c r="AG1428" s="248"/>
      <c r="AH1428" s="248"/>
      <c r="AI1428" s="248"/>
      <c r="AJ1428" s="248"/>
    </row>
    <row r="1429" spans="1:36" ht="12.75" customHeight="1" x14ac:dyDescent="0.25">
      <c r="A1429" s="139"/>
      <c r="B1429" s="139"/>
      <c r="C1429" s="139"/>
      <c r="D1429" s="139"/>
      <c r="E1429" s="139"/>
      <c r="G1429" s="139"/>
      <c r="I1429" s="139"/>
      <c r="J1429" s="139"/>
      <c r="O1429" s="139"/>
      <c r="P1429" s="139"/>
      <c r="Q1429" s="246"/>
      <c r="R1429" s="247"/>
      <c r="S1429" s="247"/>
      <c r="T1429" s="247"/>
      <c r="U1429" s="247"/>
      <c r="V1429" s="247"/>
      <c r="W1429" s="247"/>
      <c r="X1429" s="247"/>
      <c r="Y1429" s="247"/>
      <c r="Z1429" s="247"/>
      <c r="AA1429" s="247"/>
      <c r="AB1429" s="247"/>
      <c r="AC1429" s="247"/>
      <c r="AD1429" s="247"/>
      <c r="AE1429" s="247"/>
      <c r="AF1429" s="248"/>
      <c r="AG1429" s="248"/>
      <c r="AH1429" s="248"/>
      <c r="AI1429" s="248"/>
      <c r="AJ1429" s="248"/>
    </row>
    <row r="1430" spans="1:36" ht="12.75" customHeight="1" x14ac:dyDescent="0.25">
      <c r="A1430" s="139"/>
      <c r="B1430" s="139"/>
      <c r="C1430" s="139"/>
      <c r="D1430" s="139"/>
      <c r="E1430" s="139"/>
      <c r="G1430" s="139"/>
      <c r="I1430" s="139"/>
      <c r="J1430" s="139"/>
      <c r="O1430" s="139"/>
      <c r="P1430" s="139"/>
      <c r="Q1430" s="246"/>
      <c r="R1430" s="247"/>
      <c r="S1430" s="247"/>
      <c r="T1430" s="247"/>
      <c r="U1430" s="247"/>
      <c r="V1430" s="247"/>
      <c r="W1430" s="247"/>
      <c r="X1430" s="247"/>
      <c r="Y1430" s="247"/>
      <c r="Z1430" s="247"/>
      <c r="AA1430" s="247"/>
      <c r="AB1430" s="247"/>
      <c r="AC1430" s="247"/>
      <c r="AD1430" s="247"/>
      <c r="AE1430" s="247"/>
      <c r="AF1430" s="248"/>
      <c r="AG1430" s="248"/>
      <c r="AH1430" s="248"/>
      <c r="AI1430" s="248"/>
      <c r="AJ1430" s="248"/>
    </row>
    <row r="1431" spans="1:36" ht="12.75" customHeight="1" x14ac:dyDescent="0.25">
      <c r="A1431" s="139"/>
      <c r="B1431" s="139"/>
      <c r="C1431" s="139"/>
      <c r="D1431" s="139"/>
      <c r="E1431" s="139"/>
      <c r="G1431" s="139"/>
      <c r="I1431" s="139"/>
      <c r="J1431" s="139"/>
      <c r="O1431" s="139"/>
      <c r="P1431" s="139"/>
      <c r="Q1431" s="246"/>
      <c r="R1431" s="247"/>
      <c r="S1431" s="247"/>
      <c r="T1431" s="247"/>
      <c r="U1431" s="247"/>
      <c r="V1431" s="247"/>
      <c r="W1431" s="247"/>
      <c r="X1431" s="247"/>
      <c r="Y1431" s="247"/>
      <c r="Z1431" s="247"/>
      <c r="AA1431" s="247"/>
      <c r="AB1431" s="247"/>
      <c r="AC1431" s="247"/>
      <c r="AD1431" s="247"/>
      <c r="AE1431" s="247"/>
      <c r="AF1431" s="248"/>
      <c r="AG1431" s="248"/>
      <c r="AH1431" s="248"/>
      <c r="AI1431" s="248"/>
      <c r="AJ1431" s="248"/>
    </row>
    <row r="1432" spans="1:36" ht="12.75" customHeight="1" x14ac:dyDescent="0.25">
      <c r="A1432" s="139"/>
      <c r="B1432" s="139"/>
      <c r="C1432" s="139"/>
      <c r="D1432" s="139"/>
      <c r="E1432" s="139"/>
      <c r="G1432" s="139"/>
      <c r="I1432" s="139"/>
      <c r="J1432" s="139"/>
      <c r="O1432" s="139"/>
      <c r="P1432" s="139"/>
      <c r="Q1432" s="246"/>
      <c r="R1432" s="247"/>
      <c r="S1432" s="247"/>
      <c r="T1432" s="247"/>
      <c r="U1432" s="247"/>
      <c r="V1432" s="247"/>
      <c r="W1432" s="247"/>
      <c r="X1432" s="247"/>
      <c r="Y1432" s="247"/>
      <c r="Z1432" s="247"/>
      <c r="AA1432" s="247"/>
      <c r="AB1432" s="247"/>
      <c r="AC1432" s="247"/>
      <c r="AD1432" s="247"/>
      <c r="AE1432" s="247"/>
      <c r="AF1432" s="248"/>
      <c r="AG1432" s="248"/>
      <c r="AH1432" s="248"/>
      <c r="AI1432" s="248"/>
      <c r="AJ1432" s="248"/>
    </row>
    <row r="1433" spans="1:36" ht="12.75" customHeight="1" x14ac:dyDescent="0.25">
      <c r="A1433" s="139"/>
      <c r="B1433" s="139"/>
      <c r="C1433" s="139"/>
      <c r="D1433" s="139"/>
      <c r="E1433" s="139"/>
      <c r="G1433" s="139"/>
      <c r="I1433" s="139"/>
      <c r="J1433" s="139"/>
      <c r="O1433" s="139"/>
      <c r="P1433" s="139"/>
      <c r="Q1433" s="246"/>
      <c r="R1433" s="247"/>
      <c r="S1433" s="247"/>
      <c r="T1433" s="247"/>
      <c r="U1433" s="247"/>
      <c r="V1433" s="247"/>
      <c r="W1433" s="247"/>
      <c r="X1433" s="247"/>
      <c r="Y1433" s="247"/>
      <c r="Z1433" s="247"/>
      <c r="AA1433" s="247"/>
      <c r="AB1433" s="247"/>
      <c r="AC1433" s="247"/>
      <c r="AD1433" s="247"/>
      <c r="AE1433" s="247"/>
      <c r="AF1433" s="248"/>
      <c r="AG1433" s="248"/>
      <c r="AH1433" s="248"/>
      <c r="AI1433" s="248"/>
      <c r="AJ1433" s="248"/>
    </row>
    <row r="1434" spans="1:36" ht="12.75" customHeight="1" x14ac:dyDescent="0.25">
      <c r="A1434" s="139"/>
      <c r="B1434" s="139"/>
      <c r="C1434" s="139"/>
      <c r="D1434" s="139"/>
      <c r="E1434" s="139"/>
      <c r="G1434" s="139"/>
      <c r="I1434" s="139"/>
      <c r="J1434" s="139"/>
      <c r="O1434" s="139"/>
      <c r="P1434" s="139"/>
      <c r="Q1434" s="246"/>
      <c r="R1434" s="247"/>
      <c r="S1434" s="247"/>
      <c r="T1434" s="247"/>
      <c r="U1434" s="247"/>
      <c r="V1434" s="247"/>
      <c r="W1434" s="247"/>
      <c r="X1434" s="247"/>
      <c r="Y1434" s="247"/>
      <c r="Z1434" s="247"/>
      <c r="AA1434" s="247"/>
      <c r="AB1434" s="247"/>
      <c r="AC1434" s="247"/>
      <c r="AD1434" s="247"/>
      <c r="AE1434" s="247"/>
      <c r="AF1434" s="248"/>
      <c r="AG1434" s="248"/>
      <c r="AH1434" s="248"/>
      <c r="AI1434" s="248"/>
      <c r="AJ1434" s="248"/>
    </row>
    <row r="1435" spans="1:36" ht="12.75" customHeight="1" x14ac:dyDescent="0.25">
      <c r="A1435" s="139"/>
      <c r="B1435" s="139"/>
      <c r="C1435" s="139"/>
      <c r="D1435" s="139"/>
      <c r="E1435" s="139"/>
      <c r="G1435" s="139"/>
      <c r="I1435" s="139"/>
      <c r="J1435" s="139"/>
      <c r="O1435" s="139"/>
      <c r="P1435" s="139"/>
      <c r="Q1435" s="246"/>
      <c r="R1435" s="247"/>
      <c r="S1435" s="247"/>
      <c r="T1435" s="247"/>
      <c r="U1435" s="247"/>
      <c r="V1435" s="247"/>
      <c r="W1435" s="247"/>
      <c r="X1435" s="247"/>
      <c r="Y1435" s="247"/>
      <c r="Z1435" s="247"/>
      <c r="AA1435" s="247"/>
      <c r="AB1435" s="247"/>
      <c r="AC1435" s="247"/>
      <c r="AD1435" s="247"/>
      <c r="AE1435" s="247"/>
      <c r="AF1435" s="248"/>
      <c r="AG1435" s="248"/>
      <c r="AH1435" s="248"/>
      <c r="AI1435" s="248"/>
      <c r="AJ1435" s="248"/>
    </row>
    <row r="1436" spans="1:36" ht="12.75" customHeight="1" x14ac:dyDescent="0.25">
      <c r="A1436" s="139"/>
      <c r="B1436" s="139"/>
      <c r="C1436" s="139"/>
      <c r="D1436" s="139"/>
      <c r="E1436" s="139"/>
      <c r="G1436" s="139"/>
      <c r="I1436" s="139"/>
      <c r="J1436" s="139"/>
      <c r="O1436" s="139"/>
      <c r="P1436" s="139"/>
      <c r="Q1436" s="246"/>
      <c r="R1436" s="247"/>
      <c r="S1436" s="247"/>
      <c r="T1436" s="247"/>
      <c r="U1436" s="247"/>
      <c r="V1436" s="247"/>
      <c r="W1436" s="247"/>
      <c r="X1436" s="247"/>
      <c r="Y1436" s="247"/>
      <c r="Z1436" s="247"/>
      <c r="AA1436" s="247"/>
      <c r="AB1436" s="247"/>
      <c r="AC1436" s="247"/>
      <c r="AD1436" s="247"/>
      <c r="AE1436" s="247"/>
      <c r="AF1436" s="248"/>
      <c r="AG1436" s="248"/>
      <c r="AH1436" s="248"/>
      <c r="AI1436" s="248"/>
      <c r="AJ1436" s="248"/>
    </row>
    <row r="1437" spans="1:36" ht="12.75" customHeight="1" x14ac:dyDescent="0.25">
      <c r="A1437" s="139"/>
      <c r="B1437" s="139"/>
      <c r="C1437" s="139"/>
      <c r="D1437" s="139"/>
      <c r="E1437" s="139"/>
      <c r="G1437" s="139"/>
      <c r="I1437" s="139"/>
      <c r="J1437" s="139"/>
      <c r="O1437" s="139"/>
      <c r="P1437" s="139"/>
      <c r="Q1437" s="246"/>
      <c r="R1437" s="247"/>
      <c r="S1437" s="247"/>
      <c r="T1437" s="247"/>
      <c r="U1437" s="247"/>
      <c r="V1437" s="247"/>
      <c r="W1437" s="247"/>
      <c r="X1437" s="247"/>
      <c r="Y1437" s="247"/>
      <c r="Z1437" s="247"/>
      <c r="AA1437" s="247"/>
      <c r="AB1437" s="247"/>
      <c r="AC1437" s="247"/>
      <c r="AD1437" s="247"/>
      <c r="AE1437" s="247"/>
      <c r="AF1437" s="248"/>
      <c r="AG1437" s="248"/>
      <c r="AH1437" s="248"/>
      <c r="AI1437" s="248"/>
      <c r="AJ1437" s="248"/>
    </row>
    <row r="1438" spans="1:36" ht="12.75" customHeight="1" x14ac:dyDescent="0.25">
      <c r="A1438" s="139"/>
      <c r="B1438" s="139"/>
      <c r="C1438" s="139"/>
      <c r="D1438" s="139"/>
      <c r="E1438" s="139"/>
      <c r="G1438" s="139"/>
      <c r="I1438" s="139"/>
      <c r="J1438" s="139"/>
      <c r="O1438" s="139"/>
      <c r="P1438" s="139"/>
      <c r="Q1438" s="246"/>
      <c r="R1438" s="247"/>
      <c r="S1438" s="247"/>
      <c r="T1438" s="247"/>
      <c r="U1438" s="247"/>
      <c r="V1438" s="247"/>
      <c r="W1438" s="247"/>
      <c r="X1438" s="247"/>
      <c r="Y1438" s="247"/>
      <c r="Z1438" s="247"/>
      <c r="AA1438" s="247"/>
      <c r="AB1438" s="247"/>
      <c r="AC1438" s="247"/>
      <c r="AD1438" s="247"/>
      <c r="AE1438" s="247"/>
      <c r="AF1438" s="248"/>
      <c r="AG1438" s="248"/>
      <c r="AH1438" s="248"/>
      <c r="AI1438" s="248"/>
      <c r="AJ1438" s="248"/>
    </row>
    <row r="1439" spans="1:36" ht="12.75" customHeight="1" x14ac:dyDescent="0.25">
      <c r="A1439" s="139"/>
      <c r="B1439" s="139"/>
      <c r="C1439" s="139"/>
      <c r="D1439" s="139"/>
      <c r="E1439" s="139"/>
      <c r="G1439" s="139"/>
      <c r="I1439" s="139"/>
      <c r="J1439" s="139"/>
      <c r="O1439" s="139"/>
      <c r="P1439" s="139"/>
      <c r="Q1439" s="246"/>
      <c r="R1439" s="247"/>
      <c r="S1439" s="247"/>
      <c r="T1439" s="247"/>
      <c r="U1439" s="247"/>
      <c r="V1439" s="247"/>
      <c r="W1439" s="247"/>
      <c r="X1439" s="247"/>
      <c r="Y1439" s="247"/>
      <c r="Z1439" s="247"/>
      <c r="AA1439" s="247"/>
      <c r="AB1439" s="247"/>
      <c r="AC1439" s="247"/>
      <c r="AD1439" s="247"/>
      <c r="AE1439" s="247"/>
      <c r="AF1439" s="248"/>
      <c r="AG1439" s="248"/>
      <c r="AH1439" s="248"/>
      <c r="AI1439" s="248"/>
      <c r="AJ1439" s="248"/>
    </row>
    <row r="1440" spans="1:36" ht="12.75" customHeight="1" x14ac:dyDescent="0.25">
      <c r="A1440" s="139"/>
      <c r="B1440" s="139"/>
      <c r="C1440" s="139"/>
      <c r="D1440" s="139"/>
      <c r="E1440" s="139"/>
      <c r="G1440" s="139"/>
      <c r="I1440" s="139"/>
      <c r="J1440" s="139"/>
      <c r="O1440" s="139"/>
      <c r="P1440" s="139"/>
      <c r="Q1440" s="246"/>
      <c r="R1440" s="247"/>
      <c r="S1440" s="247"/>
      <c r="T1440" s="247"/>
      <c r="U1440" s="247"/>
      <c r="V1440" s="247"/>
      <c r="W1440" s="247"/>
      <c r="X1440" s="247"/>
      <c r="Y1440" s="247"/>
      <c r="Z1440" s="247"/>
      <c r="AA1440" s="247"/>
      <c r="AB1440" s="247"/>
      <c r="AC1440" s="247"/>
      <c r="AD1440" s="247"/>
      <c r="AE1440" s="247"/>
      <c r="AF1440" s="248"/>
      <c r="AG1440" s="248"/>
      <c r="AH1440" s="248"/>
      <c r="AI1440" s="248"/>
      <c r="AJ1440" s="248"/>
    </row>
    <row r="1441" spans="1:36" ht="12.75" customHeight="1" x14ac:dyDescent="0.25">
      <c r="A1441" s="139"/>
      <c r="B1441" s="139"/>
      <c r="C1441" s="139"/>
      <c r="D1441" s="139"/>
      <c r="E1441" s="139"/>
      <c r="G1441" s="139"/>
      <c r="I1441" s="139"/>
      <c r="J1441" s="139"/>
      <c r="O1441" s="139"/>
      <c r="P1441" s="139"/>
      <c r="Q1441" s="246"/>
      <c r="R1441" s="247"/>
      <c r="S1441" s="247"/>
      <c r="T1441" s="247"/>
      <c r="U1441" s="247"/>
      <c r="V1441" s="247"/>
      <c r="W1441" s="247"/>
      <c r="X1441" s="247"/>
      <c r="Y1441" s="247"/>
      <c r="Z1441" s="247"/>
      <c r="AA1441" s="247"/>
      <c r="AB1441" s="247"/>
      <c r="AC1441" s="247"/>
      <c r="AD1441" s="247"/>
      <c r="AE1441" s="247"/>
      <c r="AF1441" s="248"/>
      <c r="AG1441" s="248"/>
      <c r="AH1441" s="248"/>
      <c r="AI1441" s="248"/>
      <c r="AJ1441" s="248"/>
    </row>
    <row r="1442" spans="1:36" ht="12.75" customHeight="1" x14ac:dyDescent="0.25">
      <c r="A1442" s="139"/>
      <c r="B1442" s="139"/>
      <c r="C1442" s="139"/>
      <c r="D1442" s="139"/>
      <c r="E1442" s="139"/>
      <c r="G1442" s="139"/>
      <c r="I1442" s="139"/>
      <c r="J1442" s="139"/>
      <c r="O1442" s="139"/>
      <c r="P1442" s="139"/>
      <c r="Q1442" s="246"/>
      <c r="R1442" s="247"/>
      <c r="S1442" s="247"/>
      <c r="T1442" s="247"/>
      <c r="U1442" s="247"/>
      <c r="V1442" s="247"/>
      <c r="W1442" s="247"/>
      <c r="X1442" s="247"/>
      <c r="Y1442" s="247"/>
      <c r="Z1442" s="247"/>
      <c r="AA1442" s="247"/>
      <c r="AB1442" s="247"/>
      <c r="AC1442" s="247"/>
      <c r="AD1442" s="247"/>
      <c r="AE1442" s="247"/>
      <c r="AF1442" s="248"/>
      <c r="AG1442" s="248"/>
      <c r="AH1442" s="248"/>
      <c r="AI1442" s="248"/>
      <c r="AJ1442" s="248"/>
    </row>
    <row r="1443" spans="1:36" ht="12.75" customHeight="1" x14ac:dyDescent="0.25">
      <c r="A1443" s="139"/>
      <c r="B1443" s="139"/>
      <c r="C1443" s="139"/>
      <c r="D1443" s="139"/>
      <c r="E1443" s="139"/>
      <c r="G1443" s="139"/>
      <c r="I1443" s="139"/>
      <c r="J1443" s="139"/>
      <c r="O1443" s="139"/>
      <c r="P1443" s="139"/>
      <c r="Q1443" s="246"/>
      <c r="R1443" s="247"/>
      <c r="S1443" s="247"/>
      <c r="T1443" s="247"/>
      <c r="U1443" s="247"/>
      <c r="V1443" s="247"/>
      <c r="W1443" s="247"/>
      <c r="X1443" s="247"/>
      <c r="Y1443" s="247"/>
      <c r="Z1443" s="247"/>
      <c r="AA1443" s="247"/>
      <c r="AB1443" s="247"/>
      <c r="AC1443" s="247"/>
      <c r="AD1443" s="247"/>
      <c r="AE1443" s="247"/>
      <c r="AF1443" s="248"/>
      <c r="AG1443" s="248"/>
      <c r="AH1443" s="248"/>
      <c r="AI1443" s="248"/>
      <c r="AJ1443" s="248"/>
    </row>
    <row r="1444" spans="1:36" ht="12.75" customHeight="1" x14ac:dyDescent="0.25">
      <c r="A1444" s="139"/>
      <c r="B1444" s="139"/>
      <c r="C1444" s="139"/>
      <c r="D1444" s="139"/>
      <c r="E1444" s="139"/>
      <c r="G1444" s="139"/>
      <c r="I1444" s="139"/>
      <c r="J1444" s="139"/>
      <c r="O1444" s="139"/>
      <c r="P1444" s="139"/>
      <c r="Q1444" s="246"/>
      <c r="R1444" s="247"/>
      <c r="S1444" s="247"/>
      <c r="T1444" s="247"/>
      <c r="U1444" s="247"/>
      <c r="V1444" s="247"/>
      <c r="W1444" s="247"/>
      <c r="X1444" s="247"/>
      <c r="Y1444" s="247"/>
      <c r="Z1444" s="247"/>
      <c r="AA1444" s="247"/>
      <c r="AB1444" s="247"/>
      <c r="AC1444" s="247"/>
      <c r="AD1444" s="247"/>
      <c r="AE1444" s="247"/>
      <c r="AF1444" s="248"/>
      <c r="AG1444" s="248"/>
      <c r="AH1444" s="248"/>
      <c r="AI1444" s="248"/>
      <c r="AJ1444" s="248"/>
    </row>
    <row r="1445" spans="1:36" ht="12.75" customHeight="1" x14ac:dyDescent="0.25">
      <c r="A1445" s="139"/>
      <c r="B1445" s="139"/>
      <c r="C1445" s="139"/>
      <c r="D1445" s="139"/>
      <c r="E1445" s="139"/>
      <c r="G1445" s="139"/>
      <c r="I1445" s="139"/>
      <c r="J1445" s="139"/>
      <c r="O1445" s="139"/>
      <c r="P1445" s="139"/>
      <c r="Q1445" s="246"/>
      <c r="R1445" s="247"/>
      <c r="S1445" s="247"/>
      <c r="T1445" s="247"/>
      <c r="U1445" s="247"/>
      <c r="V1445" s="247"/>
      <c r="W1445" s="247"/>
      <c r="X1445" s="247"/>
      <c r="Y1445" s="247"/>
      <c r="Z1445" s="247"/>
      <c r="AA1445" s="247"/>
      <c r="AB1445" s="247"/>
      <c r="AC1445" s="247"/>
      <c r="AD1445" s="247"/>
      <c r="AE1445" s="247"/>
      <c r="AF1445" s="248"/>
      <c r="AG1445" s="248"/>
      <c r="AH1445" s="248"/>
      <c r="AI1445" s="248"/>
      <c r="AJ1445" s="248"/>
    </row>
    <row r="1446" spans="1:36" ht="12.75" customHeight="1" x14ac:dyDescent="0.25">
      <c r="A1446" s="139"/>
      <c r="B1446" s="139"/>
      <c r="C1446" s="139"/>
      <c r="D1446" s="139"/>
      <c r="E1446" s="139"/>
      <c r="G1446" s="139"/>
      <c r="I1446" s="139"/>
      <c r="J1446" s="139"/>
      <c r="O1446" s="139"/>
      <c r="P1446" s="139"/>
      <c r="Q1446" s="246"/>
      <c r="R1446" s="247"/>
      <c r="S1446" s="247"/>
      <c r="T1446" s="247"/>
      <c r="U1446" s="247"/>
      <c r="V1446" s="247"/>
      <c r="W1446" s="247"/>
      <c r="X1446" s="247"/>
      <c r="Y1446" s="247"/>
      <c r="Z1446" s="247"/>
      <c r="AA1446" s="247"/>
      <c r="AB1446" s="247"/>
      <c r="AC1446" s="247"/>
      <c r="AD1446" s="247"/>
      <c r="AE1446" s="247"/>
      <c r="AF1446" s="248"/>
      <c r="AG1446" s="248"/>
      <c r="AH1446" s="248"/>
      <c r="AI1446" s="248"/>
      <c r="AJ1446" s="248"/>
    </row>
    <row r="1447" spans="1:36" ht="12.75" customHeight="1" x14ac:dyDescent="0.25">
      <c r="A1447" s="139"/>
      <c r="B1447" s="139"/>
      <c r="C1447" s="139"/>
      <c r="D1447" s="139"/>
      <c r="E1447" s="139"/>
      <c r="G1447" s="139"/>
      <c r="I1447" s="139"/>
      <c r="J1447" s="139"/>
      <c r="O1447" s="139"/>
      <c r="P1447" s="139"/>
      <c r="Q1447" s="246"/>
      <c r="R1447" s="247"/>
      <c r="S1447" s="247"/>
      <c r="T1447" s="247"/>
      <c r="U1447" s="247"/>
      <c r="V1447" s="247"/>
      <c r="W1447" s="247"/>
      <c r="X1447" s="247"/>
      <c r="Y1447" s="247"/>
      <c r="Z1447" s="247"/>
      <c r="AA1447" s="247"/>
      <c r="AB1447" s="247"/>
      <c r="AC1447" s="247"/>
      <c r="AD1447" s="247"/>
      <c r="AE1447" s="247"/>
      <c r="AF1447" s="248"/>
      <c r="AG1447" s="248"/>
      <c r="AH1447" s="248"/>
      <c r="AI1447" s="248"/>
      <c r="AJ1447" s="248"/>
    </row>
    <row r="1448" spans="1:36" ht="12.75" customHeight="1" x14ac:dyDescent="0.25">
      <c r="A1448" s="139"/>
      <c r="B1448" s="139"/>
      <c r="C1448" s="139"/>
      <c r="D1448" s="139"/>
      <c r="E1448" s="139"/>
      <c r="G1448" s="139"/>
      <c r="I1448" s="139"/>
      <c r="J1448" s="139"/>
      <c r="O1448" s="139"/>
      <c r="P1448" s="139"/>
      <c r="Q1448" s="246"/>
      <c r="R1448" s="247"/>
      <c r="S1448" s="247"/>
      <c r="T1448" s="247"/>
      <c r="U1448" s="247"/>
      <c r="V1448" s="247"/>
      <c r="W1448" s="247"/>
      <c r="X1448" s="247"/>
      <c r="Y1448" s="247"/>
      <c r="Z1448" s="247"/>
      <c r="AA1448" s="247"/>
      <c r="AB1448" s="247"/>
      <c r="AC1448" s="247"/>
      <c r="AD1448" s="247"/>
      <c r="AE1448" s="247"/>
      <c r="AF1448" s="248"/>
      <c r="AG1448" s="248"/>
      <c r="AH1448" s="248"/>
      <c r="AI1448" s="248"/>
      <c r="AJ1448" s="248"/>
    </row>
    <row r="1449" spans="1:36" ht="12.75" customHeight="1" x14ac:dyDescent="0.25">
      <c r="A1449" s="139"/>
      <c r="B1449" s="139"/>
      <c r="C1449" s="139"/>
      <c r="D1449" s="139"/>
      <c r="E1449" s="139"/>
      <c r="G1449" s="139"/>
      <c r="I1449" s="139"/>
      <c r="J1449" s="139"/>
      <c r="O1449" s="139"/>
      <c r="P1449" s="139"/>
      <c r="Q1449" s="246"/>
      <c r="R1449" s="247"/>
      <c r="S1449" s="247"/>
      <c r="T1449" s="247"/>
      <c r="U1449" s="247"/>
      <c r="V1449" s="247"/>
      <c r="W1449" s="247"/>
      <c r="X1449" s="247"/>
      <c r="Y1449" s="247"/>
      <c r="Z1449" s="247"/>
      <c r="AA1449" s="247"/>
      <c r="AB1449" s="247"/>
      <c r="AC1449" s="247"/>
      <c r="AD1449" s="247"/>
      <c r="AE1449" s="247"/>
      <c r="AF1449" s="248"/>
      <c r="AG1449" s="248"/>
      <c r="AH1449" s="248"/>
      <c r="AI1449" s="248"/>
      <c r="AJ1449" s="248"/>
    </row>
    <row r="1450" spans="1:36" ht="12.75" customHeight="1" x14ac:dyDescent="0.25">
      <c r="A1450" s="139"/>
      <c r="B1450" s="139"/>
      <c r="C1450" s="139"/>
      <c r="D1450" s="139"/>
      <c r="E1450" s="139"/>
      <c r="G1450" s="139"/>
      <c r="I1450" s="139"/>
      <c r="J1450" s="139"/>
      <c r="O1450" s="139"/>
      <c r="P1450" s="139"/>
      <c r="Q1450" s="246"/>
      <c r="R1450" s="247"/>
      <c r="S1450" s="247"/>
      <c r="T1450" s="247"/>
      <c r="U1450" s="247"/>
      <c r="V1450" s="247"/>
      <c r="W1450" s="247"/>
      <c r="X1450" s="247"/>
      <c r="Y1450" s="247"/>
      <c r="Z1450" s="247"/>
      <c r="AA1450" s="247"/>
      <c r="AB1450" s="247"/>
      <c r="AC1450" s="247"/>
      <c r="AD1450" s="247"/>
      <c r="AE1450" s="247"/>
      <c r="AF1450" s="248"/>
      <c r="AG1450" s="248"/>
      <c r="AH1450" s="248"/>
      <c r="AI1450" s="248"/>
      <c r="AJ1450" s="248"/>
    </row>
    <row r="1451" spans="1:36" ht="12.75" customHeight="1" x14ac:dyDescent="0.25">
      <c r="A1451" s="139"/>
      <c r="B1451" s="139"/>
      <c r="C1451" s="139"/>
      <c r="D1451" s="139"/>
      <c r="E1451" s="139"/>
      <c r="G1451" s="139"/>
      <c r="I1451" s="139"/>
      <c r="J1451" s="139"/>
      <c r="O1451" s="139"/>
      <c r="P1451" s="139"/>
      <c r="Q1451" s="246"/>
      <c r="R1451" s="247"/>
      <c r="S1451" s="247"/>
      <c r="T1451" s="247"/>
      <c r="U1451" s="247"/>
      <c r="V1451" s="247"/>
      <c r="W1451" s="247"/>
      <c r="X1451" s="247"/>
      <c r="Y1451" s="247"/>
      <c r="Z1451" s="247"/>
      <c r="AA1451" s="247"/>
      <c r="AB1451" s="247"/>
      <c r="AC1451" s="247"/>
      <c r="AD1451" s="247"/>
      <c r="AE1451" s="247"/>
      <c r="AF1451" s="248"/>
      <c r="AG1451" s="248"/>
      <c r="AH1451" s="248"/>
      <c r="AI1451" s="248"/>
      <c r="AJ1451" s="248"/>
    </row>
    <row r="1452" spans="1:36" ht="12.75" customHeight="1" x14ac:dyDescent="0.25">
      <c r="A1452" s="139"/>
      <c r="B1452" s="139"/>
      <c r="C1452" s="139"/>
      <c r="D1452" s="139"/>
      <c r="E1452" s="139"/>
      <c r="G1452" s="139"/>
      <c r="I1452" s="139"/>
      <c r="J1452" s="139"/>
      <c r="O1452" s="139"/>
      <c r="P1452" s="139"/>
      <c r="Q1452" s="246"/>
      <c r="R1452" s="247"/>
      <c r="S1452" s="247"/>
      <c r="T1452" s="247"/>
      <c r="U1452" s="247"/>
      <c r="V1452" s="247"/>
      <c r="W1452" s="247"/>
      <c r="X1452" s="247"/>
      <c r="Y1452" s="247"/>
      <c r="Z1452" s="247"/>
      <c r="AA1452" s="247"/>
      <c r="AB1452" s="247"/>
      <c r="AC1452" s="247"/>
      <c r="AD1452" s="247"/>
      <c r="AE1452" s="247"/>
      <c r="AF1452" s="248"/>
      <c r="AG1452" s="248"/>
      <c r="AH1452" s="248"/>
      <c r="AI1452" s="248"/>
      <c r="AJ1452" s="248"/>
    </row>
    <row r="1453" spans="1:36" ht="12.75" customHeight="1" x14ac:dyDescent="0.25">
      <c r="A1453" s="139"/>
      <c r="B1453" s="139"/>
      <c r="C1453" s="139"/>
      <c r="D1453" s="139"/>
      <c r="E1453" s="139"/>
      <c r="G1453" s="139"/>
      <c r="I1453" s="139"/>
      <c r="J1453" s="139"/>
      <c r="O1453" s="139"/>
      <c r="P1453" s="139"/>
      <c r="Q1453" s="246"/>
      <c r="R1453" s="247"/>
      <c r="S1453" s="247"/>
      <c r="T1453" s="247"/>
      <c r="U1453" s="247"/>
      <c r="V1453" s="247"/>
      <c r="W1453" s="247"/>
      <c r="X1453" s="247"/>
      <c r="Y1453" s="247"/>
      <c r="Z1453" s="247"/>
      <c r="AA1453" s="247"/>
      <c r="AB1453" s="247"/>
      <c r="AC1453" s="247"/>
      <c r="AD1453" s="247"/>
      <c r="AE1453" s="247"/>
      <c r="AF1453" s="248"/>
      <c r="AG1453" s="248"/>
      <c r="AH1453" s="248"/>
      <c r="AI1453" s="248"/>
      <c r="AJ1453" s="248"/>
    </row>
    <row r="1454" spans="1:36" ht="12.75" customHeight="1" x14ac:dyDescent="0.25">
      <c r="A1454" s="139"/>
      <c r="B1454" s="139"/>
      <c r="C1454" s="139"/>
      <c r="D1454" s="139"/>
      <c r="E1454" s="139"/>
      <c r="G1454" s="139"/>
      <c r="I1454" s="139"/>
      <c r="J1454" s="139"/>
      <c r="O1454" s="139"/>
      <c r="P1454" s="139"/>
      <c r="Q1454" s="246"/>
      <c r="R1454" s="247"/>
      <c r="S1454" s="247"/>
      <c r="T1454" s="247"/>
      <c r="U1454" s="247"/>
      <c r="V1454" s="247"/>
      <c r="W1454" s="247"/>
      <c r="X1454" s="247"/>
      <c r="Y1454" s="247"/>
      <c r="Z1454" s="247"/>
      <c r="AA1454" s="247"/>
      <c r="AB1454" s="247"/>
      <c r="AC1454" s="247"/>
      <c r="AD1454" s="247"/>
      <c r="AE1454" s="247"/>
      <c r="AF1454" s="248"/>
      <c r="AG1454" s="248"/>
      <c r="AH1454" s="248"/>
      <c r="AI1454" s="248"/>
      <c r="AJ1454" s="248"/>
    </row>
    <row r="1455" spans="1:36" ht="12.75" customHeight="1" x14ac:dyDescent="0.25">
      <c r="A1455" s="139"/>
      <c r="B1455" s="139"/>
      <c r="C1455" s="139"/>
      <c r="D1455" s="139"/>
      <c r="E1455" s="139"/>
      <c r="G1455" s="139"/>
      <c r="I1455" s="139"/>
      <c r="J1455" s="139"/>
      <c r="O1455" s="139"/>
      <c r="P1455" s="139"/>
      <c r="Q1455" s="246"/>
      <c r="R1455" s="247"/>
      <c r="S1455" s="247"/>
      <c r="T1455" s="247"/>
      <c r="U1455" s="247"/>
      <c r="V1455" s="247"/>
      <c r="W1455" s="247"/>
      <c r="X1455" s="247"/>
      <c r="Y1455" s="247"/>
      <c r="Z1455" s="247"/>
      <c r="AA1455" s="247"/>
      <c r="AB1455" s="247"/>
      <c r="AC1455" s="247"/>
      <c r="AD1455" s="247"/>
      <c r="AE1455" s="247"/>
      <c r="AF1455" s="248"/>
      <c r="AG1455" s="248"/>
      <c r="AH1455" s="248"/>
      <c r="AI1455" s="248"/>
      <c r="AJ1455" s="248"/>
    </row>
    <row r="1456" spans="1:36" ht="12.75" customHeight="1" x14ac:dyDescent="0.25">
      <c r="A1456" s="139"/>
      <c r="B1456" s="139"/>
      <c r="C1456" s="139"/>
      <c r="D1456" s="139"/>
      <c r="E1456" s="139"/>
      <c r="G1456" s="139"/>
      <c r="I1456" s="139"/>
      <c r="J1456" s="139"/>
      <c r="O1456" s="139"/>
      <c r="P1456" s="139"/>
      <c r="Q1456" s="246"/>
      <c r="R1456" s="247"/>
      <c r="S1456" s="247"/>
      <c r="T1456" s="247"/>
      <c r="U1456" s="247"/>
      <c r="V1456" s="247"/>
      <c r="W1456" s="247"/>
      <c r="X1456" s="247"/>
      <c r="Y1456" s="247"/>
      <c r="Z1456" s="247"/>
      <c r="AA1456" s="247"/>
      <c r="AB1456" s="247"/>
      <c r="AC1456" s="247"/>
      <c r="AD1456" s="247"/>
      <c r="AE1456" s="247"/>
      <c r="AF1456" s="248"/>
      <c r="AG1456" s="248"/>
      <c r="AH1456" s="248"/>
      <c r="AI1456" s="248"/>
      <c r="AJ1456" s="248"/>
    </row>
    <row r="1457" spans="1:36" ht="12.75" customHeight="1" x14ac:dyDescent="0.25">
      <c r="A1457" s="139"/>
      <c r="B1457" s="139"/>
      <c r="C1457" s="139"/>
      <c r="D1457" s="139"/>
      <c r="E1457" s="139"/>
      <c r="G1457" s="139"/>
      <c r="I1457" s="139"/>
      <c r="J1457" s="139"/>
      <c r="O1457" s="139"/>
      <c r="P1457" s="139"/>
      <c r="Q1457" s="246"/>
      <c r="R1457" s="247"/>
      <c r="S1457" s="247"/>
      <c r="T1457" s="247"/>
      <c r="U1457" s="247"/>
      <c r="V1457" s="247"/>
      <c r="W1457" s="247"/>
      <c r="X1457" s="247"/>
      <c r="Y1457" s="247"/>
      <c r="Z1457" s="247"/>
      <c r="AA1457" s="247"/>
      <c r="AB1457" s="247"/>
      <c r="AC1457" s="247"/>
      <c r="AD1457" s="247"/>
      <c r="AE1457" s="247"/>
      <c r="AF1457" s="248"/>
      <c r="AG1457" s="248"/>
      <c r="AH1457" s="248"/>
      <c r="AI1457" s="248"/>
      <c r="AJ1457" s="248"/>
    </row>
    <row r="1458" spans="1:36" ht="12.75" customHeight="1" x14ac:dyDescent="0.25">
      <c r="A1458" s="139"/>
      <c r="B1458" s="139"/>
      <c r="C1458" s="139"/>
      <c r="D1458" s="139"/>
      <c r="E1458" s="139"/>
      <c r="G1458" s="139"/>
      <c r="I1458" s="139"/>
      <c r="J1458" s="139"/>
      <c r="O1458" s="139"/>
      <c r="P1458" s="139"/>
      <c r="Q1458" s="246"/>
      <c r="R1458" s="247"/>
      <c r="S1458" s="247"/>
      <c r="T1458" s="247"/>
      <c r="U1458" s="247"/>
      <c r="V1458" s="247"/>
      <c r="W1458" s="247"/>
      <c r="X1458" s="247"/>
      <c r="Y1458" s="247"/>
      <c r="Z1458" s="247"/>
      <c r="AA1458" s="247"/>
      <c r="AB1458" s="247"/>
      <c r="AC1458" s="247"/>
      <c r="AD1458" s="247"/>
      <c r="AE1458" s="247"/>
      <c r="AF1458" s="248"/>
      <c r="AG1458" s="248"/>
      <c r="AH1458" s="248"/>
      <c r="AI1458" s="248"/>
      <c r="AJ1458" s="248"/>
    </row>
    <row r="1459" spans="1:36" ht="12.75" customHeight="1" x14ac:dyDescent="0.25">
      <c r="A1459" s="139"/>
      <c r="B1459" s="139"/>
      <c r="C1459" s="139"/>
      <c r="D1459" s="139"/>
      <c r="E1459" s="139"/>
      <c r="G1459" s="139"/>
      <c r="I1459" s="139"/>
      <c r="J1459" s="139"/>
      <c r="O1459" s="139"/>
      <c r="P1459" s="139"/>
      <c r="Q1459" s="246"/>
      <c r="R1459" s="247"/>
      <c r="S1459" s="247"/>
      <c r="T1459" s="247"/>
      <c r="U1459" s="247"/>
      <c r="V1459" s="247"/>
      <c r="W1459" s="247"/>
      <c r="X1459" s="247"/>
      <c r="Y1459" s="247"/>
      <c r="Z1459" s="247"/>
      <c r="AA1459" s="247"/>
      <c r="AB1459" s="247"/>
      <c r="AC1459" s="247"/>
      <c r="AD1459" s="247"/>
      <c r="AE1459" s="247"/>
      <c r="AF1459" s="248"/>
      <c r="AG1459" s="248"/>
      <c r="AH1459" s="248"/>
      <c r="AI1459" s="248"/>
      <c r="AJ1459" s="248"/>
    </row>
    <row r="1460" spans="1:36" ht="12.75" customHeight="1" x14ac:dyDescent="0.25">
      <c r="A1460" s="139"/>
      <c r="B1460" s="139"/>
      <c r="C1460" s="139"/>
      <c r="D1460" s="139"/>
      <c r="E1460" s="139"/>
      <c r="G1460" s="139"/>
      <c r="I1460" s="139"/>
      <c r="J1460" s="139"/>
      <c r="O1460" s="139"/>
      <c r="P1460" s="139"/>
      <c r="Q1460" s="246"/>
      <c r="R1460" s="247"/>
      <c r="S1460" s="247"/>
      <c r="T1460" s="247"/>
      <c r="U1460" s="247"/>
      <c r="V1460" s="247"/>
      <c r="W1460" s="247"/>
      <c r="X1460" s="247"/>
      <c r="Y1460" s="247"/>
      <c r="Z1460" s="247"/>
      <c r="AA1460" s="247"/>
      <c r="AB1460" s="247"/>
      <c r="AC1460" s="247"/>
      <c r="AD1460" s="247"/>
      <c r="AE1460" s="247"/>
      <c r="AF1460" s="248"/>
      <c r="AG1460" s="248"/>
      <c r="AH1460" s="248"/>
      <c r="AI1460" s="248"/>
      <c r="AJ1460" s="248"/>
    </row>
    <row r="1461" spans="1:36" ht="12.75" customHeight="1" x14ac:dyDescent="0.25">
      <c r="A1461" s="139"/>
      <c r="B1461" s="139"/>
      <c r="C1461" s="139"/>
      <c r="D1461" s="139"/>
      <c r="E1461" s="139"/>
      <c r="G1461" s="139"/>
      <c r="I1461" s="139"/>
      <c r="J1461" s="139"/>
      <c r="O1461" s="139"/>
      <c r="P1461" s="139"/>
      <c r="Q1461" s="246"/>
      <c r="R1461" s="247"/>
      <c r="S1461" s="247"/>
      <c r="T1461" s="247"/>
      <c r="U1461" s="247"/>
      <c r="V1461" s="247"/>
      <c r="W1461" s="247"/>
      <c r="X1461" s="247"/>
      <c r="Y1461" s="247"/>
      <c r="Z1461" s="247"/>
      <c r="AA1461" s="247"/>
      <c r="AB1461" s="247"/>
      <c r="AC1461" s="247"/>
      <c r="AD1461" s="247"/>
      <c r="AE1461" s="247"/>
      <c r="AF1461" s="248"/>
      <c r="AG1461" s="248"/>
      <c r="AH1461" s="248"/>
      <c r="AI1461" s="248"/>
      <c r="AJ1461" s="248"/>
    </row>
    <row r="1462" spans="1:36" ht="12.75" customHeight="1" x14ac:dyDescent="0.25">
      <c r="A1462" s="139"/>
      <c r="B1462" s="139"/>
      <c r="C1462" s="139"/>
      <c r="D1462" s="139"/>
      <c r="E1462" s="139"/>
      <c r="G1462" s="139"/>
      <c r="I1462" s="139"/>
      <c r="J1462" s="139"/>
      <c r="O1462" s="139"/>
      <c r="P1462" s="139"/>
      <c r="Q1462" s="246"/>
      <c r="R1462" s="247"/>
      <c r="S1462" s="247"/>
      <c r="T1462" s="247"/>
      <c r="U1462" s="247"/>
      <c r="V1462" s="247"/>
      <c r="W1462" s="247"/>
      <c r="X1462" s="247"/>
      <c r="Y1462" s="247"/>
      <c r="Z1462" s="247"/>
      <c r="AA1462" s="247"/>
      <c r="AB1462" s="247"/>
      <c r="AC1462" s="247"/>
      <c r="AD1462" s="247"/>
      <c r="AE1462" s="247"/>
      <c r="AF1462" s="248"/>
      <c r="AG1462" s="248"/>
      <c r="AH1462" s="248"/>
      <c r="AI1462" s="248"/>
      <c r="AJ1462" s="248"/>
    </row>
    <row r="1463" spans="1:36" ht="12.75" customHeight="1" x14ac:dyDescent="0.25">
      <c r="A1463" s="139"/>
      <c r="B1463" s="139"/>
      <c r="C1463" s="139"/>
      <c r="D1463" s="139"/>
      <c r="E1463" s="139"/>
      <c r="G1463" s="139"/>
      <c r="I1463" s="139"/>
      <c r="J1463" s="139"/>
      <c r="O1463" s="139"/>
      <c r="P1463" s="139"/>
      <c r="Q1463" s="246"/>
      <c r="R1463" s="247"/>
      <c r="S1463" s="247"/>
      <c r="T1463" s="247"/>
      <c r="U1463" s="247"/>
      <c r="V1463" s="247"/>
      <c r="W1463" s="247"/>
      <c r="X1463" s="247"/>
      <c r="Y1463" s="247"/>
      <c r="Z1463" s="247"/>
      <c r="AA1463" s="247"/>
      <c r="AB1463" s="247"/>
      <c r="AC1463" s="247"/>
      <c r="AD1463" s="247"/>
      <c r="AE1463" s="247"/>
      <c r="AF1463" s="248"/>
      <c r="AG1463" s="248"/>
      <c r="AH1463" s="248"/>
      <c r="AI1463" s="248"/>
      <c r="AJ1463" s="248"/>
    </row>
    <row r="1464" spans="1:36" ht="12.75" customHeight="1" x14ac:dyDescent="0.25">
      <c r="A1464" s="139"/>
      <c r="B1464" s="139"/>
      <c r="C1464" s="139"/>
      <c r="D1464" s="139"/>
      <c r="E1464" s="139"/>
      <c r="G1464" s="139"/>
      <c r="I1464" s="139"/>
      <c r="J1464" s="139"/>
      <c r="O1464" s="139"/>
      <c r="P1464" s="139"/>
      <c r="Q1464" s="246"/>
      <c r="R1464" s="247"/>
      <c r="S1464" s="247"/>
      <c r="T1464" s="247"/>
      <c r="U1464" s="247"/>
      <c r="V1464" s="247"/>
      <c r="W1464" s="247"/>
      <c r="X1464" s="247"/>
      <c r="Y1464" s="247"/>
      <c r="Z1464" s="247"/>
      <c r="AA1464" s="247"/>
      <c r="AB1464" s="247"/>
      <c r="AC1464" s="247"/>
      <c r="AD1464" s="247"/>
      <c r="AE1464" s="247"/>
      <c r="AF1464" s="248"/>
      <c r="AG1464" s="248"/>
      <c r="AH1464" s="248"/>
      <c r="AI1464" s="248"/>
      <c r="AJ1464" s="248"/>
    </row>
    <row r="1465" spans="1:36" ht="12.75" customHeight="1" x14ac:dyDescent="0.25">
      <c r="A1465" s="139"/>
      <c r="B1465" s="139"/>
      <c r="C1465" s="139"/>
      <c r="D1465" s="139"/>
      <c r="E1465" s="139"/>
      <c r="G1465" s="139"/>
      <c r="I1465" s="139"/>
      <c r="J1465" s="139"/>
      <c r="O1465" s="139"/>
      <c r="P1465" s="139"/>
      <c r="Q1465" s="246"/>
      <c r="R1465" s="247"/>
      <c r="S1465" s="247"/>
      <c r="T1465" s="247"/>
      <c r="U1465" s="247"/>
      <c r="V1465" s="247"/>
      <c r="W1465" s="247"/>
      <c r="X1465" s="247"/>
      <c r="Y1465" s="247"/>
      <c r="Z1465" s="247"/>
      <c r="AA1465" s="247"/>
      <c r="AB1465" s="247"/>
      <c r="AC1465" s="247"/>
      <c r="AD1465" s="247"/>
      <c r="AE1465" s="247"/>
      <c r="AF1465" s="248"/>
      <c r="AG1465" s="248"/>
      <c r="AH1465" s="248"/>
      <c r="AI1465" s="248"/>
      <c r="AJ1465" s="248"/>
    </row>
    <row r="1466" spans="1:36" ht="12.75" customHeight="1" x14ac:dyDescent="0.25">
      <c r="A1466" s="139"/>
      <c r="B1466" s="139"/>
      <c r="C1466" s="139"/>
      <c r="D1466" s="139"/>
      <c r="E1466" s="139"/>
      <c r="G1466" s="139"/>
      <c r="I1466" s="139"/>
      <c r="J1466" s="139"/>
      <c r="O1466" s="139"/>
      <c r="P1466" s="139"/>
      <c r="Q1466" s="246"/>
      <c r="R1466" s="247"/>
      <c r="S1466" s="247"/>
      <c r="T1466" s="247"/>
      <c r="U1466" s="247"/>
      <c r="V1466" s="247"/>
      <c r="W1466" s="247"/>
      <c r="X1466" s="247"/>
      <c r="Y1466" s="247"/>
      <c r="Z1466" s="247"/>
      <c r="AA1466" s="247"/>
      <c r="AB1466" s="247"/>
      <c r="AC1466" s="247"/>
      <c r="AD1466" s="247"/>
      <c r="AE1466" s="247"/>
      <c r="AF1466" s="248"/>
      <c r="AG1466" s="248"/>
      <c r="AH1466" s="248"/>
      <c r="AI1466" s="248"/>
      <c r="AJ1466" s="248"/>
    </row>
    <row r="1467" spans="1:36" ht="12.75" customHeight="1" x14ac:dyDescent="0.25">
      <c r="A1467" s="139"/>
      <c r="B1467" s="139"/>
      <c r="C1467" s="139"/>
      <c r="D1467" s="139"/>
      <c r="E1467" s="139"/>
      <c r="G1467" s="139"/>
      <c r="I1467" s="139"/>
      <c r="J1467" s="139"/>
      <c r="O1467" s="139"/>
      <c r="P1467" s="139"/>
      <c r="Q1467" s="246"/>
      <c r="R1467" s="247"/>
      <c r="S1467" s="247"/>
      <c r="T1467" s="247"/>
      <c r="U1467" s="247"/>
      <c r="V1467" s="247"/>
      <c r="W1467" s="247"/>
      <c r="X1467" s="247"/>
      <c r="Y1467" s="247"/>
      <c r="Z1467" s="247"/>
      <c r="AA1467" s="247"/>
      <c r="AB1467" s="247"/>
      <c r="AC1467" s="247"/>
      <c r="AD1467" s="247"/>
      <c r="AE1467" s="247"/>
      <c r="AF1467" s="248"/>
      <c r="AG1467" s="248"/>
      <c r="AH1467" s="248"/>
      <c r="AI1467" s="248"/>
      <c r="AJ1467" s="248"/>
    </row>
    <row r="1468" spans="1:36" ht="12.75" customHeight="1" x14ac:dyDescent="0.25">
      <c r="A1468" s="139"/>
      <c r="B1468" s="139"/>
      <c r="C1468" s="139"/>
      <c r="D1468" s="139"/>
      <c r="E1468" s="139"/>
      <c r="G1468" s="139"/>
      <c r="I1468" s="139"/>
      <c r="J1468" s="139"/>
      <c r="O1468" s="139"/>
      <c r="P1468" s="139"/>
      <c r="Q1468" s="246"/>
      <c r="R1468" s="247"/>
      <c r="S1468" s="247"/>
      <c r="T1468" s="247"/>
      <c r="U1468" s="247"/>
      <c r="V1468" s="247"/>
      <c r="W1468" s="247"/>
      <c r="X1468" s="247"/>
      <c r="Y1468" s="247"/>
      <c r="Z1468" s="247"/>
      <c r="AA1468" s="247"/>
      <c r="AB1468" s="247"/>
      <c r="AC1468" s="247"/>
      <c r="AD1468" s="247"/>
      <c r="AE1468" s="247"/>
      <c r="AF1468" s="248"/>
      <c r="AG1468" s="248"/>
      <c r="AH1468" s="248"/>
      <c r="AI1468" s="248"/>
      <c r="AJ1468" s="248"/>
    </row>
    <row r="1469" spans="1:36" ht="12.75" customHeight="1" x14ac:dyDescent="0.25">
      <c r="A1469" s="139"/>
      <c r="B1469" s="139"/>
      <c r="C1469" s="139"/>
      <c r="D1469" s="139"/>
      <c r="E1469" s="139"/>
      <c r="G1469" s="139"/>
      <c r="I1469" s="139"/>
      <c r="J1469" s="139"/>
      <c r="O1469" s="139"/>
      <c r="P1469" s="139"/>
      <c r="Q1469" s="246"/>
      <c r="R1469" s="247"/>
      <c r="S1469" s="247"/>
      <c r="T1469" s="247"/>
      <c r="U1469" s="247"/>
      <c r="V1469" s="247"/>
      <c r="W1469" s="247"/>
      <c r="X1469" s="247"/>
      <c r="Y1469" s="247"/>
      <c r="Z1469" s="247"/>
      <c r="AA1469" s="247"/>
      <c r="AB1469" s="247"/>
      <c r="AC1469" s="247"/>
      <c r="AD1469" s="247"/>
      <c r="AE1469" s="247"/>
      <c r="AF1469" s="248"/>
      <c r="AG1469" s="248"/>
      <c r="AH1469" s="248"/>
      <c r="AI1469" s="248"/>
      <c r="AJ1469" s="248"/>
    </row>
    <row r="1470" spans="1:36" ht="12.75" customHeight="1" x14ac:dyDescent="0.25">
      <c r="A1470" s="139"/>
      <c r="B1470" s="139"/>
      <c r="C1470" s="139"/>
      <c r="D1470" s="139"/>
      <c r="E1470" s="139"/>
      <c r="G1470" s="139"/>
      <c r="I1470" s="139"/>
      <c r="J1470" s="139"/>
      <c r="O1470" s="139"/>
      <c r="P1470" s="139"/>
      <c r="Q1470" s="246"/>
      <c r="R1470" s="247"/>
      <c r="S1470" s="247"/>
      <c r="T1470" s="247"/>
      <c r="U1470" s="247"/>
      <c r="V1470" s="247"/>
      <c r="W1470" s="247"/>
      <c r="X1470" s="247"/>
      <c r="Y1470" s="247"/>
      <c r="Z1470" s="247"/>
      <c r="AA1470" s="247"/>
      <c r="AB1470" s="247"/>
      <c r="AC1470" s="247"/>
      <c r="AD1470" s="247"/>
      <c r="AE1470" s="247"/>
      <c r="AF1470" s="248"/>
      <c r="AG1470" s="248"/>
      <c r="AH1470" s="248"/>
      <c r="AI1470" s="248"/>
      <c r="AJ1470" s="248"/>
    </row>
    <row r="1471" spans="1:36" ht="12.75" customHeight="1" x14ac:dyDescent="0.25">
      <c r="A1471" s="139"/>
      <c r="B1471" s="139"/>
      <c r="C1471" s="139"/>
      <c r="D1471" s="139"/>
      <c r="E1471" s="139"/>
      <c r="G1471" s="139"/>
      <c r="I1471" s="139"/>
      <c r="J1471" s="139"/>
      <c r="O1471" s="139"/>
      <c r="P1471" s="139"/>
      <c r="Q1471" s="246"/>
      <c r="R1471" s="247"/>
      <c r="S1471" s="247"/>
      <c r="T1471" s="247"/>
      <c r="U1471" s="247"/>
      <c r="V1471" s="247"/>
      <c r="W1471" s="247"/>
      <c r="X1471" s="247"/>
      <c r="Y1471" s="247"/>
      <c r="Z1471" s="247"/>
      <c r="AA1471" s="247"/>
      <c r="AB1471" s="247"/>
      <c r="AC1471" s="247"/>
      <c r="AD1471" s="247"/>
      <c r="AE1471" s="247"/>
      <c r="AF1471" s="248"/>
      <c r="AG1471" s="248"/>
      <c r="AH1471" s="248"/>
      <c r="AI1471" s="248"/>
      <c r="AJ1471" s="248"/>
    </row>
    <row r="1472" spans="1:36" ht="12.75" customHeight="1" x14ac:dyDescent="0.25">
      <c r="A1472" s="139"/>
      <c r="B1472" s="139"/>
      <c r="C1472" s="139"/>
      <c r="D1472" s="139"/>
      <c r="E1472" s="139"/>
      <c r="G1472" s="139"/>
      <c r="I1472" s="139"/>
      <c r="J1472" s="139"/>
      <c r="O1472" s="139"/>
      <c r="P1472" s="139"/>
      <c r="Q1472" s="246"/>
      <c r="R1472" s="247"/>
      <c r="S1472" s="247"/>
      <c r="T1472" s="247"/>
      <c r="U1472" s="247"/>
      <c r="V1472" s="247"/>
      <c r="W1472" s="247"/>
      <c r="X1472" s="247"/>
      <c r="Y1472" s="247"/>
      <c r="Z1472" s="247"/>
      <c r="AA1472" s="247"/>
      <c r="AB1472" s="247"/>
      <c r="AC1472" s="247"/>
      <c r="AD1472" s="247"/>
      <c r="AE1472" s="247"/>
      <c r="AF1472" s="248"/>
      <c r="AG1472" s="248"/>
      <c r="AH1472" s="248"/>
      <c r="AI1472" s="248"/>
      <c r="AJ1472" s="248"/>
    </row>
    <row r="1473" spans="1:36" ht="12.75" customHeight="1" x14ac:dyDescent="0.25">
      <c r="A1473" s="139"/>
      <c r="B1473" s="139"/>
      <c r="C1473" s="139"/>
      <c r="D1473" s="139"/>
      <c r="E1473" s="139"/>
      <c r="G1473" s="139"/>
      <c r="I1473" s="139"/>
      <c r="J1473" s="139"/>
      <c r="O1473" s="139"/>
      <c r="P1473" s="139"/>
      <c r="Q1473" s="246"/>
      <c r="R1473" s="247"/>
      <c r="S1473" s="247"/>
      <c r="T1473" s="247"/>
      <c r="U1473" s="247"/>
      <c r="V1473" s="247"/>
      <c r="W1473" s="247"/>
      <c r="X1473" s="247"/>
      <c r="Y1473" s="247"/>
      <c r="Z1473" s="247"/>
      <c r="AA1473" s="247"/>
      <c r="AB1473" s="247"/>
      <c r="AC1473" s="247"/>
      <c r="AD1473" s="247"/>
      <c r="AE1473" s="247"/>
      <c r="AF1473" s="248"/>
      <c r="AG1473" s="248"/>
      <c r="AH1473" s="248"/>
      <c r="AI1473" s="248"/>
      <c r="AJ1473" s="248"/>
    </row>
    <row r="1474" spans="1:36" ht="12.75" customHeight="1" x14ac:dyDescent="0.25">
      <c r="A1474" s="139"/>
      <c r="B1474" s="139"/>
      <c r="C1474" s="139"/>
      <c r="D1474" s="139"/>
      <c r="E1474" s="139"/>
      <c r="G1474" s="139"/>
      <c r="I1474" s="139"/>
      <c r="J1474" s="139"/>
      <c r="O1474" s="139"/>
      <c r="P1474" s="139"/>
      <c r="Q1474" s="246"/>
      <c r="R1474" s="247"/>
      <c r="S1474" s="247"/>
      <c r="T1474" s="247"/>
      <c r="U1474" s="247"/>
      <c r="V1474" s="247"/>
      <c r="W1474" s="247"/>
      <c r="X1474" s="247"/>
      <c r="Y1474" s="247"/>
      <c r="Z1474" s="247"/>
      <c r="AA1474" s="247"/>
      <c r="AB1474" s="247"/>
      <c r="AC1474" s="247"/>
      <c r="AD1474" s="247"/>
      <c r="AE1474" s="247"/>
      <c r="AF1474" s="248"/>
      <c r="AG1474" s="248"/>
      <c r="AH1474" s="248"/>
      <c r="AI1474" s="248"/>
      <c r="AJ1474" s="248"/>
    </row>
    <row r="1475" spans="1:36" ht="12.75" customHeight="1" x14ac:dyDescent="0.25">
      <c r="A1475" s="139"/>
      <c r="B1475" s="139"/>
      <c r="C1475" s="139"/>
      <c r="D1475" s="139"/>
      <c r="E1475" s="139"/>
      <c r="G1475" s="139"/>
      <c r="I1475" s="139"/>
      <c r="J1475" s="139"/>
      <c r="O1475" s="139"/>
      <c r="P1475" s="139"/>
      <c r="Q1475" s="246"/>
      <c r="R1475" s="247"/>
      <c r="S1475" s="247"/>
      <c r="T1475" s="247"/>
      <c r="U1475" s="247"/>
      <c r="V1475" s="247"/>
      <c r="W1475" s="247"/>
      <c r="X1475" s="247"/>
      <c r="Y1475" s="247"/>
      <c r="Z1475" s="247"/>
      <c r="AA1475" s="247"/>
      <c r="AB1475" s="247"/>
      <c r="AC1475" s="247"/>
      <c r="AD1475" s="247"/>
      <c r="AE1475" s="247"/>
      <c r="AF1475" s="248"/>
      <c r="AG1475" s="248"/>
      <c r="AH1475" s="248"/>
      <c r="AI1475" s="248"/>
      <c r="AJ1475" s="248"/>
    </row>
    <row r="1476" spans="1:36" ht="12.75" customHeight="1" x14ac:dyDescent="0.25">
      <c r="A1476" s="139"/>
      <c r="B1476" s="139"/>
      <c r="C1476" s="139"/>
      <c r="D1476" s="139"/>
      <c r="E1476" s="139"/>
      <c r="G1476" s="139"/>
      <c r="I1476" s="139"/>
      <c r="J1476" s="139"/>
      <c r="O1476" s="139"/>
      <c r="P1476" s="139"/>
      <c r="Q1476" s="246"/>
      <c r="R1476" s="247"/>
      <c r="S1476" s="247"/>
      <c r="T1476" s="247"/>
      <c r="U1476" s="247"/>
      <c r="V1476" s="247"/>
      <c r="W1476" s="247"/>
      <c r="X1476" s="247"/>
      <c r="Y1476" s="247"/>
      <c r="Z1476" s="247"/>
      <c r="AA1476" s="247"/>
      <c r="AB1476" s="247"/>
      <c r="AC1476" s="247"/>
      <c r="AD1476" s="247"/>
      <c r="AE1476" s="247"/>
      <c r="AF1476" s="248"/>
      <c r="AG1476" s="248"/>
      <c r="AH1476" s="248"/>
      <c r="AI1476" s="248"/>
      <c r="AJ1476" s="248"/>
    </row>
    <row r="1477" spans="1:36" ht="12.75" customHeight="1" x14ac:dyDescent="0.25">
      <c r="A1477" s="139"/>
      <c r="B1477" s="139"/>
      <c r="C1477" s="139"/>
      <c r="D1477" s="139"/>
      <c r="E1477" s="139"/>
      <c r="G1477" s="139"/>
      <c r="I1477" s="139"/>
      <c r="J1477" s="139"/>
      <c r="O1477" s="139"/>
      <c r="P1477" s="139"/>
      <c r="Q1477" s="246"/>
      <c r="R1477" s="247"/>
      <c r="S1477" s="247"/>
      <c r="T1477" s="247"/>
      <c r="U1477" s="247"/>
      <c r="V1477" s="247"/>
      <c r="W1477" s="247"/>
      <c r="X1477" s="247"/>
      <c r="Y1477" s="247"/>
      <c r="Z1477" s="247"/>
      <c r="AA1477" s="247"/>
      <c r="AB1477" s="247"/>
      <c r="AC1477" s="247"/>
      <c r="AD1477" s="247"/>
      <c r="AE1477" s="247"/>
      <c r="AF1477" s="248"/>
      <c r="AG1477" s="248"/>
      <c r="AH1477" s="248"/>
      <c r="AI1477" s="248"/>
      <c r="AJ1477" s="248"/>
    </row>
    <row r="1478" spans="1:36" ht="12.75" customHeight="1" x14ac:dyDescent="0.25">
      <c r="A1478" s="139"/>
      <c r="B1478" s="139"/>
      <c r="C1478" s="139"/>
      <c r="D1478" s="139"/>
      <c r="E1478" s="139"/>
      <c r="G1478" s="139"/>
      <c r="I1478" s="139"/>
      <c r="J1478" s="139"/>
      <c r="O1478" s="139"/>
      <c r="P1478" s="139"/>
      <c r="Q1478" s="246"/>
      <c r="R1478" s="247"/>
      <c r="S1478" s="247"/>
      <c r="T1478" s="247"/>
      <c r="U1478" s="247"/>
      <c r="V1478" s="247"/>
      <c r="W1478" s="247"/>
      <c r="X1478" s="247"/>
      <c r="Y1478" s="247"/>
      <c r="Z1478" s="247"/>
      <c r="AA1478" s="247"/>
      <c r="AB1478" s="247"/>
      <c r="AC1478" s="247"/>
      <c r="AD1478" s="247"/>
      <c r="AE1478" s="247"/>
      <c r="AF1478" s="248"/>
      <c r="AG1478" s="248"/>
      <c r="AH1478" s="248"/>
      <c r="AI1478" s="248"/>
      <c r="AJ1478" s="248"/>
    </row>
    <row r="1479" spans="1:36" ht="12.75" customHeight="1" x14ac:dyDescent="0.25">
      <c r="A1479" s="139"/>
      <c r="B1479" s="139"/>
      <c r="C1479" s="139"/>
      <c r="D1479" s="139"/>
      <c r="E1479" s="139"/>
      <c r="G1479" s="139"/>
      <c r="I1479" s="139"/>
      <c r="J1479" s="139"/>
      <c r="O1479" s="139"/>
      <c r="P1479" s="139"/>
      <c r="Q1479" s="246"/>
      <c r="R1479" s="247"/>
      <c r="S1479" s="247"/>
      <c r="T1479" s="247"/>
      <c r="U1479" s="247"/>
      <c r="V1479" s="247"/>
      <c r="W1479" s="247"/>
      <c r="X1479" s="247"/>
      <c r="Y1479" s="247"/>
      <c r="Z1479" s="247"/>
      <c r="AA1479" s="247"/>
      <c r="AB1479" s="247"/>
      <c r="AC1479" s="247"/>
      <c r="AD1479" s="247"/>
      <c r="AE1479" s="247"/>
      <c r="AF1479" s="248"/>
      <c r="AG1479" s="248"/>
      <c r="AH1479" s="248"/>
      <c r="AI1479" s="248"/>
      <c r="AJ1479" s="248"/>
    </row>
    <row r="1480" spans="1:36" ht="12.75" customHeight="1" x14ac:dyDescent="0.25">
      <c r="A1480" s="139"/>
      <c r="B1480" s="139"/>
      <c r="C1480" s="139"/>
      <c r="D1480" s="139"/>
      <c r="E1480" s="139"/>
      <c r="G1480" s="139"/>
      <c r="I1480" s="139"/>
      <c r="J1480" s="139"/>
      <c r="O1480" s="139"/>
      <c r="P1480" s="139"/>
      <c r="Q1480" s="246"/>
      <c r="R1480" s="247"/>
      <c r="S1480" s="247"/>
      <c r="T1480" s="247"/>
      <c r="U1480" s="247"/>
      <c r="V1480" s="247"/>
      <c r="W1480" s="247"/>
      <c r="X1480" s="247"/>
      <c r="Y1480" s="247"/>
      <c r="Z1480" s="247"/>
      <c r="AA1480" s="247"/>
      <c r="AB1480" s="247"/>
      <c r="AC1480" s="247"/>
      <c r="AD1480" s="247"/>
      <c r="AE1480" s="247"/>
      <c r="AF1480" s="248"/>
      <c r="AG1480" s="248"/>
      <c r="AH1480" s="248"/>
      <c r="AI1480" s="248"/>
      <c r="AJ1480" s="248"/>
    </row>
    <row r="1481" spans="1:36" ht="12.75" customHeight="1" x14ac:dyDescent="0.25">
      <c r="A1481" s="139"/>
      <c r="B1481" s="139"/>
      <c r="C1481" s="139"/>
      <c r="D1481" s="139"/>
      <c r="E1481" s="139"/>
      <c r="G1481" s="139"/>
      <c r="I1481" s="139"/>
      <c r="J1481" s="139"/>
      <c r="O1481" s="139"/>
      <c r="P1481" s="139"/>
      <c r="Q1481" s="246"/>
      <c r="R1481" s="247"/>
      <c r="S1481" s="247"/>
      <c r="T1481" s="247"/>
      <c r="U1481" s="247"/>
      <c r="V1481" s="247"/>
      <c r="W1481" s="247"/>
      <c r="X1481" s="247"/>
      <c r="Y1481" s="247"/>
      <c r="Z1481" s="247"/>
      <c r="AA1481" s="247"/>
      <c r="AB1481" s="247"/>
      <c r="AC1481" s="247"/>
      <c r="AD1481" s="247"/>
      <c r="AE1481" s="247"/>
      <c r="AF1481" s="248"/>
      <c r="AG1481" s="248"/>
      <c r="AH1481" s="248"/>
      <c r="AI1481" s="248"/>
      <c r="AJ1481" s="248"/>
    </row>
    <row r="1482" spans="1:36" ht="12.75" customHeight="1" x14ac:dyDescent="0.25">
      <c r="A1482" s="139"/>
      <c r="B1482" s="139"/>
      <c r="C1482" s="139"/>
      <c r="D1482" s="139"/>
      <c r="E1482" s="139"/>
      <c r="G1482" s="139"/>
      <c r="I1482" s="139"/>
      <c r="J1482" s="139"/>
      <c r="O1482" s="139"/>
      <c r="P1482" s="139"/>
      <c r="Q1482" s="246"/>
      <c r="R1482" s="247"/>
      <c r="S1482" s="247"/>
      <c r="T1482" s="247"/>
      <c r="U1482" s="247"/>
      <c r="V1482" s="247"/>
      <c r="W1482" s="247"/>
      <c r="X1482" s="247"/>
      <c r="Y1482" s="247"/>
      <c r="Z1482" s="247"/>
      <c r="AA1482" s="247"/>
      <c r="AB1482" s="247"/>
      <c r="AC1482" s="247"/>
      <c r="AD1482" s="247"/>
      <c r="AE1482" s="247"/>
      <c r="AF1482" s="248"/>
      <c r="AG1482" s="248"/>
      <c r="AH1482" s="248"/>
      <c r="AI1482" s="248"/>
      <c r="AJ1482" s="248"/>
    </row>
    <row r="1483" spans="1:36" ht="12.75" customHeight="1" x14ac:dyDescent="0.25">
      <c r="A1483" s="139"/>
      <c r="B1483" s="139"/>
      <c r="C1483" s="139"/>
      <c r="D1483" s="139"/>
      <c r="E1483" s="139"/>
      <c r="G1483" s="139"/>
      <c r="I1483" s="139"/>
      <c r="J1483" s="139"/>
      <c r="O1483" s="139"/>
      <c r="P1483" s="139"/>
      <c r="Q1483" s="246"/>
      <c r="R1483" s="247"/>
      <c r="S1483" s="247"/>
      <c r="T1483" s="247"/>
      <c r="U1483" s="247"/>
      <c r="V1483" s="247"/>
      <c r="W1483" s="247"/>
      <c r="X1483" s="247"/>
      <c r="Y1483" s="247"/>
      <c r="Z1483" s="247"/>
      <c r="AA1483" s="247"/>
      <c r="AB1483" s="247"/>
      <c r="AC1483" s="247"/>
      <c r="AD1483" s="247"/>
      <c r="AE1483" s="247"/>
      <c r="AF1483" s="248"/>
      <c r="AG1483" s="248"/>
      <c r="AH1483" s="248"/>
      <c r="AI1483" s="248"/>
      <c r="AJ1483" s="248"/>
    </row>
    <row r="1484" spans="1:36" ht="12.75" customHeight="1" x14ac:dyDescent="0.25">
      <c r="A1484" s="139"/>
      <c r="B1484" s="139"/>
      <c r="C1484" s="139"/>
      <c r="D1484" s="139"/>
      <c r="E1484" s="139"/>
      <c r="G1484" s="139"/>
      <c r="I1484" s="139"/>
      <c r="J1484" s="139"/>
      <c r="O1484" s="139"/>
      <c r="P1484" s="139"/>
      <c r="Q1484" s="246"/>
      <c r="R1484" s="247"/>
      <c r="S1484" s="247"/>
      <c r="T1484" s="247"/>
      <c r="U1484" s="247"/>
      <c r="V1484" s="247"/>
      <c r="W1484" s="247"/>
      <c r="X1484" s="247"/>
      <c r="Y1484" s="247"/>
      <c r="Z1484" s="247"/>
      <c r="AA1484" s="247"/>
      <c r="AB1484" s="247"/>
      <c r="AC1484" s="247"/>
      <c r="AD1484" s="247"/>
      <c r="AE1484" s="247"/>
      <c r="AF1484" s="248"/>
      <c r="AG1484" s="248"/>
      <c r="AH1484" s="248"/>
      <c r="AI1484" s="248"/>
      <c r="AJ1484" s="248"/>
    </row>
    <row r="1485" spans="1:36" ht="12.75" customHeight="1" x14ac:dyDescent="0.25">
      <c r="A1485" s="139"/>
      <c r="B1485" s="139"/>
      <c r="C1485" s="139"/>
      <c r="D1485" s="139"/>
      <c r="E1485" s="139"/>
      <c r="G1485" s="139"/>
      <c r="I1485" s="139"/>
      <c r="J1485" s="139"/>
      <c r="O1485" s="139"/>
      <c r="P1485" s="139"/>
      <c r="Q1485" s="246"/>
      <c r="R1485" s="247"/>
      <c r="S1485" s="247"/>
      <c r="T1485" s="247"/>
      <c r="U1485" s="247"/>
      <c r="V1485" s="247"/>
      <c r="W1485" s="247"/>
      <c r="X1485" s="247"/>
      <c r="Y1485" s="247"/>
      <c r="Z1485" s="247"/>
      <c r="AA1485" s="247"/>
      <c r="AB1485" s="247"/>
      <c r="AC1485" s="247"/>
      <c r="AD1485" s="247"/>
      <c r="AE1485" s="247"/>
      <c r="AF1485" s="248"/>
      <c r="AG1485" s="248"/>
      <c r="AH1485" s="248"/>
      <c r="AI1485" s="248"/>
      <c r="AJ1485" s="248"/>
    </row>
    <row r="1486" spans="1:36" ht="12.75" customHeight="1" x14ac:dyDescent="0.25">
      <c r="A1486" s="139"/>
      <c r="B1486" s="139"/>
      <c r="C1486" s="139"/>
      <c r="D1486" s="139"/>
      <c r="E1486" s="139"/>
      <c r="G1486" s="139"/>
      <c r="I1486" s="139"/>
      <c r="J1486" s="139"/>
      <c r="O1486" s="139"/>
      <c r="P1486" s="139"/>
      <c r="Q1486" s="246"/>
      <c r="R1486" s="247"/>
      <c r="S1486" s="247"/>
      <c r="T1486" s="247"/>
      <c r="U1486" s="247"/>
      <c r="V1486" s="247"/>
      <c r="W1486" s="247"/>
      <c r="X1486" s="247"/>
      <c r="Y1486" s="247"/>
      <c r="Z1486" s="247"/>
      <c r="AA1486" s="247"/>
      <c r="AB1486" s="247"/>
      <c r="AC1486" s="247"/>
      <c r="AD1486" s="247"/>
      <c r="AE1486" s="247"/>
      <c r="AF1486" s="248"/>
      <c r="AG1486" s="248"/>
      <c r="AH1486" s="248"/>
      <c r="AI1486" s="248"/>
      <c r="AJ1486" s="248"/>
    </row>
    <row r="1487" spans="1:36" ht="12.75" customHeight="1" x14ac:dyDescent="0.25">
      <c r="A1487" s="139"/>
      <c r="B1487" s="139"/>
      <c r="C1487" s="139"/>
      <c r="D1487" s="139"/>
      <c r="E1487" s="139"/>
      <c r="G1487" s="139"/>
      <c r="I1487" s="139"/>
      <c r="J1487" s="139"/>
      <c r="O1487" s="139"/>
      <c r="P1487" s="139"/>
      <c r="Q1487" s="246"/>
      <c r="R1487" s="247"/>
      <c r="S1487" s="247"/>
      <c r="T1487" s="247"/>
      <c r="U1487" s="247"/>
      <c r="V1487" s="247"/>
      <c r="W1487" s="247"/>
      <c r="X1487" s="247"/>
      <c r="Y1487" s="247"/>
      <c r="Z1487" s="247"/>
      <c r="AA1487" s="247"/>
      <c r="AB1487" s="247"/>
      <c r="AC1487" s="247"/>
      <c r="AD1487" s="247"/>
      <c r="AE1487" s="247"/>
      <c r="AF1487" s="248"/>
      <c r="AG1487" s="248"/>
      <c r="AH1487" s="248"/>
      <c r="AI1487" s="248"/>
      <c r="AJ1487" s="248"/>
    </row>
    <row r="1488" spans="1:36" ht="12.75" customHeight="1" x14ac:dyDescent="0.25">
      <c r="A1488" s="139"/>
      <c r="B1488" s="139"/>
      <c r="C1488" s="139"/>
      <c r="D1488" s="139"/>
      <c r="E1488" s="139"/>
      <c r="G1488" s="139"/>
      <c r="I1488" s="139"/>
      <c r="J1488" s="139"/>
      <c r="O1488" s="139"/>
      <c r="P1488" s="139"/>
      <c r="Q1488" s="246"/>
      <c r="R1488" s="247"/>
      <c r="S1488" s="247"/>
      <c r="T1488" s="247"/>
      <c r="U1488" s="247"/>
      <c r="V1488" s="247"/>
      <c r="W1488" s="247"/>
      <c r="X1488" s="247"/>
      <c r="Y1488" s="247"/>
      <c r="Z1488" s="247"/>
      <c r="AA1488" s="247"/>
      <c r="AB1488" s="247"/>
      <c r="AC1488" s="247"/>
      <c r="AD1488" s="247"/>
      <c r="AE1488" s="247"/>
      <c r="AF1488" s="248"/>
      <c r="AG1488" s="248"/>
      <c r="AH1488" s="248"/>
      <c r="AI1488" s="248"/>
      <c r="AJ1488" s="248"/>
    </row>
    <row r="1489" spans="1:36" ht="12.75" customHeight="1" x14ac:dyDescent="0.25">
      <c r="A1489" s="139"/>
      <c r="B1489" s="139"/>
      <c r="C1489" s="139"/>
      <c r="D1489" s="139"/>
      <c r="E1489" s="139"/>
      <c r="G1489" s="139"/>
      <c r="I1489" s="139"/>
      <c r="J1489" s="139"/>
      <c r="O1489" s="139"/>
      <c r="P1489" s="139"/>
      <c r="Q1489" s="246"/>
      <c r="R1489" s="247"/>
      <c r="S1489" s="247"/>
      <c r="T1489" s="247"/>
      <c r="U1489" s="247"/>
      <c r="V1489" s="247"/>
      <c r="W1489" s="247"/>
      <c r="X1489" s="247"/>
      <c r="Y1489" s="247"/>
      <c r="Z1489" s="247"/>
      <c r="AA1489" s="247"/>
      <c r="AB1489" s="247"/>
      <c r="AC1489" s="247"/>
      <c r="AD1489" s="247"/>
      <c r="AE1489" s="247"/>
      <c r="AF1489" s="248"/>
      <c r="AG1489" s="248"/>
      <c r="AH1489" s="248"/>
      <c r="AI1489" s="248"/>
      <c r="AJ1489" s="248"/>
    </row>
    <row r="1490" spans="1:36" ht="12.75" customHeight="1" x14ac:dyDescent="0.25">
      <c r="A1490" s="139"/>
      <c r="B1490" s="139"/>
      <c r="C1490" s="139"/>
      <c r="D1490" s="139"/>
      <c r="E1490" s="139"/>
      <c r="G1490" s="139"/>
      <c r="I1490" s="139"/>
      <c r="J1490" s="139"/>
      <c r="O1490" s="139"/>
      <c r="P1490" s="139"/>
      <c r="Q1490" s="246"/>
      <c r="R1490" s="247"/>
      <c r="S1490" s="247"/>
      <c r="T1490" s="247"/>
      <c r="U1490" s="247"/>
      <c r="V1490" s="247"/>
      <c r="W1490" s="247"/>
      <c r="X1490" s="247"/>
      <c r="Y1490" s="247"/>
      <c r="Z1490" s="247"/>
      <c r="AA1490" s="247"/>
      <c r="AB1490" s="247"/>
      <c r="AC1490" s="247"/>
      <c r="AD1490" s="247"/>
      <c r="AE1490" s="247"/>
      <c r="AF1490" s="248"/>
      <c r="AG1490" s="248"/>
      <c r="AH1490" s="248"/>
      <c r="AI1490" s="248"/>
      <c r="AJ1490" s="248"/>
    </row>
    <row r="1491" spans="1:36" ht="12.75" customHeight="1" x14ac:dyDescent="0.25">
      <c r="A1491" s="139"/>
      <c r="B1491" s="139"/>
      <c r="C1491" s="139"/>
      <c r="D1491" s="139"/>
      <c r="E1491" s="139"/>
      <c r="G1491" s="139"/>
      <c r="I1491" s="139"/>
      <c r="J1491" s="139"/>
      <c r="O1491" s="139"/>
      <c r="P1491" s="139"/>
      <c r="Q1491" s="246"/>
      <c r="R1491" s="247"/>
      <c r="S1491" s="247"/>
      <c r="T1491" s="247"/>
      <c r="U1491" s="247"/>
      <c r="V1491" s="247"/>
      <c r="W1491" s="247"/>
      <c r="X1491" s="247"/>
      <c r="Y1491" s="247"/>
      <c r="Z1491" s="247"/>
      <c r="AA1491" s="247"/>
      <c r="AB1491" s="247"/>
      <c r="AC1491" s="247"/>
      <c r="AD1491" s="247"/>
      <c r="AE1491" s="247"/>
      <c r="AF1491" s="248"/>
      <c r="AG1491" s="248"/>
      <c r="AH1491" s="248"/>
      <c r="AI1491" s="248"/>
      <c r="AJ1491" s="248"/>
    </row>
    <row r="1492" spans="1:36" ht="12.75" customHeight="1" x14ac:dyDescent="0.25">
      <c r="A1492" s="139"/>
      <c r="B1492" s="139"/>
      <c r="C1492" s="139"/>
      <c r="D1492" s="139"/>
      <c r="E1492" s="139"/>
      <c r="G1492" s="139"/>
      <c r="I1492" s="139"/>
      <c r="J1492" s="139"/>
      <c r="O1492" s="139"/>
      <c r="P1492" s="139"/>
      <c r="Q1492" s="246"/>
      <c r="R1492" s="247"/>
      <c r="S1492" s="247"/>
      <c r="T1492" s="247"/>
      <c r="U1492" s="247"/>
      <c r="V1492" s="247"/>
      <c r="W1492" s="247"/>
      <c r="X1492" s="247"/>
      <c r="Y1492" s="247"/>
      <c r="Z1492" s="247"/>
      <c r="AA1492" s="247"/>
      <c r="AB1492" s="247"/>
      <c r="AC1492" s="247"/>
      <c r="AD1492" s="247"/>
      <c r="AE1492" s="247"/>
      <c r="AF1492" s="248"/>
      <c r="AG1492" s="248"/>
      <c r="AH1492" s="248"/>
      <c r="AI1492" s="248"/>
      <c r="AJ1492" s="248"/>
    </row>
    <row r="1493" spans="1:36" ht="12.75" customHeight="1" x14ac:dyDescent="0.25">
      <c r="A1493" s="139"/>
      <c r="B1493" s="139"/>
      <c r="C1493" s="139"/>
      <c r="D1493" s="139"/>
      <c r="E1493" s="139"/>
      <c r="G1493" s="139"/>
      <c r="I1493" s="139"/>
      <c r="J1493" s="139"/>
      <c r="O1493" s="139"/>
      <c r="P1493" s="139"/>
      <c r="Q1493" s="246"/>
      <c r="R1493" s="247"/>
      <c r="S1493" s="247"/>
      <c r="T1493" s="247"/>
      <c r="U1493" s="247"/>
      <c r="V1493" s="247"/>
      <c r="W1493" s="247"/>
      <c r="X1493" s="247"/>
      <c r="Y1493" s="247"/>
      <c r="Z1493" s="247"/>
      <c r="AA1493" s="247"/>
      <c r="AB1493" s="247"/>
      <c r="AC1493" s="247"/>
      <c r="AD1493" s="247"/>
      <c r="AE1493" s="247"/>
      <c r="AF1493" s="248"/>
      <c r="AG1493" s="248"/>
      <c r="AH1493" s="248"/>
      <c r="AI1493" s="248"/>
      <c r="AJ1493" s="248"/>
    </row>
    <row r="1494" spans="1:36" ht="12.75" customHeight="1" x14ac:dyDescent="0.25">
      <c r="A1494" s="139"/>
      <c r="B1494" s="139"/>
      <c r="C1494" s="139"/>
      <c r="D1494" s="139"/>
      <c r="E1494" s="139"/>
      <c r="G1494" s="139"/>
      <c r="I1494" s="139"/>
      <c r="J1494" s="139"/>
      <c r="O1494" s="139"/>
      <c r="P1494" s="139"/>
      <c r="Q1494" s="246"/>
      <c r="R1494" s="247"/>
      <c r="S1494" s="247"/>
      <c r="T1494" s="247"/>
      <c r="U1494" s="247"/>
      <c r="V1494" s="247"/>
      <c r="W1494" s="247"/>
      <c r="X1494" s="247"/>
      <c r="Y1494" s="247"/>
      <c r="Z1494" s="247"/>
      <c r="AA1494" s="247"/>
      <c r="AB1494" s="247"/>
      <c r="AC1494" s="247"/>
      <c r="AD1494" s="247"/>
      <c r="AE1494" s="247"/>
      <c r="AF1494" s="248"/>
      <c r="AG1494" s="248"/>
      <c r="AH1494" s="248"/>
      <c r="AI1494" s="248"/>
      <c r="AJ1494" s="248"/>
    </row>
    <row r="1495" spans="1:36" ht="12.75" customHeight="1" x14ac:dyDescent="0.25">
      <c r="A1495" s="139"/>
      <c r="B1495" s="139"/>
      <c r="C1495" s="139"/>
      <c r="D1495" s="139"/>
      <c r="E1495" s="139"/>
      <c r="G1495" s="139"/>
      <c r="I1495" s="139"/>
      <c r="J1495" s="139"/>
      <c r="O1495" s="139"/>
      <c r="P1495" s="139"/>
      <c r="Q1495" s="246"/>
      <c r="R1495" s="247"/>
      <c r="S1495" s="247"/>
      <c r="T1495" s="247"/>
      <c r="U1495" s="247"/>
      <c r="V1495" s="247"/>
      <c r="W1495" s="247"/>
      <c r="X1495" s="247"/>
      <c r="Y1495" s="247"/>
      <c r="Z1495" s="247"/>
      <c r="AA1495" s="247"/>
      <c r="AB1495" s="247"/>
      <c r="AC1495" s="247"/>
      <c r="AD1495" s="247"/>
      <c r="AE1495" s="247"/>
      <c r="AF1495" s="248"/>
      <c r="AG1495" s="248"/>
      <c r="AH1495" s="248"/>
      <c r="AI1495" s="248"/>
      <c r="AJ1495" s="248"/>
    </row>
    <row r="1496" spans="1:36" ht="12.75" customHeight="1" x14ac:dyDescent="0.25">
      <c r="A1496" s="139"/>
      <c r="B1496" s="139"/>
      <c r="C1496" s="139"/>
      <c r="D1496" s="139"/>
      <c r="E1496" s="139"/>
      <c r="G1496" s="139"/>
      <c r="I1496" s="139"/>
      <c r="J1496" s="139"/>
      <c r="O1496" s="139"/>
      <c r="P1496" s="139"/>
      <c r="Q1496" s="246"/>
      <c r="R1496" s="247"/>
      <c r="S1496" s="247"/>
      <c r="T1496" s="247"/>
      <c r="U1496" s="247"/>
      <c r="V1496" s="247"/>
      <c r="W1496" s="247"/>
      <c r="X1496" s="247"/>
      <c r="Y1496" s="247"/>
      <c r="Z1496" s="247"/>
      <c r="AA1496" s="247"/>
      <c r="AB1496" s="247"/>
      <c r="AC1496" s="247"/>
      <c r="AD1496" s="247"/>
      <c r="AE1496" s="247"/>
      <c r="AF1496" s="248"/>
      <c r="AG1496" s="248"/>
      <c r="AH1496" s="248"/>
      <c r="AI1496" s="248"/>
      <c r="AJ1496" s="248"/>
    </row>
    <row r="1497" spans="1:36" ht="12.75" customHeight="1" x14ac:dyDescent="0.25">
      <c r="A1497" s="139"/>
      <c r="B1497" s="139"/>
      <c r="C1497" s="139"/>
      <c r="D1497" s="139"/>
      <c r="E1497" s="139"/>
      <c r="G1497" s="139"/>
      <c r="I1497" s="139"/>
      <c r="J1497" s="139"/>
      <c r="O1497" s="139"/>
      <c r="P1497" s="139"/>
      <c r="Q1497" s="246"/>
      <c r="R1497" s="247"/>
      <c r="S1497" s="247"/>
      <c r="T1497" s="247"/>
      <c r="U1497" s="247"/>
      <c r="V1497" s="247"/>
      <c r="W1497" s="247"/>
      <c r="X1497" s="247"/>
      <c r="Y1497" s="247"/>
      <c r="Z1497" s="247"/>
      <c r="AA1497" s="247"/>
      <c r="AB1497" s="247"/>
      <c r="AC1497" s="247"/>
      <c r="AD1497" s="247"/>
      <c r="AE1497" s="247"/>
      <c r="AF1497" s="248"/>
      <c r="AG1497" s="248"/>
      <c r="AH1497" s="248"/>
      <c r="AI1497" s="248"/>
      <c r="AJ1497" s="248"/>
    </row>
    <row r="1498" spans="1:36" ht="12.75" customHeight="1" x14ac:dyDescent="0.25">
      <c r="A1498" s="139"/>
      <c r="B1498" s="139"/>
      <c r="C1498" s="139"/>
      <c r="D1498" s="139"/>
      <c r="E1498" s="139"/>
      <c r="G1498" s="139"/>
      <c r="I1498" s="139"/>
      <c r="J1498" s="139"/>
      <c r="O1498" s="139"/>
      <c r="P1498" s="139"/>
      <c r="Q1498" s="246"/>
      <c r="R1498" s="247"/>
      <c r="S1498" s="247"/>
      <c r="T1498" s="247"/>
      <c r="U1498" s="247"/>
      <c r="V1498" s="247"/>
      <c r="W1498" s="247"/>
      <c r="X1498" s="247"/>
      <c r="Y1498" s="247"/>
      <c r="Z1498" s="247"/>
      <c r="AA1498" s="247"/>
      <c r="AB1498" s="247"/>
      <c r="AC1498" s="247"/>
      <c r="AD1498" s="247"/>
      <c r="AE1498" s="247"/>
      <c r="AF1498" s="248"/>
      <c r="AG1498" s="248"/>
      <c r="AH1498" s="248"/>
      <c r="AI1498" s="248"/>
      <c r="AJ1498" s="248"/>
    </row>
    <row r="1499" spans="1:36" ht="12.75" customHeight="1" x14ac:dyDescent="0.25">
      <c r="A1499" s="139"/>
      <c r="B1499" s="139"/>
      <c r="C1499" s="139"/>
      <c r="D1499" s="139"/>
      <c r="E1499" s="139"/>
      <c r="G1499" s="139"/>
      <c r="I1499" s="139"/>
      <c r="J1499" s="139"/>
      <c r="O1499" s="139"/>
      <c r="P1499" s="139"/>
      <c r="Q1499" s="246"/>
      <c r="R1499" s="247"/>
      <c r="S1499" s="247"/>
      <c r="T1499" s="247"/>
      <c r="U1499" s="247"/>
      <c r="V1499" s="247"/>
      <c r="W1499" s="247"/>
      <c r="X1499" s="247"/>
      <c r="Y1499" s="247"/>
      <c r="Z1499" s="247"/>
      <c r="AA1499" s="247"/>
      <c r="AB1499" s="247"/>
      <c r="AC1499" s="247"/>
      <c r="AD1499" s="247"/>
      <c r="AE1499" s="247"/>
      <c r="AF1499" s="248"/>
      <c r="AG1499" s="248"/>
      <c r="AH1499" s="248"/>
      <c r="AI1499" s="248"/>
      <c r="AJ1499" s="248"/>
    </row>
    <row r="1500" spans="1:36" ht="12.75" customHeight="1" x14ac:dyDescent="0.25">
      <c r="A1500" s="139"/>
      <c r="B1500" s="139"/>
      <c r="C1500" s="139"/>
      <c r="D1500" s="139"/>
      <c r="E1500" s="139"/>
      <c r="G1500" s="139"/>
      <c r="I1500" s="139"/>
      <c r="J1500" s="139"/>
      <c r="O1500" s="139"/>
      <c r="P1500" s="139"/>
      <c r="Q1500" s="246"/>
      <c r="R1500" s="247"/>
      <c r="S1500" s="247"/>
      <c r="T1500" s="247"/>
      <c r="U1500" s="247"/>
      <c r="V1500" s="247"/>
      <c r="W1500" s="247"/>
      <c r="X1500" s="247"/>
      <c r="Y1500" s="247"/>
      <c r="Z1500" s="247"/>
      <c r="AA1500" s="247"/>
      <c r="AB1500" s="247"/>
      <c r="AC1500" s="247"/>
      <c r="AD1500" s="247"/>
      <c r="AE1500" s="247"/>
      <c r="AF1500" s="248"/>
      <c r="AG1500" s="248"/>
      <c r="AH1500" s="248"/>
      <c r="AI1500" s="248"/>
      <c r="AJ1500" s="248"/>
    </row>
    <row r="1501" spans="1:36" ht="12.75" customHeight="1" x14ac:dyDescent="0.25">
      <c r="A1501" s="139"/>
      <c r="B1501" s="139"/>
      <c r="C1501" s="139"/>
      <c r="D1501" s="139"/>
      <c r="E1501" s="139"/>
      <c r="G1501" s="139"/>
      <c r="I1501" s="139"/>
      <c r="J1501" s="139"/>
      <c r="O1501" s="139"/>
      <c r="P1501" s="139"/>
      <c r="Q1501" s="246"/>
      <c r="R1501" s="247"/>
      <c r="S1501" s="247"/>
      <c r="T1501" s="247"/>
      <c r="U1501" s="247"/>
      <c r="V1501" s="247"/>
      <c r="W1501" s="247"/>
      <c r="X1501" s="247"/>
      <c r="Y1501" s="247"/>
      <c r="Z1501" s="247"/>
      <c r="AA1501" s="247"/>
      <c r="AB1501" s="247"/>
      <c r="AC1501" s="247"/>
      <c r="AD1501" s="247"/>
      <c r="AE1501" s="247"/>
      <c r="AF1501" s="248"/>
      <c r="AG1501" s="248"/>
      <c r="AH1501" s="248"/>
      <c r="AI1501" s="248"/>
      <c r="AJ1501" s="248"/>
    </row>
    <row r="1502" spans="1:36" ht="12.75" customHeight="1" x14ac:dyDescent="0.25">
      <c r="A1502" s="139"/>
      <c r="B1502" s="139"/>
      <c r="C1502" s="139"/>
      <c r="D1502" s="139"/>
      <c r="E1502" s="139"/>
      <c r="G1502" s="139"/>
      <c r="I1502" s="139"/>
      <c r="J1502" s="139"/>
      <c r="O1502" s="139"/>
      <c r="P1502" s="139"/>
      <c r="Q1502" s="246"/>
      <c r="R1502" s="247"/>
      <c r="S1502" s="247"/>
      <c r="T1502" s="247"/>
      <c r="U1502" s="247"/>
      <c r="V1502" s="247"/>
      <c r="W1502" s="247"/>
      <c r="X1502" s="247"/>
      <c r="Y1502" s="247"/>
      <c r="Z1502" s="247"/>
      <c r="AA1502" s="247"/>
      <c r="AB1502" s="247"/>
      <c r="AC1502" s="247"/>
      <c r="AD1502" s="247"/>
      <c r="AE1502" s="247"/>
      <c r="AF1502" s="248"/>
      <c r="AG1502" s="248"/>
      <c r="AH1502" s="248"/>
      <c r="AI1502" s="248"/>
      <c r="AJ1502" s="248"/>
    </row>
    <row r="1503" spans="1:36" ht="12.75" customHeight="1" x14ac:dyDescent="0.25">
      <c r="A1503" s="139"/>
      <c r="B1503" s="139"/>
      <c r="C1503" s="139"/>
      <c r="D1503" s="139"/>
      <c r="E1503" s="139"/>
      <c r="G1503" s="139"/>
      <c r="I1503" s="139"/>
      <c r="J1503" s="139"/>
      <c r="O1503" s="139"/>
      <c r="P1503" s="139"/>
      <c r="Q1503" s="246"/>
      <c r="R1503" s="247"/>
      <c r="S1503" s="247"/>
      <c r="T1503" s="247"/>
      <c r="U1503" s="247"/>
      <c r="V1503" s="247"/>
      <c r="W1503" s="247"/>
      <c r="X1503" s="247"/>
      <c r="Y1503" s="247"/>
      <c r="Z1503" s="247"/>
      <c r="AA1503" s="247"/>
      <c r="AB1503" s="247"/>
      <c r="AC1503" s="247"/>
      <c r="AD1503" s="247"/>
      <c r="AE1503" s="247"/>
      <c r="AF1503" s="248"/>
      <c r="AG1503" s="248"/>
      <c r="AH1503" s="248"/>
      <c r="AI1503" s="248"/>
      <c r="AJ1503" s="248"/>
    </row>
    <row r="1504" spans="1:36" ht="12.75" customHeight="1" x14ac:dyDescent="0.25">
      <c r="A1504" s="139"/>
      <c r="B1504" s="139"/>
      <c r="C1504" s="139"/>
      <c r="D1504" s="139"/>
      <c r="E1504" s="139"/>
      <c r="G1504" s="139"/>
      <c r="I1504" s="139"/>
      <c r="J1504" s="139"/>
      <c r="O1504" s="139"/>
      <c r="P1504" s="139"/>
      <c r="Q1504" s="246"/>
      <c r="R1504" s="247"/>
      <c r="S1504" s="247"/>
      <c r="T1504" s="247"/>
      <c r="U1504" s="247"/>
      <c r="V1504" s="247"/>
      <c r="W1504" s="247"/>
      <c r="X1504" s="247"/>
      <c r="Y1504" s="247"/>
      <c r="Z1504" s="247"/>
      <c r="AA1504" s="247"/>
      <c r="AB1504" s="247"/>
      <c r="AC1504" s="247"/>
      <c r="AD1504" s="247"/>
      <c r="AE1504" s="247"/>
      <c r="AF1504" s="248"/>
      <c r="AG1504" s="248"/>
      <c r="AH1504" s="248"/>
      <c r="AI1504" s="248"/>
      <c r="AJ1504" s="248"/>
    </row>
    <row r="1505" spans="1:36" ht="12.75" customHeight="1" x14ac:dyDescent="0.25">
      <c r="A1505" s="139"/>
      <c r="B1505" s="139"/>
      <c r="C1505" s="139"/>
      <c r="D1505" s="139"/>
      <c r="E1505" s="139"/>
      <c r="G1505" s="139"/>
      <c r="I1505" s="139"/>
      <c r="J1505" s="139"/>
      <c r="O1505" s="139"/>
      <c r="P1505" s="139"/>
      <c r="Q1505" s="246"/>
      <c r="R1505" s="247"/>
      <c r="S1505" s="247"/>
      <c r="T1505" s="247"/>
      <c r="U1505" s="247"/>
      <c r="V1505" s="247"/>
      <c r="W1505" s="247"/>
      <c r="X1505" s="247"/>
      <c r="Y1505" s="247"/>
      <c r="Z1505" s="247"/>
      <c r="AA1505" s="247"/>
      <c r="AB1505" s="247"/>
      <c r="AC1505" s="247"/>
      <c r="AD1505" s="247"/>
      <c r="AE1505" s="247"/>
      <c r="AF1505" s="248"/>
      <c r="AG1505" s="248"/>
      <c r="AH1505" s="248"/>
      <c r="AI1505" s="248"/>
      <c r="AJ1505" s="248"/>
    </row>
    <row r="1506" spans="1:36" ht="12.75" customHeight="1" x14ac:dyDescent="0.25">
      <c r="A1506" s="139"/>
      <c r="B1506" s="139"/>
      <c r="C1506" s="139"/>
      <c r="D1506" s="139"/>
      <c r="E1506" s="139"/>
      <c r="G1506" s="139"/>
      <c r="I1506" s="139"/>
      <c r="J1506" s="139"/>
      <c r="O1506" s="139"/>
      <c r="P1506" s="139"/>
      <c r="Q1506" s="246"/>
      <c r="R1506" s="247"/>
      <c r="S1506" s="247"/>
      <c r="T1506" s="247"/>
      <c r="U1506" s="247"/>
      <c r="V1506" s="247"/>
      <c r="W1506" s="247"/>
      <c r="X1506" s="247"/>
      <c r="Y1506" s="247"/>
      <c r="Z1506" s="247"/>
      <c r="AA1506" s="247"/>
      <c r="AB1506" s="247"/>
      <c r="AC1506" s="247"/>
      <c r="AD1506" s="247"/>
      <c r="AE1506" s="247"/>
      <c r="AF1506" s="248"/>
      <c r="AG1506" s="248"/>
      <c r="AH1506" s="248"/>
      <c r="AI1506" s="248"/>
      <c r="AJ1506" s="248"/>
    </row>
    <row r="1507" spans="1:36" ht="12.75" customHeight="1" x14ac:dyDescent="0.25">
      <c r="A1507" s="139"/>
      <c r="B1507" s="139"/>
      <c r="C1507" s="139"/>
      <c r="D1507" s="139"/>
      <c r="E1507" s="139"/>
      <c r="G1507" s="139"/>
      <c r="I1507" s="139"/>
      <c r="J1507" s="139"/>
      <c r="O1507" s="139"/>
      <c r="P1507" s="139"/>
      <c r="Q1507" s="246"/>
      <c r="R1507" s="247"/>
      <c r="S1507" s="247"/>
      <c r="T1507" s="247"/>
      <c r="U1507" s="247"/>
      <c r="V1507" s="247"/>
      <c r="W1507" s="247"/>
      <c r="X1507" s="247"/>
      <c r="Y1507" s="247"/>
      <c r="Z1507" s="247"/>
      <c r="AA1507" s="247"/>
      <c r="AB1507" s="247"/>
      <c r="AC1507" s="247"/>
      <c r="AD1507" s="247"/>
      <c r="AE1507" s="247"/>
      <c r="AF1507" s="248"/>
      <c r="AG1507" s="248"/>
      <c r="AH1507" s="248"/>
      <c r="AI1507" s="248"/>
      <c r="AJ1507" s="248"/>
    </row>
    <row r="1508" spans="1:36" ht="12.75" customHeight="1" x14ac:dyDescent="0.25">
      <c r="A1508" s="139"/>
      <c r="B1508" s="139"/>
      <c r="C1508" s="139"/>
      <c r="D1508" s="139"/>
      <c r="E1508" s="139"/>
      <c r="G1508" s="139"/>
      <c r="I1508" s="139"/>
      <c r="J1508" s="139"/>
      <c r="O1508" s="139"/>
      <c r="P1508" s="139"/>
      <c r="Q1508" s="246"/>
      <c r="R1508" s="247"/>
      <c r="S1508" s="247"/>
      <c r="T1508" s="247"/>
      <c r="U1508" s="247"/>
      <c r="V1508" s="247"/>
      <c r="W1508" s="247"/>
      <c r="X1508" s="247"/>
      <c r="Y1508" s="247"/>
      <c r="Z1508" s="247"/>
      <c r="AA1508" s="247"/>
      <c r="AB1508" s="247"/>
      <c r="AC1508" s="247"/>
      <c r="AD1508" s="247"/>
      <c r="AE1508" s="247"/>
      <c r="AF1508" s="248"/>
      <c r="AG1508" s="248"/>
      <c r="AH1508" s="248"/>
      <c r="AI1508" s="248"/>
      <c r="AJ1508" s="248"/>
    </row>
    <row r="1509" spans="1:36" ht="12.75" customHeight="1" x14ac:dyDescent="0.25">
      <c r="A1509" s="139"/>
      <c r="B1509" s="139"/>
      <c r="C1509" s="139"/>
      <c r="D1509" s="139"/>
      <c r="E1509" s="139"/>
      <c r="G1509" s="139"/>
      <c r="I1509" s="139"/>
      <c r="J1509" s="139"/>
      <c r="O1509" s="139"/>
      <c r="P1509" s="139"/>
      <c r="Q1509" s="246"/>
      <c r="R1509" s="247"/>
      <c r="S1509" s="247"/>
      <c r="T1509" s="247"/>
      <c r="U1509" s="247"/>
      <c r="V1509" s="247"/>
      <c r="W1509" s="247"/>
      <c r="X1509" s="247"/>
      <c r="Y1509" s="247"/>
      <c r="Z1509" s="247"/>
      <c r="AA1509" s="247"/>
      <c r="AB1509" s="247"/>
      <c r="AC1509" s="247"/>
      <c r="AD1509" s="247"/>
      <c r="AE1509" s="247"/>
      <c r="AF1509" s="248"/>
      <c r="AG1509" s="248"/>
      <c r="AH1509" s="248"/>
      <c r="AI1509" s="248"/>
      <c r="AJ1509" s="248"/>
    </row>
    <row r="1510" spans="1:36" ht="12.75" customHeight="1" x14ac:dyDescent="0.25">
      <c r="A1510" s="139"/>
      <c r="B1510" s="139"/>
      <c r="C1510" s="139"/>
      <c r="D1510" s="139"/>
      <c r="E1510" s="139"/>
      <c r="G1510" s="139"/>
      <c r="I1510" s="139"/>
      <c r="J1510" s="139"/>
      <c r="O1510" s="139"/>
      <c r="P1510" s="139"/>
      <c r="Q1510" s="246"/>
      <c r="R1510" s="247"/>
      <c r="S1510" s="247"/>
      <c r="T1510" s="247"/>
      <c r="U1510" s="247"/>
      <c r="V1510" s="247"/>
      <c r="W1510" s="247"/>
      <c r="X1510" s="247"/>
      <c r="Y1510" s="247"/>
      <c r="Z1510" s="247"/>
      <c r="AA1510" s="247"/>
      <c r="AB1510" s="247"/>
      <c r="AC1510" s="247"/>
      <c r="AD1510" s="247"/>
      <c r="AE1510" s="247"/>
      <c r="AF1510" s="248"/>
      <c r="AG1510" s="248"/>
      <c r="AH1510" s="248"/>
      <c r="AI1510" s="248"/>
      <c r="AJ1510" s="248"/>
    </row>
    <row r="1511" spans="1:36" ht="12.75" customHeight="1" x14ac:dyDescent="0.25">
      <c r="A1511" s="139"/>
      <c r="B1511" s="139"/>
      <c r="C1511" s="139"/>
      <c r="D1511" s="139"/>
      <c r="E1511" s="139"/>
      <c r="G1511" s="139"/>
      <c r="I1511" s="139"/>
      <c r="J1511" s="139"/>
      <c r="O1511" s="139"/>
      <c r="P1511" s="139"/>
      <c r="Q1511" s="246"/>
      <c r="R1511" s="247"/>
      <c r="S1511" s="247"/>
      <c r="T1511" s="247"/>
      <c r="U1511" s="247"/>
      <c r="V1511" s="247"/>
      <c r="W1511" s="247"/>
      <c r="X1511" s="247"/>
      <c r="Y1511" s="247"/>
      <c r="Z1511" s="247"/>
      <c r="AA1511" s="247"/>
      <c r="AB1511" s="247"/>
      <c r="AC1511" s="247"/>
      <c r="AD1511" s="247"/>
      <c r="AE1511" s="247"/>
      <c r="AF1511" s="248"/>
      <c r="AG1511" s="248"/>
      <c r="AH1511" s="248"/>
      <c r="AI1511" s="248"/>
      <c r="AJ1511" s="248"/>
    </row>
    <row r="1512" spans="1:36" ht="12.75" customHeight="1" x14ac:dyDescent="0.25">
      <c r="A1512" s="139"/>
      <c r="B1512" s="139"/>
      <c r="C1512" s="139"/>
      <c r="D1512" s="139"/>
      <c r="E1512" s="139"/>
      <c r="G1512" s="139"/>
      <c r="I1512" s="139"/>
      <c r="J1512" s="139"/>
      <c r="O1512" s="139"/>
      <c r="P1512" s="139"/>
      <c r="Q1512" s="246"/>
      <c r="R1512" s="247"/>
      <c r="S1512" s="247"/>
      <c r="T1512" s="247"/>
      <c r="U1512" s="247"/>
      <c r="V1512" s="247"/>
      <c r="W1512" s="247"/>
      <c r="X1512" s="247"/>
      <c r="Y1512" s="247"/>
      <c r="Z1512" s="247"/>
      <c r="AA1512" s="247"/>
      <c r="AB1512" s="247"/>
      <c r="AC1512" s="247"/>
      <c r="AD1512" s="247"/>
      <c r="AE1512" s="247"/>
      <c r="AF1512" s="248"/>
      <c r="AG1512" s="248"/>
      <c r="AH1512" s="248"/>
      <c r="AI1512" s="248"/>
      <c r="AJ1512" s="248"/>
    </row>
    <row r="1513" spans="1:36" ht="12.75" customHeight="1" x14ac:dyDescent="0.25">
      <c r="A1513" s="139"/>
      <c r="B1513" s="139"/>
      <c r="C1513" s="139"/>
      <c r="D1513" s="139"/>
      <c r="E1513" s="139"/>
      <c r="G1513" s="139"/>
      <c r="I1513" s="139"/>
      <c r="J1513" s="139"/>
      <c r="O1513" s="139"/>
      <c r="P1513" s="139"/>
      <c r="Q1513" s="246"/>
      <c r="R1513" s="247"/>
      <c r="S1513" s="247"/>
      <c r="T1513" s="247"/>
      <c r="U1513" s="247"/>
      <c r="V1513" s="247"/>
      <c r="W1513" s="247"/>
      <c r="X1513" s="247"/>
      <c r="Y1513" s="247"/>
      <c r="Z1513" s="247"/>
      <c r="AA1513" s="247"/>
      <c r="AB1513" s="247"/>
      <c r="AC1513" s="247"/>
      <c r="AD1513" s="247"/>
      <c r="AE1513" s="247"/>
      <c r="AF1513" s="248"/>
      <c r="AG1513" s="248"/>
      <c r="AH1513" s="248"/>
      <c r="AI1513" s="248"/>
      <c r="AJ1513" s="248"/>
    </row>
    <row r="1514" spans="1:36" ht="12.75" customHeight="1" x14ac:dyDescent="0.25">
      <c r="A1514" s="139"/>
      <c r="B1514" s="139"/>
      <c r="C1514" s="139"/>
      <c r="D1514" s="139"/>
      <c r="E1514" s="139"/>
      <c r="G1514" s="139"/>
      <c r="I1514" s="139"/>
      <c r="J1514" s="139"/>
      <c r="O1514" s="139"/>
      <c r="P1514" s="139"/>
      <c r="Q1514" s="246"/>
      <c r="R1514" s="247"/>
      <c r="S1514" s="247"/>
      <c r="T1514" s="247"/>
      <c r="U1514" s="247"/>
      <c r="V1514" s="247"/>
      <c r="W1514" s="247"/>
      <c r="X1514" s="247"/>
      <c r="Y1514" s="247"/>
      <c r="Z1514" s="247"/>
      <c r="AA1514" s="247"/>
      <c r="AB1514" s="247"/>
      <c r="AC1514" s="247"/>
      <c r="AD1514" s="247"/>
      <c r="AE1514" s="247"/>
      <c r="AF1514" s="248"/>
      <c r="AG1514" s="248"/>
      <c r="AH1514" s="248"/>
      <c r="AI1514" s="248"/>
      <c r="AJ1514" s="248"/>
    </row>
    <row r="1515" spans="1:36" ht="12.75" customHeight="1" x14ac:dyDescent="0.25">
      <c r="A1515" s="139"/>
      <c r="B1515" s="139"/>
      <c r="C1515" s="139"/>
      <c r="D1515" s="139"/>
      <c r="E1515" s="139"/>
      <c r="G1515" s="139"/>
      <c r="I1515" s="139"/>
      <c r="J1515" s="139"/>
      <c r="O1515" s="139"/>
      <c r="P1515" s="139"/>
      <c r="Q1515" s="246"/>
      <c r="R1515" s="247"/>
      <c r="S1515" s="247"/>
      <c r="T1515" s="247"/>
      <c r="U1515" s="247"/>
      <c r="V1515" s="247"/>
      <c r="W1515" s="247"/>
      <c r="X1515" s="247"/>
      <c r="Y1515" s="247"/>
      <c r="Z1515" s="247"/>
      <c r="AA1515" s="247"/>
      <c r="AB1515" s="247"/>
      <c r="AC1515" s="247"/>
      <c r="AD1515" s="247"/>
      <c r="AE1515" s="247"/>
      <c r="AF1515" s="248"/>
      <c r="AG1515" s="248"/>
      <c r="AH1515" s="248"/>
      <c r="AI1515" s="248"/>
      <c r="AJ1515" s="248"/>
    </row>
    <row r="1516" spans="1:36" ht="12.75" customHeight="1" x14ac:dyDescent="0.25">
      <c r="A1516" s="139"/>
      <c r="B1516" s="139"/>
      <c r="C1516" s="139"/>
      <c r="D1516" s="139"/>
      <c r="E1516" s="139"/>
      <c r="G1516" s="139"/>
      <c r="I1516" s="139"/>
      <c r="J1516" s="139"/>
      <c r="O1516" s="139"/>
      <c r="P1516" s="139"/>
      <c r="Q1516" s="246"/>
      <c r="R1516" s="247"/>
      <c r="S1516" s="247"/>
      <c r="T1516" s="247"/>
      <c r="U1516" s="247"/>
      <c r="V1516" s="247"/>
      <c r="W1516" s="247"/>
      <c r="X1516" s="247"/>
      <c r="Y1516" s="247"/>
      <c r="Z1516" s="247"/>
      <c r="AA1516" s="247"/>
      <c r="AB1516" s="247"/>
      <c r="AC1516" s="247"/>
      <c r="AD1516" s="247"/>
      <c r="AE1516" s="247"/>
      <c r="AF1516" s="248"/>
      <c r="AG1516" s="248"/>
      <c r="AH1516" s="248"/>
      <c r="AI1516" s="248"/>
      <c r="AJ1516" s="248"/>
    </row>
    <row r="1517" spans="1:36" ht="12.75" customHeight="1" x14ac:dyDescent="0.25">
      <c r="A1517" s="139"/>
      <c r="B1517" s="139"/>
      <c r="C1517" s="139"/>
      <c r="D1517" s="139"/>
      <c r="E1517" s="139"/>
      <c r="G1517" s="139"/>
      <c r="I1517" s="139"/>
      <c r="J1517" s="139"/>
      <c r="O1517" s="139"/>
      <c r="P1517" s="139"/>
      <c r="Q1517" s="246"/>
      <c r="R1517" s="247"/>
      <c r="S1517" s="247"/>
      <c r="T1517" s="247"/>
      <c r="U1517" s="247"/>
      <c r="V1517" s="247"/>
      <c r="W1517" s="247"/>
      <c r="X1517" s="247"/>
      <c r="Y1517" s="247"/>
      <c r="Z1517" s="247"/>
      <c r="AA1517" s="247"/>
      <c r="AB1517" s="247"/>
      <c r="AC1517" s="247"/>
      <c r="AD1517" s="247"/>
      <c r="AE1517" s="247"/>
      <c r="AF1517" s="248"/>
      <c r="AG1517" s="248"/>
      <c r="AH1517" s="248"/>
      <c r="AI1517" s="248"/>
      <c r="AJ1517" s="248"/>
    </row>
    <row r="1518" spans="1:36" ht="12.75" customHeight="1" x14ac:dyDescent="0.25">
      <c r="A1518" s="139"/>
      <c r="B1518" s="139"/>
      <c r="C1518" s="139"/>
      <c r="D1518" s="139"/>
      <c r="E1518" s="139"/>
      <c r="G1518" s="139"/>
      <c r="I1518" s="139"/>
      <c r="J1518" s="139"/>
      <c r="O1518" s="139"/>
      <c r="P1518" s="139"/>
      <c r="Q1518" s="246"/>
      <c r="R1518" s="247"/>
      <c r="S1518" s="247"/>
      <c r="T1518" s="247"/>
      <c r="U1518" s="247"/>
      <c r="V1518" s="247"/>
      <c r="W1518" s="247"/>
      <c r="X1518" s="247"/>
      <c r="Y1518" s="247"/>
      <c r="Z1518" s="247"/>
      <c r="AA1518" s="247"/>
      <c r="AB1518" s="247"/>
      <c r="AC1518" s="247"/>
      <c r="AD1518" s="247"/>
      <c r="AE1518" s="247"/>
      <c r="AF1518" s="248"/>
      <c r="AG1518" s="248"/>
      <c r="AH1518" s="248"/>
      <c r="AI1518" s="248"/>
      <c r="AJ1518" s="248"/>
    </row>
    <row r="1519" spans="1:36" ht="12.75" customHeight="1" x14ac:dyDescent="0.25">
      <c r="A1519" s="139"/>
      <c r="B1519" s="139"/>
      <c r="C1519" s="139"/>
      <c r="D1519" s="139"/>
      <c r="E1519" s="139"/>
      <c r="G1519" s="139"/>
      <c r="I1519" s="139"/>
      <c r="J1519" s="139"/>
      <c r="O1519" s="139"/>
      <c r="P1519" s="139"/>
      <c r="Q1519" s="246"/>
      <c r="R1519" s="247"/>
      <c r="S1519" s="247"/>
      <c r="T1519" s="247"/>
      <c r="U1519" s="247"/>
      <c r="V1519" s="247"/>
      <c r="W1519" s="247"/>
      <c r="X1519" s="247"/>
      <c r="Y1519" s="247"/>
      <c r="Z1519" s="247"/>
      <c r="AA1519" s="247"/>
      <c r="AB1519" s="247"/>
      <c r="AC1519" s="247"/>
      <c r="AD1519" s="247"/>
      <c r="AE1519" s="247"/>
      <c r="AF1519" s="248"/>
      <c r="AG1519" s="248"/>
      <c r="AH1519" s="248"/>
      <c r="AI1519" s="248"/>
      <c r="AJ1519" s="248"/>
    </row>
    <row r="1520" spans="1:36" ht="12.75" customHeight="1" x14ac:dyDescent="0.25">
      <c r="A1520" s="139"/>
      <c r="B1520" s="139"/>
      <c r="C1520" s="139"/>
      <c r="D1520" s="139"/>
      <c r="E1520" s="139"/>
      <c r="G1520" s="139"/>
      <c r="I1520" s="139"/>
      <c r="J1520" s="139"/>
      <c r="O1520" s="139"/>
      <c r="P1520" s="139"/>
      <c r="Q1520" s="246"/>
      <c r="R1520" s="247"/>
      <c r="S1520" s="247"/>
      <c r="T1520" s="247"/>
      <c r="U1520" s="247"/>
      <c r="V1520" s="247"/>
      <c r="W1520" s="247"/>
      <c r="X1520" s="247"/>
      <c r="Y1520" s="247"/>
      <c r="Z1520" s="247"/>
      <c r="AA1520" s="247"/>
      <c r="AB1520" s="247"/>
      <c r="AC1520" s="247"/>
      <c r="AD1520" s="247"/>
      <c r="AE1520" s="247"/>
      <c r="AF1520" s="248"/>
      <c r="AG1520" s="248"/>
      <c r="AH1520" s="248"/>
      <c r="AI1520" s="248"/>
      <c r="AJ1520" s="248"/>
    </row>
    <row r="1521" spans="1:36" ht="12.75" customHeight="1" x14ac:dyDescent="0.25">
      <c r="A1521" s="139"/>
      <c r="B1521" s="139"/>
      <c r="C1521" s="139"/>
      <c r="D1521" s="139"/>
      <c r="E1521" s="139"/>
      <c r="G1521" s="139"/>
      <c r="I1521" s="139"/>
      <c r="J1521" s="139"/>
      <c r="O1521" s="139"/>
      <c r="P1521" s="139"/>
      <c r="Q1521" s="246"/>
      <c r="R1521" s="247"/>
      <c r="S1521" s="247"/>
      <c r="T1521" s="247"/>
      <c r="U1521" s="247"/>
      <c r="V1521" s="247"/>
      <c r="W1521" s="247"/>
      <c r="X1521" s="247"/>
      <c r="Y1521" s="247"/>
      <c r="Z1521" s="247"/>
      <c r="AA1521" s="247"/>
      <c r="AB1521" s="247"/>
      <c r="AC1521" s="247"/>
      <c r="AD1521" s="247"/>
      <c r="AE1521" s="247"/>
      <c r="AF1521" s="248"/>
      <c r="AG1521" s="248"/>
      <c r="AH1521" s="248"/>
      <c r="AI1521" s="248"/>
      <c r="AJ1521" s="248"/>
    </row>
    <row r="1522" spans="1:36" ht="12.75" customHeight="1" x14ac:dyDescent="0.25">
      <c r="A1522" s="139"/>
      <c r="B1522" s="139"/>
      <c r="C1522" s="139"/>
      <c r="D1522" s="139"/>
      <c r="E1522" s="139"/>
      <c r="G1522" s="139"/>
      <c r="I1522" s="139"/>
      <c r="J1522" s="139"/>
      <c r="O1522" s="139"/>
      <c r="P1522" s="139"/>
      <c r="Q1522" s="246"/>
      <c r="R1522" s="247"/>
      <c r="S1522" s="247"/>
      <c r="T1522" s="247"/>
      <c r="U1522" s="247"/>
      <c r="V1522" s="247"/>
      <c r="W1522" s="247"/>
      <c r="X1522" s="247"/>
      <c r="Y1522" s="247"/>
      <c r="Z1522" s="247"/>
      <c r="AA1522" s="247"/>
      <c r="AB1522" s="247"/>
      <c r="AC1522" s="247"/>
      <c r="AD1522" s="247"/>
      <c r="AE1522" s="247"/>
      <c r="AF1522" s="248"/>
      <c r="AG1522" s="248"/>
      <c r="AH1522" s="248"/>
      <c r="AI1522" s="248"/>
      <c r="AJ1522" s="248"/>
    </row>
    <row r="1523" spans="1:36" ht="12.75" customHeight="1" x14ac:dyDescent="0.25">
      <c r="A1523" s="139"/>
      <c r="B1523" s="139"/>
      <c r="C1523" s="139"/>
      <c r="D1523" s="139"/>
      <c r="E1523" s="139"/>
      <c r="G1523" s="139"/>
      <c r="I1523" s="139"/>
      <c r="J1523" s="139"/>
      <c r="O1523" s="139"/>
      <c r="P1523" s="139"/>
      <c r="Q1523" s="246"/>
      <c r="R1523" s="247"/>
      <c r="S1523" s="247"/>
      <c r="T1523" s="247"/>
      <c r="U1523" s="247"/>
      <c r="V1523" s="247"/>
      <c r="W1523" s="247"/>
      <c r="X1523" s="247"/>
      <c r="Y1523" s="247"/>
      <c r="Z1523" s="247"/>
      <c r="AA1523" s="247"/>
      <c r="AB1523" s="247"/>
      <c r="AC1523" s="247"/>
      <c r="AD1523" s="247"/>
      <c r="AE1523" s="247"/>
      <c r="AF1523" s="248"/>
      <c r="AG1523" s="248"/>
      <c r="AH1523" s="248"/>
      <c r="AI1523" s="248"/>
      <c r="AJ1523" s="248"/>
    </row>
    <row r="1524" spans="1:36" ht="12.75" customHeight="1" x14ac:dyDescent="0.25">
      <c r="A1524" s="139"/>
      <c r="B1524" s="139"/>
      <c r="C1524" s="139"/>
      <c r="D1524" s="139"/>
      <c r="E1524" s="139"/>
      <c r="G1524" s="139"/>
      <c r="I1524" s="139"/>
      <c r="J1524" s="139"/>
      <c r="O1524" s="139"/>
      <c r="P1524" s="139"/>
      <c r="Q1524" s="246"/>
      <c r="R1524" s="247"/>
      <c r="S1524" s="247"/>
      <c r="T1524" s="247"/>
      <c r="U1524" s="247"/>
      <c r="V1524" s="247"/>
      <c r="W1524" s="247"/>
      <c r="X1524" s="247"/>
      <c r="Y1524" s="247"/>
      <c r="Z1524" s="247"/>
      <c r="AA1524" s="247"/>
      <c r="AB1524" s="247"/>
      <c r="AC1524" s="247"/>
      <c r="AD1524" s="247"/>
      <c r="AE1524" s="247"/>
      <c r="AF1524" s="248"/>
      <c r="AG1524" s="248"/>
      <c r="AH1524" s="248"/>
      <c r="AI1524" s="248"/>
      <c r="AJ1524" s="248"/>
    </row>
    <row r="1525" spans="1:36" ht="12.75" customHeight="1" x14ac:dyDescent="0.25">
      <c r="A1525" s="139"/>
      <c r="B1525" s="139"/>
      <c r="C1525" s="139"/>
      <c r="D1525" s="139"/>
      <c r="E1525" s="139"/>
      <c r="G1525" s="139"/>
      <c r="I1525" s="139"/>
      <c r="J1525" s="139"/>
      <c r="O1525" s="139"/>
      <c r="P1525" s="139"/>
      <c r="Q1525" s="246"/>
      <c r="R1525" s="247"/>
      <c r="S1525" s="247"/>
      <c r="T1525" s="247"/>
      <c r="U1525" s="247"/>
      <c r="V1525" s="247"/>
      <c r="W1525" s="247"/>
      <c r="X1525" s="247"/>
      <c r="Y1525" s="247"/>
      <c r="Z1525" s="247"/>
      <c r="AA1525" s="247"/>
      <c r="AB1525" s="247"/>
      <c r="AC1525" s="247"/>
      <c r="AD1525" s="247"/>
      <c r="AE1525" s="247"/>
      <c r="AF1525" s="248"/>
      <c r="AG1525" s="248"/>
      <c r="AH1525" s="248"/>
      <c r="AI1525" s="248"/>
      <c r="AJ1525" s="248"/>
    </row>
    <row r="1526" spans="1:36" ht="12.75" customHeight="1" x14ac:dyDescent="0.25">
      <c r="A1526" s="139"/>
      <c r="B1526" s="139"/>
      <c r="C1526" s="139"/>
      <c r="D1526" s="139"/>
      <c r="E1526" s="139"/>
      <c r="G1526" s="139"/>
      <c r="I1526" s="139"/>
      <c r="J1526" s="139"/>
      <c r="O1526" s="139"/>
      <c r="P1526" s="139"/>
      <c r="Q1526" s="246"/>
      <c r="R1526" s="247"/>
      <c r="S1526" s="247"/>
      <c r="T1526" s="247"/>
      <c r="U1526" s="247"/>
      <c r="V1526" s="247"/>
      <c r="W1526" s="247"/>
      <c r="X1526" s="247"/>
      <c r="Y1526" s="247"/>
      <c r="Z1526" s="247"/>
      <c r="AA1526" s="247"/>
      <c r="AB1526" s="247"/>
      <c r="AC1526" s="247"/>
      <c r="AD1526" s="247"/>
      <c r="AE1526" s="247"/>
      <c r="AF1526" s="248"/>
      <c r="AG1526" s="248"/>
      <c r="AH1526" s="248"/>
      <c r="AI1526" s="248"/>
      <c r="AJ1526" s="248"/>
    </row>
    <row r="1527" spans="1:36" ht="12.75" customHeight="1" x14ac:dyDescent="0.25">
      <c r="A1527" s="139"/>
      <c r="B1527" s="139"/>
      <c r="C1527" s="139"/>
      <c r="D1527" s="139"/>
      <c r="E1527" s="139"/>
      <c r="G1527" s="139"/>
      <c r="I1527" s="139"/>
      <c r="J1527" s="139"/>
      <c r="O1527" s="139"/>
      <c r="P1527" s="139"/>
      <c r="Q1527" s="246"/>
      <c r="R1527" s="247"/>
      <c r="S1527" s="247"/>
      <c r="T1527" s="247"/>
      <c r="U1527" s="247"/>
      <c r="V1527" s="247"/>
      <c r="W1527" s="247"/>
      <c r="X1527" s="247"/>
      <c r="Y1527" s="247"/>
      <c r="Z1527" s="247"/>
      <c r="AA1527" s="247"/>
      <c r="AB1527" s="247"/>
      <c r="AC1527" s="247"/>
      <c r="AD1527" s="247"/>
      <c r="AE1527" s="247"/>
      <c r="AF1527" s="248"/>
      <c r="AG1527" s="248"/>
      <c r="AH1527" s="248"/>
      <c r="AI1527" s="248"/>
      <c r="AJ1527" s="248"/>
    </row>
    <row r="1528" spans="1:36" ht="12.75" customHeight="1" x14ac:dyDescent="0.25">
      <c r="A1528" s="139"/>
      <c r="B1528" s="139"/>
      <c r="C1528" s="139"/>
      <c r="D1528" s="139"/>
      <c r="E1528" s="139"/>
      <c r="G1528" s="139"/>
      <c r="I1528" s="139"/>
      <c r="J1528" s="139"/>
      <c r="O1528" s="139"/>
      <c r="P1528" s="139"/>
      <c r="Q1528" s="246"/>
      <c r="R1528" s="247"/>
      <c r="S1528" s="247"/>
      <c r="T1528" s="247"/>
      <c r="U1528" s="247"/>
      <c r="V1528" s="247"/>
      <c r="W1528" s="247"/>
      <c r="X1528" s="247"/>
      <c r="Y1528" s="247"/>
      <c r="Z1528" s="247"/>
      <c r="AA1528" s="247"/>
      <c r="AB1528" s="247"/>
      <c r="AC1528" s="247"/>
      <c r="AD1528" s="247"/>
      <c r="AE1528" s="247"/>
      <c r="AF1528" s="248"/>
      <c r="AG1528" s="248"/>
      <c r="AH1528" s="248"/>
      <c r="AI1528" s="248"/>
      <c r="AJ1528" s="248"/>
    </row>
    <row r="1529" spans="1:36" ht="12.75" customHeight="1" x14ac:dyDescent="0.25">
      <c r="A1529" s="139"/>
      <c r="B1529" s="139"/>
      <c r="C1529" s="139"/>
      <c r="D1529" s="139"/>
      <c r="E1529" s="139"/>
      <c r="G1529" s="139"/>
      <c r="I1529" s="139"/>
      <c r="J1529" s="139"/>
      <c r="O1529" s="139"/>
      <c r="P1529" s="139"/>
      <c r="Q1529" s="246"/>
      <c r="R1529" s="247"/>
      <c r="S1529" s="247"/>
      <c r="T1529" s="247"/>
      <c r="U1529" s="247"/>
      <c r="V1529" s="247"/>
      <c r="W1529" s="247"/>
      <c r="X1529" s="247"/>
      <c r="Y1529" s="247"/>
      <c r="Z1529" s="247"/>
      <c r="AA1529" s="247"/>
      <c r="AB1529" s="247"/>
      <c r="AC1529" s="247"/>
      <c r="AD1529" s="247"/>
      <c r="AE1529" s="247"/>
      <c r="AF1529" s="248"/>
      <c r="AG1529" s="248"/>
      <c r="AH1529" s="248"/>
      <c r="AI1529" s="248"/>
      <c r="AJ1529" s="248"/>
    </row>
    <row r="1530" spans="1:36" ht="12.75" customHeight="1" x14ac:dyDescent="0.25">
      <c r="A1530" s="139"/>
      <c r="B1530" s="139"/>
      <c r="C1530" s="139"/>
      <c r="D1530" s="139"/>
      <c r="E1530" s="139"/>
      <c r="G1530" s="139"/>
      <c r="I1530" s="139"/>
      <c r="J1530" s="139"/>
      <c r="O1530" s="139"/>
      <c r="P1530" s="139"/>
      <c r="Q1530" s="246"/>
      <c r="R1530" s="247"/>
      <c r="S1530" s="247"/>
      <c r="T1530" s="247"/>
      <c r="U1530" s="247"/>
      <c r="V1530" s="247"/>
      <c r="W1530" s="247"/>
      <c r="X1530" s="247"/>
      <c r="Y1530" s="247"/>
      <c r="Z1530" s="247"/>
      <c r="AA1530" s="247"/>
      <c r="AB1530" s="247"/>
      <c r="AC1530" s="247"/>
      <c r="AD1530" s="247"/>
      <c r="AE1530" s="247"/>
      <c r="AF1530" s="248"/>
      <c r="AG1530" s="248"/>
      <c r="AH1530" s="248"/>
      <c r="AI1530" s="248"/>
      <c r="AJ1530" s="248"/>
    </row>
    <row r="1531" spans="1:36" ht="12.75" customHeight="1" x14ac:dyDescent="0.25">
      <c r="A1531" s="139"/>
      <c r="B1531" s="139"/>
      <c r="C1531" s="139"/>
      <c r="D1531" s="139"/>
      <c r="E1531" s="139"/>
      <c r="G1531" s="139"/>
      <c r="I1531" s="139"/>
      <c r="J1531" s="139"/>
      <c r="O1531" s="139"/>
      <c r="P1531" s="139"/>
      <c r="Q1531" s="246"/>
      <c r="R1531" s="247"/>
      <c r="S1531" s="247"/>
      <c r="T1531" s="247"/>
      <c r="U1531" s="247"/>
      <c r="V1531" s="247"/>
      <c r="W1531" s="247"/>
      <c r="X1531" s="247"/>
      <c r="Y1531" s="247"/>
      <c r="Z1531" s="247"/>
      <c r="AA1531" s="247"/>
      <c r="AB1531" s="247"/>
      <c r="AC1531" s="247"/>
      <c r="AD1531" s="247"/>
      <c r="AE1531" s="247"/>
      <c r="AF1531" s="248"/>
      <c r="AG1531" s="248"/>
      <c r="AH1531" s="248"/>
      <c r="AI1531" s="248"/>
      <c r="AJ1531" s="248"/>
    </row>
    <row r="1532" spans="1:36" ht="12.75" customHeight="1" x14ac:dyDescent="0.25">
      <c r="A1532" s="139"/>
      <c r="B1532" s="139"/>
      <c r="C1532" s="139"/>
      <c r="D1532" s="139"/>
      <c r="E1532" s="139"/>
      <c r="G1532" s="139"/>
      <c r="I1532" s="139"/>
      <c r="J1532" s="139"/>
      <c r="O1532" s="139"/>
      <c r="P1532" s="139"/>
      <c r="Q1532" s="246"/>
      <c r="R1532" s="247"/>
      <c r="S1532" s="247"/>
      <c r="T1532" s="247"/>
      <c r="U1532" s="247"/>
      <c r="V1532" s="247"/>
      <c r="W1532" s="247"/>
      <c r="X1532" s="247"/>
      <c r="Y1532" s="247"/>
      <c r="Z1532" s="247"/>
      <c r="AA1532" s="247"/>
      <c r="AB1532" s="247"/>
      <c r="AC1532" s="247"/>
      <c r="AD1532" s="247"/>
      <c r="AE1532" s="247"/>
      <c r="AF1532" s="248"/>
      <c r="AG1532" s="248"/>
      <c r="AH1532" s="248"/>
      <c r="AI1532" s="248"/>
      <c r="AJ1532" s="248"/>
    </row>
    <row r="1533" spans="1:36" ht="12.75" customHeight="1" x14ac:dyDescent="0.25">
      <c r="A1533" s="139"/>
      <c r="B1533" s="139"/>
      <c r="C1533" s="139"/>
      <c r="D1533" s="139"/>
      <c r="E1533" s="139"/>
      <c r="G1533" s="139"/>
      <c r="I1533" s="139"/>
      <c r="J1533" s="139"/>
      <c r="O1533" s="139"/>
      <c r="P1533" s="139"/>
      <c r="Q1533" s="246"/>
      <c r="R1533" s="247"/>
      <c r="S1533" s="247"/>
      <c r="T1533" s="247"/>
      <c r="U1533" s="247"/>
      <c r="V1533" s="247"/>
      <c r="W1533" s="247"/>
      <c r="X1533" s="247"/>
      <c r="Y1533" s="247"/>
      <c r="Z1533" s="247"/>
      <c r="AA1533" s="247"/>
      <c r="AB1533" s="247"/>
      <c r="AC1533" s="247"/>
      <c r="AD1533" s="247"/>
      <c r="AE1533" s="247"/>
      <c r="AF1533" s="248"/>
      <c r="AG1533" s="248"/>
      <c r="AH1533" s="248"/>
      <c r="AI1533" s="248"/>
      <c r="AJ1533" s="248"/>
    </row>
    <row r="1534" spans="1:36" ht="12.75" customHeight="1" x14ac:dyDescent="0.25">
      <c r="A1534" s="139"/>
      <c r="B1534" s="139"/>
      <c r="C1534" s="139"/>
      <c r="D1534" s="139"/>
      <c r="E1534" s="139"/>
      <c r="G1534" s="139"/>
      <c r="I1534" s="139"/>
      <c r="J1534" s="139"/>
      <c r="O1534" s="139"/>
      <c r="P1534" s="139"/>
      <c r="Q1534" s="246"/>
      <c r="R1534" s="247"/>
      <c r="S1534" s="247"/>
      <c r="T1534" s="247"/>
      <c r="U1534" s="247"/>
      <c r="V1534" s="247"/>
      <c r="W1534" s="247"/>
      <c r="X1534" s="247"/>
      <c r="Y1534" s="247"/>
      <c r="Z1534" s="247"/>
      <c r="AA1534" s="247"/>
      <c r="AB1534" s="247"/>
      <c r="AC1534" s="247"/>
      <c r="AD1534" s="247"/>
      <c r="AE1534" s="247"/>
      <c r="AF1534" s="248"/>
      <c r="AG1534" s="248"/>
      <c r="AH1534" s="248"/>
      <c r="AI1534" s="248"/>
      <c r="AJ1534" s="248"/>
    </row>
    <row r="1535" spans="1:36" ht="12.75" customHeight="1" x14ac:dyDescent="0.25">
      <c r="A1535" s="139"/>
      <c r="B1535" s="139"/>
      <c r="C1535" s="139"/>
      <c r="D1535" s="139"/>
      <c r="E1535" s="139"/>
      <c r="G1535" s="139"/>
      <c r="I1535" s="139"/>
      <c r="J1535" s="139"/>
      <c r="O1535" s="139"/>
      <c r="P1535" s="139"/>
      <c r="Q1535" s="246"/>
      <c r="R1535" s="247"/>
      <c r="S1535" s="247"/>
      <c r="T1535" s="247"/>
      <c r="U1535" s="247"/>
      <c r="V1535" s="247"/>
      <c r="W1535" s="247"/>
      <c r="X1535" s="247"/>
      <c r="Y1535" s="247"/>
      <c r="Z1535" s="247"/>
      <c r="AA1535" s="247"/>
      <c r="AB1535" s="247"/>
      <c r="AC1535" s="247"/>
      <c r="AD1535" s="247"/>
      <c r="AE1535" s="247"/>
      <c r="AF1535" s="248"/>
      <c r="AG1535" s="248"/>
      <c r="AH1535" s="248"/>
      <c r="AI1535" s="248"/>
      <c r="AJ1535" s="248"/>
    </row>
    <row r="1536" spans="1:36" ht="12.75" customHeight="1" x14ac:dyDescent="0.25">
      <c r="A1536" s="139"/>
      <c r="B1536" s="139"/>
      <c r="C1536" s="139"/>
      <c r="D1536" s="139"/>
      <c r="E1536" s="139"/>
      <c r="G1536" s="139"/>
      <c r="I1536" s="139"/>
      <c r="J1536" s="139"/>
      <c r="O1536" s="139"/>
      <c r="P1536" s="139"/>
      <c r="Q1536" s="246"/>
      <c r="R1536" s="247"/>
      <c r="S1536" s="247"/>
      <c r="T1536" s="247"/>
      <c r="U1536" s="247"/>
      <c r="V1536" s="247"/>
      <c r="W1536" s="247"/>
      <c r="X1536" s="247"/>
      <c r="Y1536" s="247"/>
      <c r="Z1536" s="247"/>
      <c r="AA1536" s="247"/>
      <c r="AB1536" s="247"/>
      <c r="AC1536" s="247"/>
      <c r="AD1536" s="247"/>
      <c r="AE1536" s="247"/>
      <c r="AF1536" s="248"/>
      <c r="AG1536" s="248"/>
      <c r="AH1536" s="248"/>
      <c r="AI1536" s="248"/>
      <c r="AJ1536" s="248"/>
    </row>
    <row r="1537" spans="1:36" ht="12.75" customHeight="1" x14ac:dyDescent="0.25">
      <c r="A1537" s="139"/>
      <c r="B1537" s="139"/>
      <c r="C1537" s="139"/>
      <c r="D1537" s="139"/>
      <c r="E1537" s="139"/>
      <c r="G1537" s="139"/>
      <c r="I1537" s="139"/>
      <c r="J1537" s="139"/>
      <c r="O1537" s="139"/>
      <c r="P1537" s="139"/>
      <c r="Q1537" s="246"/>
      <c r="R1537" s="247"/>
      <c r="S1537" s="247"/>
      <c r="T1537" s="247"/>
      <c r="U1537" s="247"/>
      <c r="V1537" s="247"/>
      <c r="W1537" s="247"/>
      <c r="X1537" s="247"/>
      <c r="Y1537" s="247"/>
      <c r="Z1537" s="247"/>
      <c r="AA1537" s="247"/>
      <c r="AB1537" s="247"/>
      <c r="AC1537" s="247"/>
      <c r="AD1537" s="247"/>
      <c r="AE1537" s="247"/>
      <c r="AF1537" s="248"/>
      <c r="AG1537" s="248"/>
      <c r="AH1537" s="248"/>
      <c r="AI1537" s="248"/>
      <c r="AJ1537" s="248"/>
    </row>
    <row r="1538" spans="1:36" ht="12.75" customHeight="1" x14ac:dyDescent="0.25">
      <c r="A1538" s="139"/>
      <c r="B1538" s="139"/>
      <c r="C1538" s="139"/>
      <c r="D1538" s="139"/>
      <c r="E1538" s="139"/>
      <c r="G1538" s="139"/>
      <c r="I1538" s="139"/>
      <c r="J1538" s="139"/>
      <c r="O1538" s="139"/>
      <c r="P1538" s="139"/>
      <c r="Q1538" s="246"/>
      <c r="R1538" s="247"/>
      <c r="S1538" s="247"/>
      <c r="T1538" s="247"/>
      <c r="U1538" s="247"/>
      <c r="V1538" s="247"/>
      <c r="W1538" s="247"/>
      <c r="X1538" s="247"/>
      <c r="Y1538" s="247"/>
      <c r="Z1538" s="247"/>
      <c r="AA1538" s="247"/>
      <c r="AB1538" s="247"/>
      <c r="AC1538" s="247"/>
      <c r="AD1538" s="247"/>
      <c r="AE1538" s="247"/>
      <c r="AF1538" s="248"/>
      <c r="AG1538" s="248"/>
      <c r="AH1538" s="248"/>
      <c r="AI1538" s="248"/>
      <c r="AJ1538" s="248"/>
    </row>
    <row r="1539" spans="1:36" ht="12.75" customHeight="1" x14ac:dyDescent="0.25">
      <c r="A1539" s="139"/>
      <c r="B1539" s="139"/>
      <c r="C1539" s="139"/>
      <c r="D1539" s="139"/>
      <c r="E1539" s="139"/>
      <c r="G1539" s="139"/>
      <c r="I1539" s="139"/>
      <c r="J1539" s="139"/>
      <c r="O1539" s="139"/>
      <c r="P1539" s="139"/>
      <c r="Q1539" s="246"/>
      <c r="R1539" s="247"/>
      <c r="S1539" s="247"/>
      <c r="T1539" s="247"/>
      <c r="U1539" s="247"/>
      <c r="V1539" s="247"/>
      <c r="W1539" s="247"/>
      <c r="X1539" s="247"/>
      <c r="Y1539" s="247"/>
      <c r="Z1539" s="247"/>
      <c r="AA1539" s="247"/>
      <c r="AB1539" s="247"/>
      <c r="AC1539" s="247"/>
      <c r="AD1539" s="247"/>
      <c r="AE1539" s="247"/>
      <c r="AF1539" s="248"/>
      <c r="AG1539" s="248"/>
      <c r="AH1539" s="248"/>
      <c r="AI1539" s="248"/>
      <c r="AJ1539" s="248"/>
    </row>
    <row r="1540" spans="1:36" ht="12.75" customHeight="1" x14ac:dyDescent="0.25">
      <c r="A1540" s="139"/>
      <c r="B1540" s="139"/>
      <c r="C1540" s="139"/>
      <c r="D1540" s="139"/>
      <c r="E1540" s="139"/>
      <c r="G1540" s="139"/>
      <c r="I1540" s="139"/>
      <c r="J1540" s="139"/>
      <c r="O1540" s="139"/>
      <c r="P1540" s="139"/>
      <c r="Q1540" s="246"/>
      <c r="R1540" s="247"/>
      <c r="S1540" s="247"/>
      <c r="T1540" s="247"/>
      <c r="U1540" s="247"/>
      <c r="V1540" s="247"/>
      <c r="W1540" s="247"/>
      <c r="X1540" s="247"/>
      <c r="Y1540" s="247"/>
      <c r="Z1540" s="247"/>
      <c r="AA1540" s="247"/>
      <c r="AB1540" s="247"/>
      <c r="AC1540" s="247"/>
      <c r="AD1540" s="247"/>
      <c r="AE1540" s="247"/>
      <c r="AF1540" s="248"/>
      <c r="AG1540" s="248"/>
      <c r="AH1540" s="248"/>
      <c r="AI1540" s="248"/>
      <c r="AJ1540" s="248"/>
    </row>
    <row r="1541" spans="1:36" ht="12.75" customHeight="1" x14ac:dyDescent="0.25">
      <c r="A1541" s="139"/>
      <c r="B1541" s="139"/>
      <c r="C1541" s="139"/>
      <c r="D1541" s="139"/>
      <c r="E1541" s="139"/>
      <c r="G1541" s="139"/>
      <c r="I1541" s="139"/>
      <c r="J1541" s="139"/>
      <c r="O1541" s="139"/>
      <c r="P1541" s="139"/>
      <c r="Q1541" s="246"/>
      <c r="R1541" s="247"/>
      <c r="S1541" s="247"/>
      <c r="T1541" s="247"/>
      <c r="U1541" s="247"/>
      <c r="V1541" s="247"/>
      <c r="W1541" s="247"/>
      <c r="X1541" s="247"/>
      <c r="Y1541" s="247"/>
      <c r="Z1541" s="247"/>
      <c r="AA1541" s="247"/>
      <c r="AB1541" s="247"/>
      <c r="AC1541" s="247"/>
      <c r="AD1541" s="247"/>
      <c r="AE1541" s="247"/>
      <c r="AF1541" s="248"/>
      <c r="AG1541" s="248"/>
      <c r="AH1541" s="248"/>
      <c r="AI1541" s="248"/>
      <c r="AJ1541" s="248"/>
    </row>
    <row r="1542" spans="1:36" ht="12.75" customHeight="1" x14ac:dyDescent="0.25">
      <c r="A1542" s="139"/>
      <c r="B1542" s="139"/>
      <c r="C1542" s="139"/>
      <c r="D1542" s="139"/>
      <c r="E1542" s="139"/>
      <c r="G1542" s="139"/>
      <c r="I1542" s="139"/>
      <c r="J1542" s="139"/>
      <c r="O1542" s="139"/>
      <c r="P1542" s="139"/>
      <c r="Q1542" s="246"/>
      <c r="R1542" s="247"/>
      <c r="S1542" s="247"/>
      <c r="T1542" s="247"/>
      <c r="U1542" s="247"/>
      <c r="V1542" s="247"/>
      <c r="W1542" s="247"/>
      <c r="X1542" s="247"/>
      <c r="Y1542" s="247"/>
      <c r="Z1542" s="247"/>
      <c r="AA1542" s="247"/>
      <c r="AB1542" s="247"/>
      <c r="AC1542" s="247"/>
      <c r="AD1542" s="247"/>
      <c r="AE1542" s="247"/>
      <c r="AF1542" s="248"/>
      <c r="AG1542" s="248"/>
      <c r="AH1542" s="248"/>
      <c r="AI1542" s="248"/>
      <c r="AJ1542" s="248"/>
    </row>
    <row r="1543" spans="1:36" ht="12.75" customHeight="1" x14ac:dyDescent="0.25">
      <c r="A1543" s="139"/>
      <c r="B1543" s="139"/>
      <c r="C1543" s="139"/>
      <c r="D1543" s="139"/>
      <c r="E1543" s="139"/>
      <c r="G1543" s="139"/>
      <c r="I1543" s="139"/>
      <c r="J1543" s="139"/>
      <c r="O1543" s="139"/>
      <c r="P1543" s="139"/>
      <c r="Q1543" s="246"/>
      <c r="R1543" s="247"/>
      <c r="S1543" s="247"/>
      <c r="T1543" s="247"/>
      <c r="U1543" s="247"/>
      <c r="V1543" s="247"/>
      <c r="W1543" s="247"/>
      <c r="X1543" s="247"/>
      <c r="Y1543" s="247"/>
      <c r="Z1543" s="247"/>
      <c r="AA1543" s="247"/>
      <c r="AB1543" s="247"/>
      <c r="AC1543" s="247"/>
      <c r="AD1543" s="247"/>
      <c r="AE1543" s="247"/>
      <c r="AF1543" s="248"/>
      <c r="AG1543" s="248"/>
      <c r="AH1543" s="248"/>
      <c r="AI1543" s="248"/>
      <c r="AJ1543" s="248"/>
    </row>
    <row r="1544" spans="1:36" ht="12.75" customHeight="1" x14ac:dyDescent="0.25">
      <c r="A1544" s="139"/>
      <c r="B1544" s="139"/>
      <c r="C1544" s="139"/>
      <c r="D1544" s="139"/>
      <c r="E1544" s="139"/>
      <c r="G1544" s="139"/>
      <c r="I1544" s="139"/>
      <c r="J1544" s="139"/>
      <c r="O1544" s="139"/>
      <c r="P1544" s="139"/>
      <c r="Q1544" s="246"/>
      <c r="R1544" s="247"/>
      <c r="S1544" s="247"/>
      <c r="T1544" s="247"/>
      <c r="U1544" s="247"/>
      <c r="V1544" s="247"/>
      <c r="W1544" s="247"/>
      <c r="X1544" s="247"/>
      <c r="Y1544" s="247"/>
      <c r="Z1544" s="247"/>
      <c r="AA1544" s="247"/>
      <c r="AB1544" s="247"/>
      <c r="AC1544" s="247"/>
      <c r="AD1544" s="247"/>
      <c r="AE1544" s="247"/>
      <c r="AF1544" s="248"/>
      <c r="AG1544" s="248"/>
      <c r="AH1544" s="248"/>
      <c r="AI1544" s="248"/>
      <c r="AJ1544" s="248"/>
    </row>
    <row r="1545" spans="1:36" ht="12.75" customHeight="1" x14ac:dyDescent="0.25">
      <c r="A1545" s="139"/>
      <c r="B1545" s="139"/>
      <c r="C1545" s="139"/>
      <c r="D1545" s="139"/>
      <c r="E1545" s="139"/>
      <c r="G1545" s="139"/>
      <c r="I1545" s="139"/>
      <c r="J1545" s="139"/>
      <c r="O1545" s="139"/>
      <c r="P1545" s="139"/>
      <c r="Q1545" s="246"/>
      <c r="R1545" s="247"/>
      <c r="S1545" s="247"/>
      <c r="T1545" s="247"/>
      <c r="U1545" s="247"/>
      <c r="V1545" s="247"/>
      <c r="W1545" s="247"/>
      <c r="X1545" s="247"/>
      <c r="Y1545" s="247"/>
      <c r="Z1545" s="247"/>
      <c r="AA1545" s="247"/>
      <c r="AB1545" s="247"/>
      <c r="AC1545" s="247"/>
      <c r="AD1545" s="247"/>
      <c r="AE1545" s="247"/>
      <c r="AF1545" s="248"/>
      <c r="AG1545" s="248"/>
      <c r="AH1545" s="248"/>
      <c r="AI1545" s="248"/>
      <c r="AJ1545" s="248"/>
    </row>
    <row r="1546" spans="1:36" ht="12.75" customHeight="1" x14ac:dyDescent="0.25">
      <c r="A1546" s="139"/>
      <c r="B1546" s="139"/>
      <c r="C1546" s="139"/>
      <c r="D1546" s="139"/>
      <c r="E1546" s="139"/>
      <c r="G1546" s="139"/>
      <c r="I1546" s="139"/>
      <c r="J1546" s="139"/>
      <c r="O1546" s="139"/>
      <c r="P1546" s="139"/>
      <c r="Q1546" s="246"/>
      <c r="R1546" s="247"/>
      <c r="S1546" s="247"/>
      <c r="T1546" s="247"/>
      <c r="U1546" s="247"/>
      <c r="V1546" s="247"/>
      <c r="W1546" s="247"/>
      <c r="X1546" s="247"/>
      <c r="Y1546" s="247"/>
      <c r="Z1546" s="247"/>
      <c r="AA1546" s="247"/>
      <c r="AB1546" s="247"/>
      <c r="AC1546" s="247"/>
      <c r="AD1546" s="247"/>
      <c r="AE1546" s="247"/>
      <c r="AF1546" s="248"/>
      <c r="AG1546" s="248"/>
      <c r="AH1546" s="248"/>
      <c r="AI1546" s="248"/>
      <c r="AJ1546" s="248"/>
    </row>
    <row r="1547" spans="1:36" ht="12.75" customHeight="1" x14ac:dyDescent="0.25">
      <c r="A1547" s="139"/>
      <c r="B1547" s="139"/>
      <c r="C1547" s="139"/>
      <c r="D1547" s="139"/>
      <c r="E1547" s="139"/>
      <c r="G1547" s="139"/>
      <c r="I1547" s="139"/>
      <c r="J1547" s="139"/>
      <c r="O1547" s="139"/>
      <c r="P1547" s="139"/>
      <c r="Q1547" s="246"/>
      <c r="R1547" s="247"/>
      <c r="S1547" s="247"/>
      <c r="T1547" s="247"/>
      <c r="U1547" s="247"/>
      <c r="V1547" s="247"/>
      <c r="W1547" s="247"/>
      <c r="X1547" s="247"/>
      <c r="Y1547" s="247"/>
      <c r="Z1547" s="247"/>
      <c r="AA1547" s="247"/>
      <c r="AB1547" s="247"/>
      <c r="AC1547" s="247"/>
      <c r="AD1547" s="247"/>
      <c r="AE1547" s="247"/>
      <c r="AF1547" s="248"/>
      <c r="AG1547" s="248"/>
      <c r="AH1547" s="248"/>
      <c r="AI1547" s="248"/>
      <c r="AJ1547" s="248"/>
    </row>
    <row r="1548" spans="1:36" ht="12.75" customHeight="1" x14ac:dyDescent="0.25">
      <c r="A1548" s="139"/>
      <c r="B1548" s="139"/>
      <c r="C1548" s="139"/>
      <c r="D1548" s="139"/>
      <c r="E1548" s="139"/>
      <c r="G1548" s="139"/>
      <c r="I1548" s="139"/>
      <c r="J1548" s="139"/>
      <c r="O1548" s="139"/>
      <c r="P1548" s="139"/>
      <c r="Q1548" s="246"/>
      <c r="R1548" s="247"/>
      <c r="S1548" s="247"/>
      <c r="T1548" s="247"/>
      <c r="U1548" s="247"/>
      <c r="V1548" s="247"/>
      <c r="W1548" s="247"/>
      <c r="X1548" s="247"/>
      <c r="Y1548" s="247"/>
      <c r="Z1548" s="247"/>
      <c r="AA1548" s="247"/>
      <c r="AB1548" s="247"/>
      <c r="AC1548" s="247"/>
      <c r="AD1548" s="247"/>
      <c r="AE1548" s="247"/>
      <c r="AF1548" s="248"/>
      <c r="AG1548" s="248"/>
      <c r="AH1548" s="248"/>
      <c r="AI1548" s="248"/>
      <c r="AJ1548" s="248"/>
    </row>
    <row r="1549" spans="1:36" ht="12.75" customHeight="1" x14ac:dyDescent="0.25">
      <c r="A1549" s="139"/>
      <c r="B1549" s="139"/>
      <c r="C1549" s="139"/>
      <c r="D1549" s="139"/>
      <c r="E1549" s="139"/>
      <c r="G1549" s="139"/>
      <c r="I1549" s="139"/>
      <c r="J1549" s="139"/>
      <c r="O1549" s="139"/>
      <c r="P1549" s="139"/>
      <c r="Q1549" s="246"/>
      <c r="R1549" s="247"/>
      <c r="S1549" s="247"/>
      <c r="T1549" s="247"/>
      <c r="U1549" s="247"/>
      <c r="V1549" s="247"/>
      <c r="W1549" s="247"/>
      <c r="X1549" s="247"/>
      <c r="Y1549" s="247"/>
      <c r="Z1549" s="247"/>
      <c r="AA1549" s="247"/>
      <c r="AB1549" s="247"/>
      <c r="AC1549" s="247"/>
      <c r="AD1549" s="247"/>
      <c r="AE1549" s="247"/>
      <c r="AF1549" s="248"/>
      <c r="AG1549" s="248"/>
      <c r="AH1549" s="248"/>
      <c r="AI1549" s="248"/>
      <c r="AJ1549" s="248"/>
    </row>
    <row r="1550" spans="1:36" ht="12.75" customHeight="1" x14ac:dyDescent="0.25">
      <c r="A1550" s="139"/>
      <c r="B1550" s="139"/>
      <c r="C1550" s="139"/>
      <c r="D1550" s="139"/>
      <c r="E1550" s="139"/>
      <c r="G1550" s="139"/>
      <c r="I1550" s="139"/>
      <c r="J1550" s="139"/>
      <c r="O1550" s="139"/>
      <c r="P1550" s="139"/>
      <c r="Q1550" s="246"/>
      <c r="R1550" s="247"/>
      <c r="S1550" s="247"/>
      <c r="T1550" s="247"/>
      <c r="U1550" s="247"/>
      <c r="V1550" s="247"/>
      <c r="W1550" s="247"/>
      <c r="X1550" s="247"/>
      <c r="Y1550" s="247"/>
      <c r="Z1550" s="247"/>
      <c r="AA1550" s="247"/>
      <c r="AB1550" s="247"/>
      <c r="AC1550" s="247"/>
      <c r="AD1550" s="247"/>
      <c r="AE1550" s="247"/>
      <c r="AF1550" s="248"/>
      <c r="AG1550" s="248"/>
      <c r="AH1550" s="248"/>
      <c r="AI1550" s="248"/>
      <c r="AJ1550" s="248"/>
    </row>
    <row r="1551" spans="1:36" ht="12.75" customHeight="1" x14ac:dyDescent="0.25">
      <c r="A1551" s="139"/>
      <c r="B1551" s="139"/>
      <c r="C1551" s="139"/>
      <c r="D1551" s="139"/>
      <c r="E1551" s="139"/>
      <c r="G1551" s="139"/>
      <c r="I1551" s="139"/>
      <c r="J1551" s="139"/>
      <c r="O1551" s="139"/>
      <c r="P1551" s="139"/>
      <c r="Q1551" s="246"/>
      <c r="R1551" s="247"/>
      <c r="S1551" s="247"/>
      <c r="T1551" s="247"/>
      <c r="U1551" s="247"/>
      <c r="V1551" s="247"/>
      <c r="W1551" s="247"/>
      <c r="X1551" s="247"/>
      <c r="Y1551" s="247"/>
      <c r="Z1551" s="247"/>
      <c r="AA1551" s="247"/>
      <c r="AB1551" s="247"/>
      <c r="AC1551" s="247"/>
      <c r="AD1551" s="247"/>
      <c r="AE1551" s="247"/>
      <c r="AF1551" s="248"/>
      <c r="AG1551" s="248"/>
      <c r="AH1551" s="248"/>
      <c r="AI1551" s="248"/>
      <c r="AJ1551" s="248"/>
    </row>
    <row r="1552" spans="1:36" ht="12.75" customHeight="1" x14ac:dyDescent="0.25">
      <c r="A1552" s="139"/>
      <c r="B1552" s="139"/>
      <c r="C1552" s="139"/>
      <c r="D1552" s="139"/>
      <c r="E1552" s="139"/>
      <c r="G1552" s="139"/>
      <c r="I1552" s="139"/>
      <c r="J1552" s="139"/>
      <c r="O1552" s="139"/>
      <c r="P1552" s="139"/>
      <c r="Q1552" s="246"/>
      <c r="R1552" s="247"/>
      <c r="S1552" s="247"/>
      <c r="T1552" s="247"/>
      <c r="U1552" s="247"/>
      <c r="V1552" s="247"/>
      <c r="W1552" s="247"/>
      <c r="X1552" s="247"/>
      <c r="Y1552" s="247"/>
      <c r="Z1552" s="247"/>
      <c r="AA1552" s="247"/>
      <c r="AB1552" s="247"/>
      <c r="AC1552" s="247"/>
      <c r="AD1552" s="247"/>
      <c r="AE1552" s="247"/>
      <c r="AF1552" s="248"/>
      <c r="AG1552" s="248"/>
      <c r="AH1552" s="248"/>
      <c r="AI1552" s="248"/>
      <c r="AJ1552" s="248"/>
    </row>
    <row r="1553" spans="1:36" ht="12.75" customHeight="1" x14ac:dyDescent="0.25">
      <c r="A1553" s="139"/>
      <c r="B1553" s="139"/>
      <c r="C1553" s="139"/>
      <c r="D1553" s="139"/>
      <c r="E1553" s="139"/>
      <c r="G1553" s="139"/>
      <c r="I1553" s="139"/>
      <c r="J1553" s="139"/>
      <c r="O1553" s="139"/>
      <c r="P1553" s="139"/>
      <c r="Q1553" s="246"/>
      <c r="R1553" s="247"/>
      <c r="S1553" s="247"/>
      <c r="T1553" s="247"/>
      <c r="U1553" s="247"/>
      <c r="V1553" s="247"/>
      <c r="W1553" s="247"/>
      <c r="X1553" s="247"/>
      <c r="Y1553" s="247"/>
      <c r="Z1553" s="247"/>
      <c r="AA1553" s="247"/>
      <c r="AB1553" s="247"/>
      <c r="AC1553" s="247"/>
      <c r="AD1553" s="247"/>
      <c r="AE1553" s="247"/>
      <c r="AF1553" s="248"/>
      <c r="AG1553" s="248"/>
      <c r="AH1553" s="248"/>
      <c r="AI1553" s="248"/>
      <c r="AJ1553" s="248"/>
    </row>
    <row r="1554" spans="1:36" ht="12.75" customHeight="1" x14ac:dyDescent="0.25">
      <c r="A1554" s="139"/>
      <c r="B1554" s="139"/>
      <c r="C1554" s="139"/>
      <c r="D1554" s="139"/>
      <c r="E1554" s="139"/>
      <c r="G1554" s="139"/>
      <c r="I1554" s="139"/>
      <c r="J1554" s="139"/>
      <c r="O1554" s="139"/>
      <c r="P1554" s="139"/>
      <c r="Q1554" s="246"/>
      <c r="R1554" s="247"/>
      <c r="S1554" s="247"/>
      <c r="T1554" s="247"/>
      <c r="U1554" s="247"/>
      <c r="V1554" s="247"/>
      <c r="W1554" s="247"/>
      <c r="X1554" s="247"/>
      <c r="Y1554" s="247"/>
      <c r="Z1554" s="247"/>
      <c r="AA1554" s="247"/>
      <c r="AB1554" s="247"/>
      <c r="AC1554" s="247"/>
      <c r="AD1554" s="247"/>
      <c r="AE1554" s="247"/>
      <c r="AF1554" s="248"/>
      <c r="AG1554" s="248"/>
      <c r="AH1554" s="248"/>
      <c r="AI1554" s="248"/>
      <c r="AJ1554" s="248"/>
    </row>
    <row r="1555" spans="1:36" ht="12.75" customHeight="1" x14ac:dyDescent="0.25">
      <c r="A1555" s="139"/>
      <c r="B1555" s="139"/>
      <c r="C1555" s="139"/>
      <c r="D1555" s="139"/>
      <c r="E1555" s="139"/>
      <c r="G1555" s="139"/>
      <c r="I1555" s="139"/>
      <c r="J1555" s="139"/>
      <c r="O1555" s="139"/>
      <c r="P1555" s="139"/>
      <c r="Q1555" s="246"/>
      <c r="R1555" s="247"/>
      <c r="S1555" s="247"/>
      <c r="T1555" s="247"/>
      <c r="U1555" s="247"/>
      <c r="V1555" s="247"/>
      <c r="W1555" s="247"/>
      <c r="X1555" s="247"/>
      <c r="Y1555" s="247"/>
      <c r="Z1555" s="247"/>
      <c r="AA1555" s="247"/>
      <c r="AB1555" s="247"/>
      <c r="AC1555" s="247"/>
      <c r="AD1555" s="247"/>
      <c r="AE1555" s="247"/>
      <c r="AF1555" s="248"/>
      <c r="AG1555" s="248"/>
      <c r="AH1555" s="248"/>
      <c r="AI1555" s="248"/>
      <c r="AJ1555" s="248"/>
    </row>
    <row r="1556" spans="1:36" ht="12.75" customHeight="1" x14ac:dyDescent="0.25">
      <c r="A1556" s="139"/>
      <c r="B1556" s="139"/>
      <c r="C1556" s="139"/>
      <c r="D1556" s="139"/>
      <c r="E1556" s="139"/>
      <c r="G1556" s="139"/>
      <c r="I1556" s="139"/>
      <c r="J1556" s="139"/>
      <c r="O1556" s="139"/>
      <c r="P1556" s="139"/>
      <c r="Q1556" s="246"/>
      <c r="R1556" s="247"/>
      <c r="S1556" s="247"/>
      <c r="T1556" s="247"/>
      <c r="U1556" s="247"/>
      <c r="V1556" s="247"/>
      <c r="W1556" s="247"/>
      <c r="X1556" s="247"/>
      <c r="Y1556" s="247"/>
      <c r="Z1556" s="247"/>
      <c r="AA1556" s="247"/>
      <c r="AB1556" s="247"/>
      <c r="AC1556" s="247"/>
      <c r="AD1556" s="247"/>
      <c r="AE1556" s="247"/>
      <c r="AF1556" s="248"/>
      <c r="AG1556" s="248"/>
      <c r="AH1556" s="248"/>
      <c r="AI1556" s="248"/>
      <c r="AJ1556" s="248"/>
    </row>
    <row r="1557" spans="1:36" ht="12.75" customHeight="1" x14ac:dyDescent="0.25">
      <c r="A1557" s="139"/>
      <c r="B1557" s="139"/>
      <c r="C1557" s="139"/>
      <c r="D1557" s="139"/>
      <c r="E1557" s="139"/>
      <c r="G1557" s="139"/>
      <c r="I1557" s="139"/>
      <c r="J1557" s="139"/>
      <c r="O1557" s="139"/>
      <c r="P1557" s="139"/>
      <c r="Q1557" s="246"/>
      <c r="R1557" s="247"/>
      <c r="S1557" s="247"/>
      <c r="T1557" s="247"/>
      <c r="U1557" s="247"/>
      <c r="V1557" s="247"/>
      <c r="W1557" s="247"/>
      <c r="X1557" s="247"/>
      <c r="Y1557" s="247"/>
      <c r="Z1557" s="247"/>
      <c r="AA1557" s="247"/>
      <c r="AB1557" s="247"/>
      <c r="AC1557" s="247"/>
      <c r="AD1557" s="247"/>
      <c r="AE1557" s="247"/>
      <c r="AF1557" s="248"/>
      <c r="AG1557" s="248"/>
      <c r="AH1557" s="248"/>
      <c r="AI1557" s="248"/>
      <c r="AJ1557" s="248"/>
    </row>
    <row r="1558" spans="1:36" ht="12.75" customHeight="1" x14ac:dyDescent="0.25">
      <c r="A1558" s="139"/>
      <c r="B1558" s="139"/>
      <c r="C1558" s="139"/>
      <c r="D1558" s="139"/>
      <c r="E1558" s="139"/>
      <c r="G1558" s="139"/>
      <c r="I1558" s="139"/>
      <c r="J1558" s="139"/>
      <c r="O1558" s="139"/>
      <c r="P1558" s="139"/>
      <c r="Q1558" s="246"/>
      <c r="R1558" s="247"/>
      <c r="S1558" s="247"/>
      <c r="T1558" s="247"/>
      <c r="U1558" s="247"/>
      <c r="V1558" s="247"/>
      <c r="W1558" s="247"/>
      <c r="X1558" s="247"/>
      <c r="Y1558" s="247"/>
      <c r="Z1558" s="247"/>
      <c r="AA1558" s="247"/>
      <c r="AB1558" s="247"/>
      <c r="AC1558" s="247"/>
      <c r="AD1558" s="247"/>
      <c r="AE1558" s="247"/>
      <c r="AF1558" s="248"/>
      <c r="AG1558" s="248"/>
      <c r="AH1558" s="248"/>
      <c r="AI1558" s="248"/>
      <c r="AJ1558" s="248"/>
    </row>
    <row r="1559" spans="1:36" ht="12.75" customHeight="1" x14ac:dyDescent="0.25">
      <c r="A1559" s="139"/>
      <c r="B1559" s="139"/>
      <c r="C1559" s="139"/>
      <c r="D1559" s="139"/>
      <c r="E1559" s="139"/>
      <c r="G1559" s="139"/>
      <c r="I1559" s="139"/>
      <c r="J1559" s="139"/>
      <c r="O1559" s="139"/>
      <c r="P1559" s="139"/>
      <c r="Q1559" s="246"/>
      <c r="R1559" s="247"/>
      <c r="S1559" s="247"/>
      <c r="T1559" s="247"/>
      <c r="U1559" s="247"/>
      <c r="V1559" s="247"/>
      <c r="W1559" s="247"/>
      <c r="X1559" s="247"/>
      <c r="Y1559" s="247"/>
      <c r="Z1559" s="247"/>
      <c r="AA1559" s="247"/>
      <c r="AB1559" s="247"/>
      <c r="AC1559" s="247"/>
      <c r="AD1559" s="247"/>
      <c r="AE1559" s="247"/>
      <c r="AF1559" s="248"/>
      <c r="AG1559" s="248"/>
      <c r="AH1559" s="248"/>
      <c r="AI1559" s="248"/>
      <c r="AJ1559" s="248"/>
    </row>
    <row r="1560" spans="1:36" ht="12.75" customHeight="1" x14ac:dyDescent="0.25">
      <c r="A1560" s="139"/>
      <c r="B1560" s="139"/>
      <c r="C1560" s="139"/>
      <c r="D1560" s="139"/>
      <c r="E1560" s="139"/>
      <c r="G1560" s="139"/>
      <c r="I1560" s="139"/>
      <c r="J1560" s="139"/>
      <c r="O1560" s="139"/>
      <c r="P1560" s="139"/>
      <c r="Q1560" s="246"/>
      <c r="R1560" s="247"/>
      <c r="S1560" s="247"/>
      <c r="T1560" s="247"/>
      <c r="U1560" s="247"/>
      <c r="V1560" s="247"/>
      <c r="W1560" s="247"/>
      <c r="X1560" s="247"/>
      <c r="Y1560" s="247"/>
      <c r="Z1560" s="247"/>
      <c r="AA1560" s="247"/>
      <c r="AB1560" s="247"/>
      <c r="AC1560" s="247"/>
      <c r="AD1560" s="247"/>
      <c r="AE1560" s="247"/>
      <c r="AF1560" s="248"/>
      <c r="AG1560" s="248"/>
      <c r="AH1560" s="248"/>
      <c r="AI1560" s="248"/>
      <c r="AJ1560" s="248"/>
    </row>
    <row r="1561" spans="1:36" ht="12.75" customHeight="1" x14ac:dyDescent="0.25">
      <c r="A1561" s="139"/>
      <c r="B1561" s="139"/>
      <c r="C1561" s="139"/>
      <c r="D1561" s="139"/>
      <c r="E1561" s="139"/>
      <c r="G1561" s="139"/>
      <c r="I1561" s="139"/>
      <c r="J1561" s="139"/>
      <c r="O1561" s="139"/>
      <c r="P1561" s="139"/>
      <c r="Q1561" s="246"/>
      <c r="R1561" s="247"/>
      <c r="S1561" s="247"/>
      <c r="T1561" s="247"/>
      <c r="U1561" s="247"/>
      <c r="V1561" s="247"/>
      <c r="W1561" s="247"/>
      <c r="X1561" s="247"/>
      <c r="Y1561" s="247"/>
      <c r="Z1561" s="247"/>
      <c r="AA1561" s="247"/>
      <c r="AB1561" s="247"/>
      <c r="AC1561" s="247"/>
      <c r="AD1561" s="247"/>
      <c r="AE1561" s="247"/>
      <c r="AF1561" s="248"/>
      <c r="AG1561" s="248"/>
      <c r="AH1561" s="248"/>
      <c r="AI1561" s="248"/>
      <c r="AJ1561" s="248"/>
    </row>
    <row r="1562" spans="1:36" ht="12.75" customHeight="1" x14ac:dyDescent="0.25">
      <c r="A1562" s="139"/>
      <c r="B1562" s="139"/>
      <c r="C1562" s="139"/>
      <c r="D1562" s="139"/>
      <c r="E1562" s="139"/>
      <c r="G1562" s="139"/>
      <c r="I1562" s="139"/>
      <c r="J1562" s="139"/>
      <c r="O1562" s="139"/>
      <c r="P1562" s="139"/>
      <c r="Q1562" s="246"/>
      <c r="R1562" s="247"/>
      <c r="S1562" s="247"/>
      <c r="T1562" s="247"/>
      <c r="U1562" s="247"/>
      <c r="V1562" s="247"/>
      <c r="W1562" s="247"/>
      <c r="X1562" s="247"/>
      <c r="Y1562" s="247"/>
      <c r="Z1562" s="247"/>
      <c r="AA1562" s="247"/>
      <c r="AB1562" s="247"/>
      <c r="AC1562" s="247"/>
      <c r="AD1562" s="247"/>
      <c r="AE1562" s="247"/>
      <c r="AF1562" s="248"/>
      <c r="AG1562" s="248"/>
      <c r="AH1562" s="248"/>
      <c r="AI1562" s="248"/>
      <c r="AJ1562" s="248"/>
    </row>
    <row r="1563" spans="1:36" ht="12.75" customHeight="1" x14ac:dyDescent="0.25">
      <c r="A1563" s="139"/>
      <c r="B1563" s="139"/>
      <c r="C1563" s="139"/>
      <c r="D1563" s="139"/>
      <c r="E1563" s="139"/>
      <c r="G1563" s="139"/>
      <c r="I1563" s="139"/>
      <c r="J1563" s="139"/>
      <c r="O1563" s="139"/>
      <c r="P1563" s="139"/>
      <c r="Q1563" s="246"/>
      <c r="R1563" s="247"/>
      <c r="S1563" s="247"/>
      <c r="T1563" s="247"/>
      <c r="U1563" s="247"/>
      <c r="V1563" s="247"/>
      <c r="W1563" s="247"/>
      <c r="X1563" s="247"/>
      <c r="Y1563" s="247"/>
      <c r="Z1563" s="247"/>
      <c r="AA1563" s="247"/>
      <c r="AB1563" s="247"/>
      <c r="AC1563" s="247"/>
      <c r="AD1563" s="247"/>
      <c r="AE1563" s="247"/>
      <c r="AF1563" s="248"/>
      <c r="AG1563" s="248"/>
      <c r="AH1563" s="248"/>
      <c r="AI1563" s="248"/>
      <c r="AJ1563" s="248"/>
    </row>
    <row r="1564" spans="1:36" ht="12.75" customHeight="1" x14ac:dyDescent="0.25">
      <c r="A1564" s="139"/>
      <c r="B1564" s="139"/>
      <c r="C1564" s="139"/>
      <c r="D1564" s="139"/>
      <c r="E1564" s="139"/>
      <c r="G1564" s="139"/>
      <c r="I1564" s="139"/>
      <c r="J1564" s="139"/>
      <c r="O1564" s="139"/>
      <c r="P1564" s="139"/>
      <c r="Q1564" s="246"/>
      <c r="R1564" s="247"/>
      <c r="S1564" s="247"/>
      <c r="T1564" s="247"/>
      <c r="U1564" s="247"/>
      <c r="V1564" s="247"/>
      <c r="W1564" s="247"/>
      <c r="X1564" s="247"/>
      <c r="Y1564" s="247"/>
      <c r="Z1564" s="247"/>
      <c r="AA1564" s="247"/>
      <c r="AB1564" s="247"/>
      <c r="AC1564" s="247"/>
      <c r="AD1564" s="247"/>
      <c r="AE1564" s="247"/>
      <c r="AF1564" s="248"/>
      <c r="AG1564" s="248"/>
      <c r="AH1564" s="248"/>
      <c r="AI1564" s="248"/>
      <c r="AJ1564" s="248"/>
    </row>
    <row r="1565" spans="1:36" ht="12.75" customHeight="1" x14ac:dyDescent="0.25">
      <c r="A1565" s="139"/>
      <c r="B1565" s="139"/>
      <c r="C1565" s="139"/>
      <c r="D1565" s="139"/>
      <c r="E1565" s="139"/>
      <c r="G1565" s="139"/>
      <c r="I1565" s="139"/>
      <c r="J1565" s="139"/>
      <c r="O1565" s="139"/>
      <c r="P1565" s="139"/>
      <c r="Q1565" s="246"/>
      <c r="R1565" s="247"/>
      <c r="S1565" s="247"/>
      <c r="T1565" s="247"/>
      <c r="U1565" s="247"/>
      <c r="V1565" s="247"/>
      <c r="W1565" s="247"/>
      <c r="X1565" s="247"/>
      <c r="Y1565" s="247"/>
      <c r="Z1565" s="247"/>
      <c r="AA1565" s="247"/>
      <c r="AB1565" s="247"/>
      <c r="AC1565" s="247"/>
      <c r="AD1565" s="247"/>
      <c r="AE1565" s="247"/>
      <c r="AF1565" s="248"/>
      <c r="AG1565" s="248"/>
      <c r="AH1565" s="248"/>
      <c r="AI1565" s="248"/>
      <c r="AJ1565" s="248"/>
    </row>
    <row r="1566" spans="1:36" ht="12.75" customHeight="1" x14ac:dyDescent="0.25">
      <c r="A1566" s="139"/>
      <c r="B1566" s="139"/>
      <c r="C1566" s="139"/>
      <c r="D1566" s="139"/>
      <c r="E1566" s="139"/>
      <c r="G1566" s="139"/>
      <c r="I1566" s="139"/>
      <c r="J1566" s="139"/>
      <c r="O1566" s="139"/>
      <c r="P1566" s="139"/>
      <c r="Q1566" s="246"/>
      <c r="R1566" s="247"/>
      <c r="S1566" s="247"/>
      <c r="T1566" s="247"/>
      <c r="U1566" s="247"/>
      <c r="V1566" s="247"/>
      <c r="W1566" s="247"/>
      <c r="X1566" s="247"/>
      <c r="Y1566" s="247"/>
      <c r="Z1566" s="247"/>
      <c r="AA1566" s="247"/>
      <c r="AB1566" s="247"/>
      <c r="AC1566" s="247"/>
      <c r="AD1566" s="247"/>
      <c r="AE1566" s="247"/>
      <c r="AF1566" s="248"/>
      <c r="AG1566" s="248"/>
      <c r="AH1566" s="248"/>
      <c r="AI1566" s="248"/>
      <c r="AJ1566" s="248"/>
    </row>
    <row r="1567" spans="1:36" ht="12.75" customHeight="1" x14ac:dyDescent="0.25">
      <c r="A1567" s="139"/>
      <c r="B1567" s="139"/>
      <c r="C1567" s="139"/>
      <c r="D1567" s="139"/>
      <c r="E1567" s="139"/>
      <c r="G1567" s="139"/>
      <c r="I1567" s="139"/>
      <c r="J1567" s="139"/>
      <c r="O1567" s="139"/>
      <c r="P1567" s="139"/>
      <c r="Q1567" s="246"/>
      <c r="R1567" s="247"/>
      <c r="S1567" s="247"/>
      <c r="T1567" s="247"/>
      <c r="U1567" s="247"/>
      <c r="V1567" s="247"/>
      <c r="W1567" s="247"/>
      <c r="X1567" s="247"/>
      <c r="Y1567" s="247"/>
      <c r="Z1567" s="247"/>
      <c r="AA1567" s="247"/>
      <c r="AB1567" s="247"/>
      <c r="AC1567" s="247"/>
      <c r="AD1567" s="247"/>
      <c r="AE1567" s="247"/>
      <c r="AF1567" s="248"/>
      <c r="AG1567" s="248"/>
      <c r="AH1567" s="248"/>
      <c r="AI1567" s="248"/>
      <c r="AJ1567" s="248"/>
    </row>
    <row r="1568" spans="1:36" ht="12.75" customHeight="1" x14ac:dyDescent="0.25">
      <c r="A1568" s="139"/>
      <c r="B1568" s="139"/>
      <c r="C1568" s="139"/>
      <c r="D1568" s="139"/>
      <c r="E1568" s="139"/>
      <c r="G1568" s="139"/>
      <c r="I1568" s="139"/>
      <c r="J1568" s="139"/>
      <c r="O1568" s="139"/>
      <c r="P1568" s="139"/>
      <c r="Q1568" s="246"/>
      <c r="R1568" s="247"/>
      <c r="S1568" s="247"/>
      <c r="T1568" s="247"/>
      <c r="U1568" s="247"/>
      <c r="V1568" s="247"/>
      <c r="W1568" s="247"/>
      <c r="X1568" s="247"/>
      <c r="Y1568" s="247"/>
      <c r="Z1568" s="247"/>
      <c r="AA1568" s="247"/>
      <c r="AB1568" s="247"/>
      <c r="AC1568" s="247"/>
      <c r="AD1568" s="247"/>
      <c r="AE1568" s="247"/>
      <c r="AF1568" s="248"/>
      <c r="AG1568" s="248"/>
      <c r="AH1568" s="248"/>
      <c r="AI1568" s="248"/>
      <c r="AJ1568" s="248"/>
    </row>
    <row r="1569" spans="1:36" ht="12.75" customHeight="1" x14ac:dyDescent="0.25">
      <c r="A1569" s="139"/>
      <c r="B1569" s="139"/>
      <c r="C1569" s="139"/>
      <c r="D1569" s="139"/>
      <c r="E1569" s="139"/>
      <c r="G1569" s="139"/>
      <c r="I1569" s="139"/>
      <c r="J1569" s="139"/>
      <c r="O1569" s="139"/>
      <c r="P1569" s="139"/>
      <c r="Q1569" s="246"/>
      <c r="R1569" s="247"/>
      <c r="S1569" s="247"/>
      <c r="T1569" s="247"/>
      <c r="U1569" s="247"/>
      <c r="V1569" s="247"/>
      <c r="W1569" s="247"/>
      <c r="X1569" s="247"/>
      <c r="Y1569" s="247"/>
      <c r="Z1569" s="247"/>
      <c r="AA1569" s="247"/>
      <c r="AB1569" s="247"/>
      <c r="AC1569" s="247"/>
      <c r="AD1569" s="247"/>
      <c r="AE1569" s="247"/>
      <c r="AF1569" s="248"/>
      <c r="AG1569" s="248"/>
      <c r="AH1569" s="248"/>
      <c r="AI1569" s="248"/>
      <c r="AJ1569" s="248"/>
    </row>
    <row r="1570" spans="1:36" ht="12.75" customHeight="1" x14ac:dyDescent="0.25">
      <c r="A1570" s="139"/>
      <c r="B1570" s="139"/>
      <c r="C1570" s="139"/>
      <c r="D1570" s="139"/>
      <c r="E1570" s="139"/>
      <c r="G1570" s="139"/>
      <c r="I1570" s="139"/>
      <c r="J1570" s="139"/>
      <c r="O1570" s="139"/>
      <c r="P1570" s="139"/>
      <c r="Q1570" s="246"/>
      <c r="R1570" s="247"/>
      <c r="S1570" s="247"/>
      <c r="T1570" s="247"/>
      <c r="U1570" s="247"/>
      <c r="V1570" s="247"/>
      <c r="W1570" s="247"/>
      <c r="X1570" s="247"/>
      <c r="Y1570" s="247"/>
      <c r="Z1570" s="247"/>
      <c r="AA1570" s="247"/>
      <c r="AB1570" s="247"/>
      <c r="AC1570" s="247"/>
      <c r="AD1570" s="247"/>
      <c r="AE1570" s="247"/>
      <c r="AF1570" s="248"/>
      <c r="AG1570" s="248"/>
      <c r="AH1570" s="248"/>
      <c r="AI1570" s="248"/>
      <c r="AJ1570" s="248"/>
    </row>
    <row r="1571" spans="1:36" ht="12.75" customHeight="1" x14ac:dyDescent="0.25">
      <c r="A1571" s="139"/>
      <c r="B1571" s="139"/>
      <c r="C1571" s="139"/>
      <c r="D1571" s="139"/>
      <c r="E1571" s="139"/>
      <c r="G1571" s="139"/>
      <c r="I1571" s="139"/>
      <c r="J1571" s="139"/>
      <c r="O1571" s="139"/>
      <c r="P1571" s="139"/>
      <c r="Q1571" s="246"/>
      <c r="R1571" s="247"/>
      <c r="S1571" s="247"/>
      <c r="T1571" s="247"/>
      <c r="U1571" s="247"/>
      <c r="V1571" s="247"/>
      <c r="W1571" s="247"/>
      <c r="X1571" s="247"/>
      <c r="Y1571" s="247"/>
      <c r="Z1571" s="247"/>
      <c r="AA1571" s="247"/>
      <c r="AB1571" s="247"/>
      <c r="AC1571" s="247"/>
      <c r="AD1571" s="247"/>
      <c r="AE1571" s="247"/>
      <c r="AF1571" s="248"/>
      <c r="AG1571" s="248"/>
      <c r="AH1571" s="248"/>
      <c r="AI1571" s="248"/>
      <c r="AJ1571" s="248"/>
    </row>
    <row r="1572" spans="1:36" ht="12.75" customHeight="1" x14ac:dyDescent="0.25">
      <c r="A1572" s="139"/>
      <c r="B1572" s="139"/>
      <c r="C1572" s="139"/>
      <c r="D1572" s="139"/>
      <c r="E1572" s="139"/>
      <c r="G1572" s="139"/>
      <c r="I1572" s="139"/>
      <c r="J1572" s="139"/>
      <c r="O1572" s="139"/>
      <c r="P1572" s="139"/>
      <c r="Q1572" s="246"/>
      <c r="R1572" s="247"/>
      <c r="S1572" s="247"/>
      <c r="T1572" s="247"/>
      <c r="U1572" s="247"/>
      <c r="V1572" s="247"/>
      <c r="W1572" s="247"/>
      <c r="X1572" s="247"/>
      <c r="Y1572" s="247"/>
      <c r="Z1572" s="247"/>
      <c r="AA1572" s="247"/>
      <c r="AB1572" s="247"/>
      <c r="AC1572" s="247"/>
      <c r="AD1572" s="247"/>
      <c r="AE1572" s="247"/>
      <c r="AF1572" s="248"/>
      <c r="AG1572" s="248"/>
      <c r="AH1572" s="248"/>
      <c r="AI1572" s="248"/>
      <c r="AJ1572" s="248"/>
    </row>
    <row r="1573" spans="1:36" ht="12.75" customHeight="1" x14ac:dyDescent="0.25">
      <c r="A1573" s="139"/>
      <c r="B1573" s="139"/>
      <c r="C1573" s="139"/>
      <c r="D1573" s="139"/>
      <c r="E1573" s="139"/>
      <c r="G1573" s="139"/>
      <c r="I1573" s="139"/>
      <c r="J1573" s="139"/>
      <c r="O1573" s="139"/>
      <c r="P1573" s="139"/>
      <c r="Q1573" s="246"/>
      <c r="R1573" s="247"/>
      <c r="S1573" s="247"/>
      <c r="T1573" s="247"/>
      <c r="U1573" s="247"/>
      <c r="V1573" s="247"/>
      <c r="W1573" s="247"/>
      <c r="X1573" s="247"/>
      <c r="Y1573" s="247"/>
      <c r="Z1573" s="247"/>
      <c r="AA1573" s="247"/>
      <c r="AB1573" s="247"/>
      <c r="AC1573" s="247"/>
      <c r="AD1573" s="247"/>
      <c r="AE1573" s="247"/>
      <c r="AF1573" s="248"/>
      <c r="AG1573" s="248"/>
      <c r="AH1573" s="248"/>
      <c r="AI1573" s="248"/>
      <c r="AJ1573" s="248"/>
    </row>
    <row r="1574" spans="1:36" ht="12.75" customHeight="1" x14ac:dyDescent="0.25">
      <c r="A1574" s="139"/>
      <c r="B1574" s="139"/>
      <c r="C1574" s="139"/>
      <c r="D1574" s="139"/>
      <c r="E1574" s="139"/>
      <c r="G1574" s="139"/>
      <c r="I1574" s="139"/>
      <c r="J1574" s="139"/>
      <c r="O1574" s="139"/>
      <c r="P1574" s="139"/>
      <c r="Q1574" s="246"/>
      <c r="R1574" s="247"/>
      <c r="S1574" s="247"/>
      <c r="T1574" s="247"/>
      <c r="U1574" s="247"/>
      <c r="V1574" s="247"/>
      <c r="W1574" s="247"/>
      <c r="X1574" s="247"/>
      <c r="Y1574" s="247"/>
      <c r="Z1574" s="247"/>
      <c r="AA1574" s="247"/>
      <c r="AB1574" s="247"/>
      <c r="AC1574" s="247"/>
      <c r="AD1574" s="247"/>
      <c r="AE1574" s="247"/>
      <c r="AF1574" s="248"/>
      <c r="AG1574" s="248"/>
      <c r="AH1574" s="248"/>
      <c r="AI1574" s="248"/>
      <c r="AJ1574" s="248"/>
    </row>
    <row r="1575" spans="1:36" ht="12.75" customHeight="1" x14ac:dyDescent="0.25">
      <c r="A1575" s="139"/>
      <c r="B1575" s="139"/>
      <c r="C1575" s="139"/>
      <c r="D1575" s="139"/>
      <c r="E1575" s="139"/>
      <c r="G1575" s="139"/>
      <c r="I1575" s="139"/>
      <c r="J1575" s="139"/>
      <c r="O1575" s="139"/>
      <c r="P1575" s="139"/>
      <c r="Q1575" s="246"/>
      <c r="R1575" s="247"/>
      <c r="S1575" s="247"/>
      <c r="T1575" s="247"/>
      <c r="U1575" s="247"/>
      <c r="V1575" s="247"/>
      <c r="W1575" s="247"/>
      <c r="X1575" s="247"/>
      <c r="Y1575" s="247"/>
      <c r="Z1575" s="247"/>
      <c r="AA1575" s="247"/>
      <c r="AB1575" s="247"/>
      <c r="AC1575" s="247"/>
      <c r="AD1575" s="247"/>
      <c r="AE1575" s="247"/>
      <c r="AF1575" s="248"/>
      <c r="AG1575" s="248"/>
      <c r="AH1575" s="248"/>
      <c r="AI1575" s="248"/>
      <c r="AJ1575" s="248"/>
    </row>
    <row r="1576" spans="1:36" ht="12.75" customHeight="1" x14ac:dyDescent="0.25">
      <c r="A1576" s="139"/>
      <c r="B1576" s="139"/>
      <c r="C1576" s="139"/>
      <c r="D1576" s="139"/>
      <c r="E1576" s="139"/>
      <c r="G1576" s="139"/>
      <c r="I1576" s="139"/>
      <c r="J1576" s="139"/>
      <c r="O1576" s="139"/>
      <c r="P1576" s="139"/>
      <c r="Q1576" s="246"/>
      <c r="R1576" s="247"/>
      <c r="S1576" s="247"/>
      <c r="T1576" s="247"/>
      <c r="U1576" s="247"/>
      <c r="V1576" s="247"/>
      <c r="W1576" s="247"/>
      <c r="X1576" s="247"/>
      <c r="Y1576" s="247"/>
      <c r="Z1576" s="247"/>
      <c r="AA1576" s="247"/>
      <c r="AB1576" s="247"/>
      <c r="AC1576" s="247"/>
      <c r="AD1576" s="247"/>
      <c r="AE1576" s="247"/>
      <c r="AF1576" s="248"/>
      <c r="AG1576" s="248"/>
      <c r="AH1576" s="248"/>
      <c r="AI1576" s="248"/>
      <c r="AJ1576" s="248"/>
    </row>
    <row r="1577" spans="1:36" ht="12.75" customHeight="1" x14ac:dyDescent="0.25">
      <c r="A1577" s="139"/>
      <c r="B1577" s="139"/>
      <c r="C1577" s="139"/>
      <c r="D1577" s="139"/>
      <c r="E1577" s="139"/>
      <c r="G1577" s="139"/>
      <c r="I1577" s="139"/>
      <c r="J1577" s="139"/>
      <c r="O1577" s="139"/>
      <c r="P1577" s="139"/>
      <c r="Q1577" s="246"/>
      <c r="R1577" s="247"/>
      <c r="S1577" s="247"/>
      <c r="T1577" s="247"/>
      <c r="U1577" s="247"/>
      <c r="V1577" s="247"/>
      <c r="W1577" s="247"/>
      <c r="X1577" s="247"/>
      <c r="Y1577" s="247"/>
      <c r="Z1577" s="247"/>
      <c r="AA1577" s="247"/>
      <c r="AB1577" s="247"/>
      <c r="AC1577" s="247"/>
      <c r="AD1577" s="247"/>
      <c r="AE1577" s="247"/>
      <c r="AF1577" s="248"/>
      <c r="AG1577" s="248"/>
      <c r="AH1577" s="248"/>
      <c r="AI1577" s="248"/>
      <c r="AJ1577" s="248"/>
    </row>
    <row r="1578" spans="1:36" ht="12.75" customHeight="1" x14ac:dyDescent="0.25">
      <c r="A1578" s="139"/>
      <c r="B1578" s="139"/>
      <c r="C1578" s="139"/>
      <c r="D1578" s="139"/>
      <c r="E1578" s="139"/>
      <c r="G1578" s="139"/>
      <c r="I1578" s="139"/>
      <c r="J1578" s="139"/>
      <c r="O1578" s="139"/>
      <c r="P1578" s="139"/>
      <c r="Q1578" s="246"/>
      <c r="R1578" s="247"/>
      <c r="S1578" s="247"/>
      <c r="T1578" s="247"/>
      <c r="U1578" s="247"/>
      <c r="V1578" s="247"/>
      <c r="W1578" s="247"/>
      <c r="X1578" s="247"/>
      <c r="Y1578" s="247"/>
      <c r="Z1578" s="247"/>
      <c r="AA1578" s="247"/>
      <c r="AB1578" s="247"/>
      <c r="AC1578" s="247"/>
      <c r="AD1578" s="247"/>
      <c r="AE1578" s="247"/>
      <c r="AF1578" s="248"/>
      <c r="AG1578" s="248"/>
      <c r="AH1578" s="248"/>
      <c r="AI1578" s="248"/>
      <c r="AJ1578" s="248"/>
    </row>
    <row r="1579" spans="1:36" ht="12.75" customHeight="1" x14ac:dyDescent="0.25">
      <c r="A1579" s="139"/>
      <c r="B1579" s="139"/>
      <c r="C1579" s="139"/>
      <c r="D1579" s="139"/>
      <c r="E1579" s="139"/>
      <c r="G1579" s="139"/>
      <c r="I1579" s="139"/>
      <c r="J1579" s="139"/>
      <c r="O1579" s="139"/>
      <c r="P1579" s="139"/>
      <c r="Q1579" s="246"/>
      <c r="R1579" s="247"/>
      <c r="S1579" s="247"/>
      <c r="T1579" s="247"/>
      <c r="U1579" s="247"/>
      <c r="V1579" s="247"/>
      <c r="W1579" s="247"/>
      <c r="X1579" s="247"/>
      <c r="Y1579" s="247"/>
      <c r="Z1579" s="247"/>
      <c r="AA1579" s="247"/>
      <c r="AB1579" s="247"/>
      <c r="AC1579" s="247"/>
      <c r="AD1579" s="247"/>
      <c r="AE1579" s="247"/>
      <c r="AF1579" s="248"/>
      <c r="AG1579" s="248"/>
      <c r="AH1579" s="248"/>
      <c r="AI1579" s="248"/>
      <c r="AJ1579" s="248"/>
    </row>
    <row r="1580" spans="1:36" ht="12.75" customHeight="1" x14ac:dyDescent="0.25">
      <c r="A1580" s="139"/>
      <c r="B1580" s="139"/>
      <c r="C1580" s="139"/>
      <c r="D1580" s="139"/>
      <c r="E1580" s="139"/>
      <c r="G1580" s="139"/>
      <c r="I1580" s="139"/>
      <c r="J1580" s="139"/>
      <c r="O1580" s="139"/>
      <c r="P1580" s="139"/>
      <c r="Q1580" s="246"/>
      <c r="R1580" s="247"/>
      <c r="S1580" s="247"/>
      <c r="T1580" s="247"/>
      <c r="U1580" s="247"/>
      <c r="V1580" s="247"/>
      <c r="W1580" s="247"/>
      <c r="X1580" s="247"/>
      <c r="Y1580" s="247"/>
      <c r="Z1580" s="247"/>
      <c r="AA1580" s="247"/>
      <c r="AB1580" s="247"/>
      <c r="AC1580" s="247"/>
      <c r="AD1580" s="247"/>
      <c r="AE1580" s="247"/>
      <c r="AF1580" s="248"/>
      <c r="AG1580" s="248"/>
      <c r="AH1580" s="248"/>
      <c r="AI1580" s="248"/>
      <c r="AJ1580" s="248"/>
    </row>
    <row r="1581" spans="1:36" ht="12.75" customHeight="1" x14ac:dyDescent="0.25">
      <c r="A1581" s="139"/>
      <c r="B1581" s="139"/>
      <c r="C1581" s="139"/>
      <c r="D1581" s="139"/>
      <c r="E1581" s="139"/>
      <c r="G1581" s="139"/>
      <c r="I1581" s="139"/>
      <c r="J1581" s="139"/>
      <c r="O1581" s="139"/>
      <c r="P1581" s="139"/>
      <c r="Q1581" s="246"/>
      <c r="R1581" s="247"/>
      <c r="S1581" s="247"/>
      <c r="T1581" s="247"/>
      <c r="U1581" s="247"/>
      <c r="V1581" s="247"/>
      <c r="W1581" s="247"/>
      <c r="X1581" s="247"/>
      <c r="Y1581" s="247"/>
      <c r="Z1581" s="247"/>
      <c r="AA1581" s="247"/>
      <c r="AB1581" s="247"/>
      <c r="AC1581" s="247"/>
      <c r="AD1581" s="247"/>
      <c r="AE1581" s="247"/>
      <c r="AF1581" s="248"/>
      <c r="AG1581" s="248"/>
      <c r="AH1581" s="248"/>
      <c r="AI1581" s="248"/>
      <c r="AJ1581" s="248"/>
    </row>
    <row r="1582" spans="1:36" ht="12.75" customHeight="1" x14ac:dyDescent="0.25">
      <c r="A1582" s="139"/>
      <c r="B1582" s="139"/>
      <c r="C1582" s="139"/>
      <c r="D1582" s="139"/>
      <c r="E1582" s="139"/>
      <c r="G1582" s="139"/>
      <c r="I1582" s="139"/>
      <c r="J1582" s="139"/>
      <c r="O1582" s="139"/>
      <c r="P1582" s="139"/>
      <c r="Q1582" s="246"/>
      <c r="R1582" s="247"/>
      <c r="S1582" s="247"/>
      <c r="T1582" s="247"/>
      <c r="U1582" s="247"/>
      <c r="V1582" s="247"/>
      <c r="W1582" s="247"/>
      <c r="X1582" s="247"/>
      <c r="Y1582" s="247"/>
      <c r="Z1582" s="247"/>
      <c r="AA1582" s="247"/>
      <c r="AB1582" s="247"/>
      <c r="AC1582" s="247"/>
      <c r="AD1582" s="247"/>
      <c r="AE1582" s="247"/>
      <c r="AF1582" s="248"/>
      <c r="AG1582" s="248"/>
      <c r="AH1582" s="248"/>
      <c r="AI1582" s="248"/>
      <c r="AJ1582" s="248"/>
    </row>
    <row r="1583" spans="1:36" ht="12.75" customHeight="1" x14ac:dyDescent="0.25">
      <c r="A1583" s="139"/>
      <c r="B1583" s="139"/>
      <c r="C1583" s="139"/>
      <c r="D1583" s="139"/>
      <c r="E1583" s="139"/>
      <c r="G1583" s="139"/>
      <c r="I1583" s="139"/>
      <c r="J1583" s="139"/>
      <c r="O1583" s="139"/>
      <c r="P1583" s="139"/>
      <c r="Q1583" s="246"/>
      <c r="R1583" s="247"/>
      <c r="S1583" s="247"/>
      <c r="T1583" s="247"/>
      <c r="U1583" s="247"/>
      <c r="V1583" s="247"/>
      <c r="W1583" s="247"/>
      <c r="X1583" s="247"/>
      <c r="Y1583" s="247"/>
      <c r="Z1583" s="247"/>
      <c r="AA1583" s="247"/>
      <c r="AB1583" s="247"/>
      <c r="AC1583" s="247"/>
      <c r="AD1583" s="247"/>
      <c r="AE1583" s="247"/>
      <c r="AF1583" s="248"/>
      <c r="AG1583" s="248"/>
      <c r="AH1583" s="248"/>
      <c r="AI1583" s="248"/>
      <c r="AJ1583" s="248"/>
    </row>
    <row r="1584" spans="1:36" ht="12.75" customHeight="1" x14ac:dyDescent="0.25">
      <c r="A1584" s="139"/>
      <c r="B1584" s="139"/>
      <c r="C1584" s="139"/>
      <c r="D1584" s="139"/>
      <c r="E1584" s="139"/>
      <c r="G1584" s="139"/>
      <c r="I1584" s="139"/>
      <c r="J1584" s="139"/>
      <c r="O1584" s="139"/>
      <c r="P1584" s="139"/>
      <c r="Q1584" s="246"/>
      <c r="R1584" s="247"/>
      <c r="S1584" s="247"/>
      <c r="T1584" s="247"/>
      <c r="U1584" s="247"/>
      <c r="V1584" s="247"/>
      <c r="W1584" s="247"/>
      <c r="X1584" s="247"/>
      <c r="Y1584" s="247"/>
      <c r="Z1584" s="247"/>
      <c r="AA1584" s="247"/>
      <c r="AB1584" s="247"/>
      <c r="AC1584" s="247"/>
      <c r="AD1584" s="247"/>
      <c r="AE1584" s="247"/>
      <c r="AF1584" s="248"/>
      <c r="AG1584" s="248"/>
      <c r="AH1584" s="248"/>
      <c r="AI1584" s="248"/>
      <c r="AJ1584" s="248"/>
    </row>
    <row r="1585" spans="1:36" ht="12.75" customHeight="1" x14ac:dyDescent="0.25">
      <c r="A1585" s="139"/>
      <c r="B1585" s="139"/>
      <c r="C1585" s="139"/>
      <c r="D1585" s="139"/>
      <c r="E1585" s="139"/>
      <c r="G1585" s="139"/>
      <c r="I1585" s="139"/>
      <c r="J1585" s="139"/>
      <c r="O1585" s="139"/>
      <c r="P1585" s="139"/>
      <c r="Q1585" s="246"/>
      <c r="R1585" s="247"/>
      <c r="S1585" s="247"/>
      <c r="T1585" s="247"/>
      <c r="U1585" s="247"/>
      <c r="V1585" s="247"/>
      <c r="W1585" s="247"/>
      <c r="X1585" s="247"/>
      <c r="Y1585" s="247"/>
      <c r="Z1585" s="247"/>
      <c r="AA1585" s="247"/>
      <c r="AB1585" s="247"/>
      <c r="AC1585" s="247"/>
      <c r="AD1585" s="247"/>
      <c r="AE1585" s="247"/>
      <c r="AF1585" s="248"/>
      <c r="AG1585" s="248"/>
      <c r="AH1585" s="248"/>
      <c r="AI1585" s="248"/>
      <c r="AJ1585" s="248"/>
    </row>
    <row r="1586" spans="1:36" ht="12.75" customHeight="1" x14ac:dyDescent="0.25">
      <c r="A1586" s="139"/>
      <c r="B1586" s="139"/>
      <c r="C1586" s="139"/>
      <c r="D1586" s="139"/>
      <c r="E1586" s="139"/>
      <c r="G1586" s="139"/>
      <c r="I1586" s="139"/>
      <c r="J1586" s="139"/>
      <c r="O1586" s="139"/>
      <c r="P1586" s="139"/>
      <c r="Q1586" s="246"/>
      <c r="R1586" s="247"/>
      <c r="S1586" s="247"/>
      <c r="T1586" s="247"/>
      <c r="U1586" s="247"/>
      <c r="V1586" s="247"/>
      <c r="W1586" s="247"/>
      <c r="X1586" s="247"/>
      <c r="Y1586" s="247"/>
      <c r="Z1586" s="247"/>
      <c r="AA1586" s="247"/>
      <c r="AB1586" s="247"/>
      <c r="AC1586" s="247"/>
      <c r="AD1586" s="247"/>
      <c r="AE1586" s="247"/>
      <c r="AF1586" s="248"/>
      <c r="AG1586" s="248"/>
      <c r="AH1586" s="248"/>
      <c r="AI1586" s="248"/>
      <c r="AJ1586" s="248"/>
    </row>
    <row r="1587" spans="1:36" ht="12.75" customHeight="1" x14ac:dyDescent="0.25">
      <c r="A1587" s="139"/>
      <c r="B1587" s="139"/>
      <c r="C1587" s="139"/>
      <c r="D1587" s="139"/>
      <c r="E1587" s="139"/>
      <c r="G1587" s="139"/>
      <c r="I1587" s="139"/>
      <c r="J1587" s="139"/>
      <c r="O1587" s="139"/>
      <c r="P1587" s="139"/>
      <c r="Q1587" s="246"/>
      <c r="R1587" s="247"/>
      <c r="S1587" s="247"/>
      <c r="T1587" s="247"/>
      <c r="U1587" s="247"/>
      <c r="V1587" s="247"/>
      <c r="W1587" s="247"/>
      <c r="X1587" s="247"/>
      <c r="Y1587" s="247"/>
      <c r="Z1587" s="247"/>
      <c r="AA1587" s="247"/>
      <c r="AB1587" s="247"/>
      <c r="AC1587" s="247"/>
      <c r="AD1587" s="247"/>
      <c r="AE1587" s="247"/>
      <c r="AF1587" s="248"/>
      <c r="AG1587" s="248"/>
      <c r="AH1587" s="248"/>
      <c r="AI1587" s="248"/>
      <c r="AJ1587" s="248"/>
    </row>
    <row r="1588" spans="1:36" ht="12.75" customHeight="1" x14ac:dyDescent="0.25">
      <c r="A1588" s="139"/>
      <c r="B1588" s="139"/>
      <c r="C1588" s="139"/>
      <c r="D1588" s="139"/>
      <c r="E1588" s="139"/>
      <c r="G1588" s="139"/>
      <c r="I1588" s="139"/>
      <c r="J1588" s="139"/>
      <c r="O1588" s="139"/>
      <c r="P1588" s="139"/>
      <c r="Q1588" s="246"/>
      <c r="R1588" s="247"/>
      <c r="S1588" s="247"/>
      <c r="T1588" s="247"/>
      <c r="U1588" s="247"/>
      <c r="V1588" s="247"/>
      <c r="W1588" s="247"/>
      <c r="X1588" s="247"/>
      <c r="Y1588" s="247"/>
      <c r="Z1588" s="247"/>
      <c r="AA1588" s="247"/>
      <c r="AB1588" s="247"/>
      <c r="AC1588" s="247"/>
      <c r="AD1588" s="247"/>
      <c r="AE1588" s="247"/>
      <c r="AF1588" s="248"/>
      <c r="AG1588" s="248"/>
      <c r="AH1588" s="248"/>
      <c r="AI1588" s="248"/>
      <c r="AJ1588" s="248"/>
    </row>
    <row r="1589" spans="1:36" ht="12.75" customHeight="1" x14ac:dyDescent="0.25">
      <c r="A1589" s="139"/>
      <c r="B1589" s="139"/>
      <c r="C1589" s="139"/>
      <c r="D1589" s="139"/>
      <c r="E1589" s="139"/>
      <c r="G1589" s="139"/>
      <c r="I1589" s="139"/>
      <c r="J1589" s="139"/>
      <c r="O1589" s="139"/>
      <c r="P1589" s="139"/>
      <c r="Q1589" s="246"/>
      <c r="R1589" s="247"/>
      <c r="S1589" s="247"/>
      <c r="T1589" s="247"/>
      <c r="U1589" s="247"/>
      <c r="V1589" s="247"/>
      <c r="W1589" s="247"/>
      <c r="X1589" s="247"/>
      <c r="Y1589" s="247"/>
      <c r="Z1589" s="247"/>
      <c r="AA1589" s="247"/>
      <c r="AB1589" s="247"/>
      <c r="AC1589" s="247"/>
      <c r="AD1589" s="247"/>
      <c r="AE1589" s="247"/>
      <c r="AF1589" s="248"/>
      <c r="AG1589" s="248"/>
      <c r="AH1589" s="248"/>
      <c r="AI1589" s="248"/>
      <c r="AJ1589" s="248"/>
    </row>
    <row r="1590" spans="1:36" ht="12.75" customHeight="1" x14ac:dyDescent="0.25">
      <c r="A1590" s="139"/>
      <c r="B1590" s="139"/>
      <c r="C1590" s="139"/>
      <c r="D1590" s="139"/>
      <c r="E1590" s="139"/>
      <c r="G1590" s="139"/>
      <c r="I1590" s="139"/>
      <c r="J1590" s="139"/>
      <c r="O1590" s="139"/>
      <c r="P1590" s="139"/>
      <c r="Q1590" s="246"/>
      <c r="R1590" s="247"/>
      <c r="S1590" s="247"/>
      <c r="T1590" s="247"/>
      <c r="U1590" s="247"/>
      <c r="V1590" s="247"/>
      <c r="W1590" s="247"/>
      <c r="X1590" s="247"/>
      <c r="Y1590" s="247"/>
      <c r="Z1590" s="247"/>
      <c r="AA1590" s="247"/>
      <c r="AB1590" s="247"/>
      <c r="AC1590" s="247"/>
      <c r="AD1590" s="247"/>
      <c r="AE1590" s="247"/>
      <c r="AF1590" s="248"/>
      <c r="AG1590" s="248"/>
      <c r="AH1590" s="248"/>
      <c r="AI1590" s="248"/>
      <c r="AJ1590" s="248"/>
    </row>
    <row r="1591" spans="1:36" ht="12.75" customHeight="1" x14ac:dyDescent="0.25">
      <c r="A1591" s="139"/>
      <c r="B1591" s="139"/>
      <c r="C1591" s="139"/>
      <c r="D1591" s="139"/>
      <c r="E1591" s="139"/>
      <c r="G1591" s="139"/>
      <c r="I1591" s="139"/>
      <c r="J1591" s="139"/>
      <c r="O1591" s="139"/>
      <c r="P1591" s="139"/>
      <c r="Q1591" s="246"/>
      <c r="R1591" s="247"/>
      <c r="S1591" s="247"/>
      <c r="T1591" s="247"/>
      <c r="U1591" s="247"/>
      <c r="V1591" s="247"/>
      <c r="W1591" s="247"/>
      <c r="X1591" s="247"/>
      <c r="Y1591" s="247"/>
      <c r="Z1591" s="247"/>
      <c r="AA1591" s="247"/>
      <c r="AB1591" s="247"/>
      <c r="AC1591" s="247"/>
      <c r="AD1591" s="247"/>
      <c r="AE1591" s="247"/>
      <c r="AF1591" s="248"/>
      <c r="AG1591" s="248"/>
      <c r="AH1591" s="248"/>
      <c r="AI1591" s="248"/>
      <c r="AJ1591" s="248"/>
    </row>
    <row r="1592" spans="1:36" ht="12.75" customHeight="1" x14ac:dyDescent="0.25">
      <c r="A1592" s="139"/>
      <c r="B1592" s="139"/>
      <c r="C1592" s="139"/>
      <c r="D1592" s="139"/>
      <c r="E1592" s="139"/>
      <c r="G1592" s="139"/>
      <c r="I1592" s="139"/>
      <c r="J1592" s="139"/>
      <c r="O1592" s="139"/>
      <c r="P1592" s="139"/>
      <c r="Q1592" s="246"/>
      <c r="R1592" s="247"/>
      <c r="S1592" s="247"/>
      <c r="T1592" s="247"/>
      <c r="U1592" s="247"/>
      <c r="V1592" s="247"/>
      <c r="W1592" s="247"/>
      <c r="X1592" s="247"/>
      <c r="Y1592" s="247"/>
      <c r="Z1592" s="247"/>
      <c r="AA1592" s="247"/>
      <c r="AB1592" s="247"/>
      <c r="AC1592" s="247"/>
      <c r="AD1592" s="247"/>
      <c r="AE1592" s="247"/>
      <c r="AF1592" s="248"/>
      <c r="AG1592" s="248"/>
      <c r="AH1592" s="248"/>
      <c r="AI1592" s="248"/>
      <c r="AJ1592" s="248"/>
    </row>
    <row r="1593" spans="1:36" ht="12.75" customHeight="1" x14ac:dyDescent="0.25">
      <c r="A1593" s="139"/>
      <c r="B1593" s="139"/>
      <c r="C1593" s="139"/>
      <c r="D1593" s="139"/>
      <c r="E1593" s="139"/>
      <c r="G1593" s="139"/>
      <c r="I1593" s="139"/>
      <c r="J1593" s="139"/>
      <c r="O1593" s="139"/>
      <c r="P1593" s="139"/>
      <c r="Q1593" s="246"/>
      <c r="R1593" s="247"/>
      <c r="S1593" s="247"/>
      <c r="T1593" s="247"/>
      <c r="U1593" s="247"/>
      <c r="V1593" s="247"/>
      <c r="W1593" s="247"/>
      <c r="X1593" s="247"/>
      <c r="Y1593" s="247"/>
      <c r="Z1593" s="247"/>
      <c r="AA1593" s="247"/>
      <c r="AB1593" s="247"/>
      <c r="AC1593" s="247"/>
      <c r="AD1593" s="247"/>
      <c r="AE1593" s="247"/>
      <c r="AF1593" s="248"/>
      <c r="AG1593" s="248"/>
      <c r="AH1593" s="248"/>
      <c r="AI1593" s="248"/>
      <c r="AJ1593" s="248"/>
    </row>
    <row r="1594" spans="1:36" ht="12.75" customHeight="1" x14ac:dyDescent="0.25">
      <c r="A1594" s="139"/>
      <c r="B1594" s="139"/>
      <c r="C1594" s="139"/>
      <c r="D1594" s="139"/>
      <c r="E1594" s="139"/>
      <c r="G1594" s="139"/>
      <c r="I1594" s="139"/>
      <c r="J1594" s="139"/>
      <c r="O1594" s="139"/>
      <c r="P1594" s="139"/>
      <c r="Q1594" s="246"/>
      <c r="R1594" s="247"/>
      <c r="S1594" s="247"/>
      <c r="T1594" s="247"/>
      <c r="U1594" s="247"/>
      <c r="V1594" s="247"/>
      <c r="W1594" s="247"/>
      <c r="X1594" s="247"/>
      <c r="Y1594" s="247"/>
      <c r="Z1594" s="247"/>
      <c r="AA1594" s="247"/>
      <c r="AB1594" s="247"/>
      <c r="AC1594" s="247"/>
      <c r="AD1594" s="247"/>
      <c r="AE1594" s="247"/>
      <c r="AF1594" s="248"/>
      <c r="AG1594" s="248"/>
      <c r="AH1594" s="248"/>
      <c r="AI1594" s="248"/>
      <c r="AJ1594" s="248"/>
    </row>
    <row r="1595" spans="1:36" ht="12.75" customHeight="1" x14ac:dyDescent="0.25">
      <c r="A1595" s="139"/>
      <c r="B1595" s="139"/>
      <c r="C1595" s="139"/>
      <c r="D1595" s="139"/>
      <c r="E1595" s="139"/>
      <c r="G1595" s="139"/>
      <c r="I1595" s="139"/>
      <c r="J1595" s="139"/>
      <c r="O1595" s="139"/>
      <c r="P1595" s="139"/>
      <c r="Q1595" s="246"/>
      <c r="R1595" s="247"/>
      <c r="S1595" s="247"/>
      <c r="T1595" s="247"/>
      <c r="U1595" s="247"/>
      <c r="V1595" s="247"/>
      <c r="W1595" s="247"/>
      <c r="X1595" s="247"/>
      <c r="Y1595" s="247"/>
      <c r="Z1595" s="247"/>
      <c r="AA1595" s="247"/>
      <c r="AB1595" s="247"/>
      <c r="AC1595" s="247"/>
      <c r="AD1595" s="247"/>
      <c r="AE1595" s="247"/>
      <c r="AF1595" s="248"/>
      <c r="AG1595" s="248"/>
      <c r="AH1595" s="248"/>
      <c r="AI1595" s="248"/>
      <c r="AJ1595" s="248"/>
    </row>
    <row r="1596" spans="1:36" ht="12.75" customHeight="1" x14ac:dyDescent="0.25">
      <c r="A1596" s="139"/>
      <c r="B1596" s="139"/>
      <c r="C1596" s="139"/>
      <c r="D1596" s="139"/>
      <c r="E1596" s="139"/>
      <c r="G1596" s="139"/>
      <c r="I1596" s="139"/>
      <c r="J1596" s="139"/>
      <c r="O1596" s="139"/>
      <c r="P1596" s="139"/>
      <c r="Q1596" s="246"/>
      <c r="R1596" s="247"/>
      <c r="S1596" s="247"/>
      <c r="T1596" s="247"/>
      <c r="U1596" s="247"/>
      <c r="V1596" s="247"/>
      <c r="W1596" s="247"/>
      <c r="X1596" s="247"/>
      <c r="Y1596" s="247"/>
      <c r="Z1596" s="247"/>
      <c r="AA1596" s="247"/>
      <c r="AB1596" s="247"/>
      <c r="AC1596" s="247"/>
      <c r="AD1596" s="247"/>
      <c r="AE1596" s="247"/>
      <c r="AF1596" s="248"/>
      <c r="AG1596" s="248"/>
      <c r="AH1596" s="248"/>
      <c r="AI1596" s="248"/>
      <c r="AJ1596" s="248"/>
    </row>
    <row r="1597" spans="1:36" ht="12.75" customHeight="1" x14ac:dyDescent="0.25">
      <c r="A1597" s="139"/>
      <c r="B1597" s="139"/>
      <c r="C1597" s="139"/>
      <c r="D1597" s="139"/>
      <c r="E1597" s="139"/>
      <c r="G1597" s="139"/>
      <c r="I1597" s="139"/>
      <c r="J1597" s="139"/>
      <c r="O1597" s="139"/>
      <c r="P1597" s="139"/>
      <c r="Q1597" s="246"/>
      <c r="R1597" s="247"/>
      <c r="S1597" s="247"/>
      <c r="T1597" s="247"/>
      <c r="U1597" s="247"/>
      <c r="V1597" s="247"/>
      <c r="W1597" s="247"/>
      <c r="X1597" s="247"/>
      <c r="Y1597" s="247"/>
      <c r="Z1597" s="247"/>
      <c r="AA1597" s="247"/>
      <c r="AB1597" s="247"/>
      <c r="AC1597" s="247"/>
      <c r="AD1597" s="247"/>
      <c r="AE1597" s="247"/>
      <c r="AF1597" s="248"/>
      <c r="AG1597" s="248"/>
      <c r="AH1597" s="248"/>
      <c r="AI1597" s="248"/>
      <c r="AJ1597" s="248"/>
    </row>
    <row r="1598" spans="1:36" ht="12.75" customHeight="1" x14ac:dyDescent="0.25">
      <c r="A1598" s="139"/>
      <c r="B1598" s="139"/>
      <c r="C1598" s="139"/>
      <c r="D1598" s="139"/>
      <c r="E1598" s="139"/>
      <c r="G1598" s="139"/>
      <c r="I1598" s="139"/>
      <c r="J1598" s="139"/>
      <c r="O1598" s="139"/>
      <c r="P1598" s="139"/>
      <c r="Q1598" s="246"/>
      <c r="R1598" s="247"/>
      <c r="S1598" s="247"/>
      <c r="T1598" s="247"/>
      <c r="U1598" s="247"/>
      <c r="V1598" s="247"/>
      <c r="W1598" s="247"/>
      <c r="X1598" s="247"/>
      <c r="Y1598" s="247"/>
      <c r="Z1598" s="247"/>
      <c r="AA1598" s="247"/>
      <c r="AB1598" s="247"/>
      <c r="AC1598" s="247"/>
      <c r="AD1598" s="247"/>
      <c r="AE1598" s="247"/>
      <c r="AF1598" s="248"/>
      <c r="AG1598" s="248"/>
      <c r="AH1598" s="248"/>
      <c r="AI1598" s="248"/>
      <c r="AJ1598" s="248"/>
    </row>
    <row r="1599" spans="1:36" ht="12.75" customHeight="1" x14ac:dyDescent="0.25">
      <c r="A1599" s="139"/>
      <c r="B1599" s="139"/>
      <c r="C1599" s="139"/>
      <c r="D1599" s="139"/>
      <c r="E1599" s="139"/>
      <c r="G1599" s="139"/>
      <c r="I1599" s="139"/>
      <c r="J1599" s="139"/>
      <c r="O1599" s="139"/>
      <c r="P1599" s="139"/>
      <c r="Q1599" s="246"/>
      <c r="R1599" s="247"/>
      <c r="S1599" s="247"/>
      <c r="T1599" s="247"/>
      <c r="U1599" s="247"/>
      <c r="V1599" s="247"/>
      <c r="W1599" s="247"/>
      <c r="X1599" s="247"/>
      <c r="Y1599" s="247"/>
      <c r="Z1599" s="247"/>
      <c r="AA1599" s="247"/>
      <c r="AB1599" s="247"/>
      <c r="AC1599" s="247"/>
      <c r="AD1599" s="247"/>
      <c r="AE1599" s="247"/>
      <c r="AF1599" s="248"/>
      <c r="AG1599" s="248"/>
      <c r="AH1599" s="248"/>
      <c r="AI1599" s="248"/>
      <c r="AJ1599" s="248"/>
    </row>
    <row r="1600" spans="1:36" ht="12.75" customHeight="1" x14ac:dyDescent="0.25">
      <c r="A1600" s="139"/>
      <c r="B1600" s="139"/>
      <c r="C1600" s="139"/>
      <c r="D1600" s="139"/>
      <c r="E1600" s="139"/>
      <c r="G1600" s="139"/>
      <c r="I1600" s="139"/>
      <c r="J1600" s="139"/>
      <c r="O1600" s="139"/>
      <c r="P1600" s="139"/>
      <c r="Q1600" s="246"/>
      <c r="R1600" s="247"/>
      <c r="S1600" s="247"/>
      <c r="T1600" s="247"/>
      <c r="U1600" s="247"/>
      <c r="V1600" s="247"/>
      <c r="W1600" s="247"/>
      <c r="X1600" s="247"/>
      <c r="Y1600" s="247"/>
      <c r="Z1600" s="247"/>
      <c r="AA1600" s="247"/>
      <c r="AB1600" s="247"/>
      <c r="AC1600" s="247"/>
      <c r="AD1600" s="247"/>
      <c r="AE1600" s="247"/>
      <c r="AF1600" s="248"/>
      <c r="AG1600" s="248"/>
      <c r="AH1600" s="248"/>
      <c r="AI1600" s="248"/>
      <c r="AJ1600" s="248"/>
    </row>
    <row r="1601" spans="1:36" ht="12.75" customHeight="1" x14ac:dyDescent="0.25">
      <c r="A1601" s="139"/>
      <c r="B1601" s="139"/>
      <c r="C1601" s="139"/>
      <c r="D1601" s="139"/>
      <c r="E1601" s="139"/>
      <c r="G1601" s="139"/>
      <c r="I1601" s="139"/>
      <c r="J1601" s="139"/>
      <c r="O1601" s="139"/>
      <c r="P1601" s="139"/>
      <c r="Q1601" s="246"/>
      <c r="R1601" s="247"/>
      <c r="S1601" s="247"/>
      <c r="T1601" s="247"/>
      <c r="U1601" s="247"/>
      <c r="V1601" s="247"/>
      <c r="W1601" s="247"/>
      <c r="X1601" s="247"/>
      <c r="Y1601" s="247"/>
      <c r="Z1601" s="247"/>
      <c r="AA1601" s="247"/>
      <c r="AB1601" s="247"/>
      <c r="AC1601" s="247"/>
      <c r="AD1601" s="247"/>
      <c r="AE1601" s="247"/>
      <c r="AF1601" s="248"/>
      <c r="AG1601" s="248"/>
      <c r="AH1601" s="248"/>
      <c r="AI1601" s="248"/>
      <c r="AJ1601" s="248"/>
    </row>
    <row r="1602" spans="1:36" ht="12.75" customHeight="1" x14ac:dyDescent="0.25">
      <c r="A1602" s="139"/>
      <c r="B1602" s="139"/>
      <c r="C1602" s="139"/>
      <c r="D1602" s="139"/>
      <c r="E1602" s="139"/>
      <c r="G1602" s="139"/>
      <c r="I1602" s="139"/>
      <c r="J1602" s="139"/>
      <c r="O1602" s="139"/>
      <c r="P1602" s="139"/>
      <c r="Q1602" s="246"/>
      <c r="R1602" s="247"/>
      <c r="S1602" s="247"/>
      <c r="T1602" s="247"/>
      <c r="U1602" s="247"/>
      <c r="V1602" s="247"/>
      <c r="W1602" s="247"/>
      <c r="X1602" s="247"/>
      <c r="Y1602" s="247"/>
      <c r="Z1602" s="247"/>
      <c r="AA1602" s="247"/>
      <c r="AB1602" s="247"/>
      <c r="AC1602" s="247"/>
      <c r="AD1602" s="247"/>
      <c r="AE1602" s="247"/>
      <c r="AF1602" s="248"/>
      <c r="AG1602" s="248"/>
      <c r="AH1602" s="248"/>
      <c r="AI1602" s="248"/>
      <c r="AJ1602" s="248"/>
    </row>
    <row r="1603" spans="1:36" ht="12.75" customHeight="1" x14ac:dyDescent="0.25">
      <c r="A1603" s="139"/>
      <c r="B1603" s="139"/>
      <c r="C1603" s="139"/>
      <c r="D1603" s="139"/>
      <c r="E1603" s="139"/>
      <c r="G1603" s="139"/>
      <c r="I1603" s="139"/>
      <c r="J1603" s="139"/>
      <c r="O1603" s="139"/>
      <c r="P1603" s="139"/>
      <c r="Q1603" s="246"/>
      <c r="R1603" s="247"/>
      <c r="S1603" s="247"/>
      <c r="T1603" s="247"/>
      <c r="U1603" s="247"/>
      <c r="V1603" s="247"/>
      <c r="W1603" s="247"/>
      <c r="X1603" s="247"/>
      <c r="Y1603" s="247"/>
      <c r="Z1603" s="247"/>
      <c r="AA1603" s="247"/>
      <c r="AB1603" s="247"/>
      <c r="AC1603" s="247"/>
      <c r="AD1603" s="247"/>
      <c r="AE1603" s="247"/>
      <c r="AF1603" s="248"/>
      <c r="AG1603" s="248"/>
      <c r="AH1603" s="248"/>
      <c r="AI1603" s="248"/>
      <c r="AJ1603" s="248"/>
    </row>
    <row r="1604" spans="1:36" ht="12.75" customHeight="1" x14ac:dyDescent="0.25">
      <c r="A1604" s="139"/>
      <c r="B1604" s="139"/>
      <c r="C1604" s="139"/>
      <c r="D1604" s="139"/>
      <c r="E1604" s="139"/>
      <c r="G1604" s="139"/>
      <c r="I1604" s="139"/>
      <c r="J1604" s="139"/>
      <c r="O1604" s="139"/>
      <c r="P1604" s="139"/>
      <c r="Q1604" s="246"/>
      <c r="R1604" s="247"/>
      <c r="S1604" s="247"/>
      <c r="T1604" s="247"/>
      <c r="U1604" s="247"/>
      <c r="V1604" s="247"/>
      <c r="W1604" s="247"/>
      <c r="X1604" s="247"/>
      <c r="Y1604" s="247"/>
      <c r="Z1604" s="247"/>
      <c r="AA1604" s="247"/>
      <c r="AB1604" s="247"/>
      <c r="AC1604" s="247"/>
      <c r="AD1604" s="247"/>
      <c r="AE1604" s="247"/>
      <c r="AF1604" s="248"/>
      <c r="AG1604" s="248"/>
      <c r="AH1604" s="248"/>
      <c r="AI1604" s="248"/>
      <c r="AJ1604" s="248"/>
    </row>
    <row r="1605" spans="1:36" ht="12.75" customHeight="1" x14ac:dyDescent="0.25">
      <c r="A1605" s="139"/>
      <c r="B1605" s="139"/>
      <c r="C1605" s="139"/>
      <c r="D1605" s="139"/>
      <c r="E1605" s="139"/>
      <c r="G1605" s="139"/>
      <c r="I1605" s="139"/>
      <c r="J1605" s="139"/>
      <c r="O1605" s="139"/>
      <c r="P1605" s="139"/>
      <c r="Q1605" s="246"/>
      <c r="R1605" s="247"/>
      <c r="S1605" s="247"/>
      <c r="T1605" s="247"/>
      <c r="U1605" s="247"/>
      <c r="V1605" s="247"/>
      <c r="W1605" s="247"/>
      <c r="X1605" s="247"/>
      <c r="Y1605" s="247"/>
      <c r="Z1605" s="247"/>
      <c r="AA1605" s="247"/>
      <c r="AB1605" s="247"/>
      <c r="AC1605" s="247"/>
      <c r="AD1605" s="247"/>
      <c r="AE1605" s="247"/>
      <c r="AF1605" s="248"/>
      <c r="AG1605" s="248"/>
      <c r="AH1605" s="248"/>
      <c r="AI1605" s="248"/>
      <c r="AJ1605" s="248"/>
    </row>
    <row r="1606" spans="1:36" ht="12.75" customHeight="1" x14ac:dyDescent="0.25">
      <c r="A1606" s="139"/>
      <c r="B1606" s="139"/>
      <c r="C1606" s="139"/>
      <c r="D1606" s="139"/>
      <c r="E1606" s="139"/>
      <c r="G1606" s="139"/>
      <c r="I1606" s="139"/>
      <c r="J1606" s="139"/>
      <c r="O1606" s="139"/>
      <c r="P1606" s="139"/>
      <c r="Q1606" s="246"/>
      <c r="R1606" s="247"/>
      <c r="S1606" s="247"/>
      <c r="T1606" s="247"/>
      <c r="U1606" s="247"/>
      <c r="V1606" s="247"/>
      <c r="W1606" s="247"/>
      <c r="X1606" s="247"/>
      <c r="Y1606" s="247"/>
      <c r="Z1606" s="247"/>
      <c r="AA1606" s="247"/>
      <c r="AB1606" s="247"/>
      <c r="AC1606" s="247"/>
      <c r="AD1606" s="247"/>
      <c r="AE1606" s="247"/>
      <c r="AF1606" s="248"/>
      <c r="AG1606" s="248"/>
      <c r="AH1606" s="248"/>
      <c r="AI1606" s="248"/>
      <c r="AJ1606" s="248"/>
    </row>
    <row r="1607" spans="1:36" ht="12.75" customHeight="1" x14ac:dyDescent="0.25">
      <c r="A1607" s="139"/>
      <c r="B1607" s="139"/>
      <c r="C1607" s="139"/>
      <c r="D1607" s="139"/>
      <c r="E1607" s="139"/>
      <c r="G1607" s="139"/>
      <c r="I1607" s="139"/>
      <c r="J1607" s="139"/>
      <c r="O1607" s="139"/>
      <c r="P1607" s="139"/>
      <c r="Q1607" s="246"/>
      <c r="R1607" s="247"/>
      <c r="S1607" s="247"/>
      <c r="T1607" s="247"/>
      <c r="U1607" s="247"/>
      <c r="V1607" s="247"/>
      <c r="W1607" s="247"/>
      <c r="X1607" s="247"/>
      <c r="Y1607" s="247"/>
      <c r="Z1607" s="247"/>
      <c r="AA1607" s="247"/>
      <c r="AB1607" s="247"/>
      <c r="AC1607" s="247"/>
      <c r="AD1607" s="247"/>
      <c r="AE1607" s="247"/>
      <c r="AF1607" s="248"/>
      <c r="AG1607" s="248"/>
      <c r="AH1607" s="248"/>
      <c r="AI1607" s="248"/>
      <c r="AJ1607" s="248"/>
    </row>
    <row r="1608" spans="1:36" ht="12.75" customHeight="1" x14ac:dyDescent="0.25">
      <c r="A1608" s="139"/>
      <c r="B1608" s="139"/>
      <c r="C1608" s="139"/>
      <c r="D1608" s="139"/>
      <c r="E1608" s="139"/>
      <c r="G1608" s="139"/>
      <c r="I1608" s="139"/>
      <c r="J1608" s="139"/>
      <c r="O1608" s="139"/>
      <c r="P1608" s="139"/>
      <c r="Q1608" s="246"/>
      <c r="R1608" s="247"/>
      <c r="S1608" s="247"/>
      <c r="T1608" s="247"/>
      <c r="U1608" s="247"/>
      <c r="V1608" s="247"/>
      <c r="W1608" s="247"/>
      <c r="X1608" s="247"/>
      <c r="Y1608" s="247"/>
      <c r="Z1608" s="247"/>
      <c r="AA1608" s="247"/>
      <c r="AB1608" s="247"/>
      <c r="AC1608" s="247"/>
      <c r="AD1608" s="247"/>
      <c r="AE1608" s="247"/>
      <c r="AF1608" s="248"/>
      <c r="AG1608" s="248"/>
      <c r="AH1608" s="248"/>
      <c r="AI1608" s="248"/>
      <c r="AJ1608" s="248"/>
    </row>
    <row r="1609" spans="1:36" ht="12.75" customHeight="1" x14ac:dyDescent="0.25">
      <c r="A1609" s="139"/>
      <c r="B1609" s="139"/>
      <c r="C1609" s="139"/>
      <c r="D1609" s="139"/>
      <c r="E1609" s="139"/>
      <c r="G1609" s="139"/>
      <c r="I1609" s="139"/>
      <c r="J1609" s="139"/>
      <c r="O1609" s="139"/>
      <c r="P1609" s="139"/>
      <c r="Q1609" s="246"/>
      <c r="R1609" s="247"/>
      <c r="S1609" s="247"/>
      <c r="T1609" s="247"/>
      <c r="U1609" s="247"/>
      <c r="V1609" s="247"/>
      <c r="W1609" s="247"/>
      <c r="X1609" s="247"/>
      <c r="Y1609" s="247"/>
      <c r="Z1609" s="247"/>
      <c r="AA1609" s="247"/>
      <c r="AB1609" s="247"/>
      <c r="AC1609" s="247"/>
      <c r="AD1609" s="247"/>
      <c r="AE1609" s="247"/>
      <c r="AF1609" s="248"/>
      <c r="AG1609" s="248"/>
      <c r="AH1609" s="248"/>
      <c r="AI1609" s="248"/>
      <c r="AJ1609" s="248"/>
    </row>
    <row r="1610" spans="1:36" ht="12.75" customHeight="1" x14ac:dyDescent="0.25">
      <c r="A1610" s="139"/>
      <c r="B1610" s="139"/>
      <c r="C1610" s="139"/>
      <c r="D1610" s="139"/>
      <c r="E1610" s="139"/>
      <c r="G1610" s="139"/>
      <c r="I1610" s="139"/>
      <c r="J1610" s="139"/>
      <c r="O1610" s="139"/>
      <c r="P1610" s="139"/>
      <c r="Q1610" s="246"/>
      <c r="R1610" s="247"/>
      <c r="S1610" s="247"/>
      <c r="T1610" s="247"/>
      <c r="U1610" s="247"/>
      <c r="V1610" s="247"/>
      <c r="W1610" s="247"/>
      <c r="X1610" s="247"/>
      <c r="Y1610" s="247"/>
      <c r="Z1610" s="247"/>
      <c r="AA1610" s="247"/>
      <c r="AB1610" s="247"/>
      <c r="AC1610" s="247"/>
      <c r="AD1610" s="247"/>
      <c r="AE1610" s="247"/>
      <c r="AF1610" s="248"/>
      <c r="AG1610" s="248"/>
      <c r="AH1610" s="248"/>
      <c r="AI1610" s="248"/>
      <c r="AJ1610" s="248"/>
    </row>
    <row r="1611" spans="1:36" ht="12.75" customHeight="1" x14ac:dyDescent="0.25">
      <c r="A1611" s="139"/>
      <c r="B1611" s="139"/>
      <c r="C1611" s="139"/>
      <c r="D1611" s="139"/>
      <c r="E1611" s="139"/>
      <c r="G1611" s="139"/>
      <c r="I1611" s="139"/>
      <c r="J1611" s="139"/>
      <c r="O1611" s="139"/>
      <c r="P1611" s="139"/>
      <c r="Q1611" s="246"/>
      <c r="R1611" s="247"/>
      <c r="S1611" s="247"/>
      <c r="T1611" s="247"/>
      <c r="U1611" s="247"/>
      <c r="V1611" s="247"/>
      <c r="W1611" s="247"/>
      <c r="X1611" s="247"/>
      <c r="Y1611" s="247"/>
      <c r="Z1611" s="247"/>
      <c r="AA1611" s="247"/>
      <c r="AB1611" s="247"/>
      <c r="AC1611" s="247"/>
      <c r="AD1611" s="247"/>
      <c r="AE1611" s="247"/>
      <c r="AF1611" s="248"/>
      <c r="AG1611" s="248"/>
      <c r="AH1611" s="248"/>
      <c r="AI1611" s="248"/>
      <c r="AJ1611" s="248"/>
    </row>
    <row r="1612" spans="1:36" ht="12.75" customHeight="1" x14ac:dyDescent="0.25">
      <c r="A1612" s="139"/>
      <c r="B1612" s="139"/>
      <c r="C1612" s="139"/>
      <c r="D1612" s="139"/>
      <c r="E1612" s="139"/>
      <c r="G1612" s="139"/>
      <c r="I1612" s="139"/>
      <c r="J1612" s="139"/>
      <c r="O1612" s="139"/>
      <c r="P1612" s="139"/>
      <c r="Q1612" s="246"/>
      <c r="R1612" s="247"/>
      <c r="S1612" s="247"/>
      <c r="T1612" s="247"/>
      <c r="U1612" s="247"/>
      <c r="V1612" s="247"/>
      <c r="W1612" s="247"/>
      <c r="X1612" s="247"/>
      <c r="Y1612" s="247"/>
      <c r="Z1612" s="247"/>
      <c r="AA1612" s="247"/>
      <c r="AB1612" s="247"/>
      <c r="AC1612" s="247"/>
      <c r="AD1612" s="247"/>
      <c r="AE1612" s="247"/>
      <c r="AF1612" s="248"/>
      <c r="AG1612" s="248"/>
      <c r="AH1612" s="248"/>
      <c r="AI1612" s="248"/>
      <c r="AJ1612" s="248"/>
    </row>
    <row r="1613" spans="1:36" ht="12.75" customHeight="1" x14ac:dyDescent="0.25">
      <c r="A1613" s="139"/>
      <c r="B1613" s="139"/>
      <c r="C1613" s="139"/>
      <c r="D1613" s="139"/>
      <c r="E1613" s="139"/>
      <c r="G1613" s="139"/>
      <c r="I1613" s="139"/>
      <c r="J1613" s="139"/>
      <c r="O1613" s="139"/>
      <c r="P1613" s="139"/>
      <c r="Q1613" s="246"/>
      <c r="R1613" s="247"/>
      <c r="S1613" s="247"/>
      <c r="T1613" s="247"/>
      <c r="U1613" s="247"/>
      <c r="V1613" s="247"/>
      <c r="W1613" s="247"/>
      <c r="X1613" s="247"/>
      <c r="Y1613" s="247"/>
      <c r="Z1613" s="247"/>
      <c r="AA1613" s="247"/>
      <c r="AB1613" s="247"/>
      <c r="AC1613" s="247"/>
      <c r="AD1613" s="247"/>
      <c r="AE1613" s="247"/>
      <c r="AF1613" s="248"/>
      <c r="AG1613" s="248"/>
      <c r="AH1613" s="248"/>
      <c r="AI1613" s="248"/>
      <c r="AJ1613" s="248"/>
    </row>
    <row r="1614" spans="1:36" ht="12.75" customHeight="1" x14ac:dyDescent="0.25">
      <c r="A1614" s="139"/>
      <c r="B1614" s="139"/>
      <c r="C1614" s="139"/>
      <c r="D1614" s="139"/>
      <c r="E1614" s="139"/>
      <c r="G1614" s="139"/>
      <c r="I1614" s="139"/>
      <c r="J1614" s="139"/>
      <c r="O1614" s="139"/>
      <c r="P1614" s="139"/>
      <c r="Q1614" s="246"/>
      <c r="R1614" s="247"/>
      <c r="S1614" s="247"/>
      <c r="T1614" s="247"/>
      <c r="U1614" s="247"/>
      <c r="V1614" s="247"/>
      <c r="W1614" s="247"/>
      <c r="X1614" s="247"/>
      <c r="Y1614" s="247"/>
      <c r="Z1614" s="247"/>
      <c r="AA1614" s="247"/>
      <c r="AB1614" s="247"/>
      <c r="AC1614" s="247"/>
      <c r="AD1614" s="247"/>
      <c r="AE1614" s="247"/>
      <c r="AF1614" s="248"/>
      <c r="AG1614" s="248"/>
      <c r="AH1614" s="248"/>
      <c r="AI1614" s="248"/>
      <c r="AJ1614" s="248"/>
    </row>
    <row r="1615" spans="1:36" ht="12.75" customHeight="1" x14ac:dyDescent="0.25">
      <c r="A1615" s="139"/>
      <c r="B1615" s="139"/>
      <c r="C1615" s="139"/>
      <c r="D1615" s="139"/>
      <c r="E1615" s="139"/>
      <c r="G1615" s="139"/>
      <c r="I1615" s="139"/>
      <c r="J1615" s="139"/>
      <c r="O1615" s="139"/>
      <c r="P1615" s="139"/>
      <c r="Q1615" s="246"/>
      <c r="R1615" s="247"/>
      <c r="S1615" s="247"/>
      <c r="T1615" s="247"/>
      <c r="U1615" s="247"/>
      <c r="V1615" s="247"/>
      <c r="W1615" s="247"/>
      <c r="X1615" s="247"/>
      <c r="Y1615" s="247"/>
      <c r="Z1615" s="247"/>
      <c r="AA1615" s="247"/>
      <c r="AB1615" s="247"/>
      <c r="AC1615" s="247"/>
      <c r="AD1615" s="247"/>
      <c r="AE1615" s="247"/>
      <c r="AF1615" s="248"/>
      <c r="AG1615" s="248"/>
      <c r="AH1615" s="248"/>
      <c r="AI1615" s="248"/>
      <c r="AJ1615" s="248"/>
    </row>
    <row r="1616" spans="1:36" ht="12.75" customHeight="1" x14ac:dyDescent="0.25">
      <c r="A1616" s="139"/>
      <c r="B1616" s="139"/>
      <c r="C1616" s="139"/>
      <c r="D1616" s="139"/>
      <c r="E1616" s="139"/>
      <c r="G1616" s="139"/>
      <c r="I1616" s="139"/>
      <c r="J1616" s="139"/>
      <c r="O1616" s="139"/>
      <c r="P1616" s="139"/>
      <c r="Q1616" s="246"/>
      <c r="R1616" s="247"/>
      <c r="S1616" s="247"/>
      <c r="T1616" s="247"/>
      <c r="U1616" s="247"/>
      <c r="V1616" s="247"/>
      <c r="W1616" s="247"/>
      <c r="X1616" s="247"/>
      <c r="Y1616" s="247"/>
      <c r="Z1616" s="247"/>
      <c r="AA1616" s="247"/>
      <c r="AB1616" s="247"/>
      <c r="AC1616" s="247"/>
      <c r="AD1616" s="247"/>
      <c r="AE1616" s="247"/>
      <c r="AF1616" s="248"/>
      <c r="AG1616" s="248"/>
      <c r="AH1616" s="248"/>
      <c r="AI1616" s="248"/>
      <c r="AJ1616" s="248"/>
    </row>
    <row r="1617" spans="1:36" ht="12.75" customHeight="1" x14ac:dyDescent="0.25">
      <c r="A1617" s="139"/>
      <c r="B1617" s="139"/>
      <c r="C1617" s="139"/>
      <c r="D1617" s="139"/>
      <c r="E1617" s="139"/>
      <c r="G1617" s="139"/>
      <c r="I1617" s="139"/>
      <c r="J1617" s="139"/>
      <c r="O1617" s="139"/>
      <c r="P1617" s="139"/>
      <c r="Q1617" s="246"/>
      <c r="R1617" s="247"/>
      <c r="S1617" s="247"/>
      <c r="T1617" s="247"/>
      <c r="U1617" s="247"/>
      <c r="V1617" s="247"/>
      <c r="W1617" s="247"/>
      <c r="X1617" s="247"/>
      <c r="Y1617" s="247"/>
      <c r="Z1617" s="247"/>
      <c r="AA1617" s="247"/>
      <c r="AB1617" s="247"/>
      <c r="AC1617" s="247"/>
      <c r="AD1617" s="247"/>
      <c r="AE1617" s="247"/>
      <c r="AF1617" s="248"/>
      <c r="AG1617" s="248"/>
      <c r="AH1617" s="248"/>
      <c r="AI1617" s="248"/>
      <c r="AJ1617" s="248"/>
    </row>
    <row r="1618" spans="1:36" ht="12.75" customHeight="1" x14ac:dyDescent="0.25">
      <c r="A1618" s="139"/>
      <c r="B1618" s="139"/>
      <c r="C1618" s="139"/>
      <c r="D1618" s="139"/>
      <c r="E1618" s="139"/>
      <c r="G1618" s="139"/>
      <c r="I1618" s="139"/>
      <c r="J1618" s="139"/>
      <c r="O1618" s="139"/>
      <c r="P1618" s="139"/>
      <c r="Q1618" s="246"/>
      <c r="R1618" s="247"/>
      <c r="S1618" s="247"/>
      <c r="T1618" s="247"/>
      <c r="U1618" s="247"/>
      <c r="V1618" s="247"/>
      <c r="W1618" s="247"/>
      <c r="X1618" s="247"/>
      <c r="Y1618" s="247"/>
      <c r="Z1618" s="247"/>
      <c r="AA1618" s="247"/>
      <c r="AB1618" s="247"/>
      <c r="AC1618" s="247"/>
      <c r="AD1618" s="247"/>
      <c r="AE1618" s="247"/>
      <c r="AF1618" s="248"/>
      <c r="AG1618" s="248"/>
      <c r="AH1618" s="248"/>
      <c r="AI1618" s="248"/>
      <c r="AJ1618" s="248"/>
    </row>
    <row r="1619" spans="1:36" ht="12.75" customHeight="1" x14ac:dyDescent="0.25">
      <c r="A1619" s="139"/>
      <c r="B1619" s="139"/>
      <c r="C1619" s="139"/>
      <c r="D1619" s="139"/>
      <c r="E1619" s="139"/>
      <c r="G1619" s="139"/>
      <c r="I1619" s="139"/>
      <c r="J1619" s="139"/>
      <c r="O1619" s="139"/>
      <c r="P1619" s="139"/>
      <c r="Q1619" s="246"/>
      <c r="R1619" s="247"/>
      <c r="S1619" s="247"/>
      <c r="T1619" s="247"/>
      <c r="U1619" s="247"/>
      <c r="V1619" s="247"/>
      <c r="W1619" s="247"/>
      <c r="X1619" s="247"/>
      <c r="Y1619" s="247"/>
      <c r="Z1619" s="247"/>
      <c r="AA1619" s="247"/>
      <c r="AB1619" s="247"/>
      <c r="AC1619" s="247"/>
      <c r="AD1619" s="247"/>
      <c r="AE1619" s="247"/>
      <c r="AF1619" s="248"/>
      <c r="AG1619" s="248"/>
      <c r="AH1619" s="248"/>
      <c r="AI1619" s="248"/>
      <c r="AJ1619" s="248"/>
    </row>
    <row r="1620" spans="1:36" ht="12.75" customHeight="1" x14ac:dyDescent="0.25">
      <c r="A1620" s="139"/>
      <c r="B1620" s="139"/>
      <c r="C1620" s="139"/>
      <c r="D1620" s="139"/>
      <c r="E1620" s="139"/>
      <c r="G1620" s="139"/>
      <c r="I1620" s="139"/>
      <c r="J1620" s="139"/>
      <c r="O1620" s="139"/>
      <c r="P1620" s="139"/>
      <c r="Q1620" s="246"/>
      <c r="R1620" s="247"/>
      <c r="S1620" s="247"/>
      <c r="T1620" s="247"/>
      <c r="U1620" s="247"/>
      <c r="V1620" s="247"/>
      <c r="W1620" s="247"/>
      <c r="X1620" s="247"/>
      <c r="Y1620" s="247"/>
      <c r="Z1620" s="247"/>
      <c r="AA1620" s="247"/>
      <c r="AB1620" s="247"/>
      <c r="AC1620" s="247"/>
      <c r="AD1620" s="247"/>
      <c r="AE1620" s="247"/>
      <c r="AF1620" s="248"/>
      <c r="AG1620" s="248"/>
      <c r="AH1620" s="248"/>
      <c r="AI1620" s="248"/>
      <c r="AJ1620" s="248"/>
    </row>
    <row r="1621" spans="1:36" ht="12.75" customHeight="1" x14ac:dyDescent="0.25">
      <c r="A1621" s="139"/>
      <c r="B1621" s="139"/>
      <c r="C1621" s="139"/>
      <c r="D1621" s="139"/>
      <c r="E1621" s="139"/>
      <c r="G1621" s="139"/>
      <c r="I1621" s="139"/>
      <c r="J1621" s="139"/>
      <c r="O1621" s="139"/>
      <c r="P1621" s="139"/>
      <c r="Q1621" s="246"/>
      <c r="R1621" s="247"/>
      <c r="S1621" s="247"/>
      <c r="T1621" s="247"/>
      <c r="U1621" s="247"/>
      <c r="V1621" s="247"/>
      <c r="W1621" s="247"/>
      <c r="X1621" s="247"/>
      <c r="Y1621" s="247"/>
      <c r="Z1621" s="247"/>
      <c r="AA1621" s="247"/>
      <c r="AB1621" s="247"/>
      <c r="AC1621" s="247"/>
      <c r="AD1621" s="247"/>
      <c r="AE1621" s="247"/>
      <c r="AF1621" s="248"/>
      <c r="AG1621" s="248"/>
      <c r="AH1621" s="248"/>
      <c r="AI1621" s="248"/>
      <c r="AJ1621" s="248"/>
    </row>
    <row r="1622" spans="1:36" ht="12.75" customHeight="1" x14ac:dyDescent="0.25">
      <c r="A1622" s="139"/>
      <c r="B1622" s="139"/>
      <c r="C1622" s="139"/>
      <c r="D1622" s="139"/>
      <c r="E1622" s="139"/>
      <c r="G1622" s="139"/>
      <c r="I1622" s="139"/>
      <c r="J1622" s="139"/>
      <c r="O1622" s="139"/>
      <c r="P1622" s="139"/>
      <c r="Q1622" s="246"/>
      <c r="R1622" s="247"/>
      <c r="S1622" s="247"/>
      <c r="T1622" s="247"/>
      <c r="U1622" s="247"/>
      <c r="V1622" s="247"/>
      <c r="W1622" s="247"/>
      <c r="X1622" s="247"/>
      <c r="Y1622" s="247"/>
      <c r="Z1622" s="247"/>
      <c r="AA1622" s="247"/>
      <c r="AB1622" s="247"/>
      <c r="AC1622" s="247"/>
      <c r="AD1622" s="247"/>
      <c r="AE1622" s="247"/>
      <c r="AF1622" s="248"/>
      <c r="AG1622" s="248"/>
      <c r="AH1622" s="248"/>
      <c r="AI1622" s="248"/>
      <c r="AJ1622" s="248"/>
    </row>
    <row r="1623" spans="1:36" ht="12.75" customHeight="1" x14ac:dyDescent="0.25">
      <c r="A1623" s="139"/>
      <c r="B1623" s="139"/>
      <c r="C1623" s="139"/>
      <c r="D1623" s="139"/>
      <c r="E1623" s="139"/>
      <c r="G1623" s="139"/>
      <c r="I1623" s="139"/>
      <c r="J1623" s="139"/>
      <c r="O1623" s="139"/>
      <c r="P1623" s="139"/>
      <c r="Q1623" s="246"/>
      <c r="R1623" s="247"/>
      <c r="S1623" s="247"/>
      <c r="T1623" s="247"/>
      <c r="U1623" s="247"/>
      <c r="V1623" s="247"/>
      <c r="W1623" s="247"/>
      <c r="X1623" s="247"/>
      <c r="Y1623" s="247"/>
      <c r="Z1623" s="247"/>
      <c r="AA1623" s="247"/>
      <c r="AB1623" s="247"/>
      <c r="AC1623" s="247"/>
      <c r="AD1623" s="247"/>
      <c r="AE1623" s="247"/>
      <c r="AF1623" s="248"/>
      <c r="AG1623" s="248"/>
      <c r="AH1623" s="248"/>
      <c r="AI1623" s="248"/>
      <c r="AJ1623" s="248"/>
    </row>
    <row r="1624" spans="1:36" ht="12.75" customHeight="1" x14ac:dyDescent="0.25">
      <c r="A1624" s="139"/>
      <c r="B1624" s="139"/>
      <c r="C1624" s="139"/>
      <c r="D1624" s="139"/>
      <c r="E1624" s="139"/>
      <c r="G1624" s="139"/>
      <c r="I1624" s="139"/>
      <c r="J1624" s="139"/>
      <c r="O1624" s="139"/>
      <c r="P1624" s="139"/>
      <c r="Q1624" s="246"/>
      <c r="R1624" s="247"/>
      <c r="S1624" s="247"/>
      <c r="T1624" s="247"/>
      <c r="U1624" s="247"/>
      <c r="V1624" s="247"/>
      <c r="W1624" s="247"/>
      <c r="X1624" s="247"/>
      <c r="Y1624" s="247"/>
      <c r="Z1624" s="247"/>
      <c r="AA1624" s="247"/>
      <c r="AB1624" s="247"/>
      <c r="AC1624" s="247"/>
      <c r="AD1624" s="247"/>
      <c r="AE1624" s="247"/>
      <c r="AF1624" s="248"/>
      <c r="AG1624" s="248"/>
      <c r="AH1624" s="248"/>
      <c r="AI1624" s="248"/>
      <c r="AJ1624" s="248"/>
    </row>
    <row r="1625" spans="1:36" ht="12.75" customHeight="1" x14ac:dyDescent="0.25">
      <c r="A1625" s="139"/>
      <c r="B1625" s="139"/>
      <c r="C1625" s="139"/>
      <c r="D1625" s="139"/>
      <c r="E1625" s="139"/>
      <c r="G1625" s="139"/>
      <c r="I1625" s="139"/>
      <c r="J1625" s="139"/>
      <c r="O1625" s="139"/>
      <c r="P1625" s="139"/>
      <c r="Q1625" s="246"/>
      <c r="R1625" s="247"/>
      <c r="S1625" s="247"/>
      <c r="T1625" s="247"/>
      <c r="U1625" s="247"/>
      <c r="V1625" s="247"/>
      <c r="W1625" s="247"/>
      <c r="X1625" s="247"/>
      <c r="Y1625" s="247"/>
      <c r="Z1625" s="247"/>
      <c r="AA1625" s="247"/>
      <c r="AB1625" s="247"/>
      <c r="AC1625" s="247"/>
      <c r="AD1625" s="247"/>
      <c r="AE1625" s="247"/>
      <c r="AF1625" s="248"/>
      <c r="AG1625" s="248"/>
      <c r="AH1625" s="248"/>
      <c r="AI1625" s="248"/>
      <c r="AJ1625" s="248"/>
    </row>
    <row r="1626" spans="1:36" ht="12.75" customHeight="1" x14ac:dyDescent="0.25">
      <c r="A1626" s="139"/>
      <c r="B1626" s="139"/>
      <c r="C1626" s="139"/>
      <c r="D1626" s="139"/>
      <c r="E1626" s="139"/>
      <c r="G1626" s="139"/>
      <c r="I1626" s="139"/>
      <c r="J1626" s="139"/>
      <c r="O1626" s="139"/>
      <c r="P1626" s="139"/>
      <c r="Q1626" s="246"/>
      <c r="R1626" s="247"/>
      <c r="S1626" s="247"/>
      <c r="T1626" s="247"/>
      <c r="U1626" s="247"/>
      <c r="V1626" s="247"/>
      <c r="W1626" s="247"/>
      <c r="X1626" s="247"/>
      <c r="Y1626" s="247"/>
      <c r="Z1626" s="247"/>
      <c r="AA1626" s="247"/>
      <c r="AB1626" s="247"/>
      <c r="AC1626" s="247"/>
      <c r="AD1626" s="247"/>
      <c r="AE1626" s="247"/>
      <c r="AF1626" s="248"/>
      <c r="AG1626" s="248"/>
      <c r="AH1626" s="248"/>
      <c r="AI1626" s="248"/>
      <c r="AJ1626" s="248"/>
    </row>
    <row r="1627" spans="1:36" ht="12.75" customHeight="1" x14ac:dyDescent="0.25">
      <c r="A1627" s="139"/>
      <c r="B1627" s="139"/>
      <c r="C1627" s="139"/>
      <c r="D1627" s="139"/>
      <c r="E1627" s="139"/>
      <c r="G1627" s="139"/>
      <c r="I1627" s="139"/>
      <c r="J1627" s="139"/>
      <c r="O1627" s="139"/>
      <c r="P1627" s="139"/>
      <c r="Q1627" s="246"/>
      <c r="R1627" s="247"/>
      <c r="S1627" s="247"/>
      <c r="T1627" s="247"/>
      <c r="U1627" s="247"/>
      <c r="V1627" s="247"/>
      <c r="W1627" s="247"/>
      <c r="X1627" s="247"/>
      <c r="Y1627" s="247"/>
      <c r="Z1627" s="247"/>
      <c r="AA1627" s="247"/>
      <c r="AB1627" s="247"/>
      <c r="AC1627" s="247"/>
      <c r="AD1627" s="247"/>
      <c r="AE1627" s="247"/>
      <c r="AF1627" s="248"/>
      <c r="AG1627" s="248"/>
      <c r="AH1627" s="248"/>
      <c r="AI1627" s="248"/>
      <c r="AJ1627" s="248"/>
    </row>
    <row r="1628" spans="1:36" ht="12.75" customHeight="1" x14ac:dyDescent="0.25">
      <c r="A1628" s="139"/>
      <c r="B1628" s="139"/>
      <c r="C1628" s="139"/>
      <c r="D1628" s="139"/>
      <c r="E1628" s="139"/>
      <c r="G1628" s="139"/>
      <c r="I1628" s="139"/>
      <c r="J1628" s="139"/>
      <c r="O1628" s="139"/>
      <c r="P1628" s="139"/>
      <c r="Q1628" s="246"/>
      <c r="R1628" s="247"/>
      <c r="S1628" s="247"/>
      <c r="T1628" s="247"/>
      <c r="U1628" s="247"/>
      <c r="V1628" s="247"/>
      <c r="W1628" s="247"/>
      <c r="X1628" s="247"/>
      <c r="Y1628" s="247"/>
      <c r="Z1628" s="247"/>
      <c r="AA1628" s="247"/>
      <c r="AB1628" s="247"/>
      <c r="AC1628" s="247"/>
      <c r="AD1628" s="247"/>
      <c r="AE1628" s="247"/>
      <c r="AF1628" s="248"/>
      <c r="AG1628" s="248"/>
      <c r="AH1628" s="248"/>
      <c r="AI1628" s="248"/>
      <c r="AJ1628" s="248"/>
    </row>
    <row r="1629" spans="1:36" ht="12.75" customHeight="1" x14ac:dyDescent="0.25">
      <c r="A1629" s="139"/>
      <c r="B1629" s="139"/>
      <c r="C1629" s="139"/>
      <c r="D1629" s="139"/>
      <c r="E1629" s="139"/>
      <c r="G1629" s="139"/>
      <c r="I1629" s="139"/>
      <c r="J1629" s="139"/>
      <c r="O1629" s="139"/>
      <c r="P1629" s="139"/>
      <c r="Q1629" s="246"/>
      <c r="R1629" s="247"/>
      <c r="S1629" s="247"/>
      <c r="T1629" s="247"/>
      <c r="U1629" s="247"/>
      <c r="V1629" s="247"/>
      <c r="W1629" s="247"/>
      <c r="X1629" s="247"/>
      <c r="Y1629" s="247"/>
      <c r="Z1629" s="247"/>
      <c r="AA1629" s="247"/>
      <c r="AB1629" s="247"/>
      <c r="AC1629" s="247"/>
      <c r="AD1629" s="247"/>
      <c r="AE1629" s="247"/>
      <c r="AF1629" s="248"/>
      <c r="AG1629" s="248"/>
      <c r="AH1629" s="248"/>
      <c r="AI1629" s="248"/>
      <c r="AJ1629" s="248"/>
    </row>
    <row r="1630" spans="1:36" ht="12.75" customHeight="1" x14ac:dyDescent="0.25">
      <c r="A1630" s="139"/>
      <c r="B1630" s="139"/>
      <c r="C1630" s="139"/>
      <c r="D1630" s="139"/>
      <c r="E1630" s="139"/>
      <c r="G1630" s="139"/>
      <c r="I1630" s="139"/>
      <c r="J1630" s="139"/>
      <c r="O1630" s="139"/>
      <c r="P1630" s="139"/>
      <c r="Q1630" s="246"/>
      <c r="R1630" s="247"/>
      <c r="S1630" s="247"/>
      <c r="T1630" s="247"/>
      <c r="U1630" s="247"/>
      <c r="V1630" s="247"/>
      <c r="W1630" s="247"/>
      <c r="X1630" s="247"/>
      <c r="Y1630" s="247"/>
      <c r="Z1630" s="247"/>
      <c r="AA1630" s="247"/>
      <c r="AB1630" s="247"/>
      <c r="AC1630" s="247"/>
      <c r="AD1630" s="247"/>
      <c r="AE1630" s="247"/>
      <c r="AF1630" s="248"/>
      <c r="AG1630" s="248"/>
      <c r="AH1630" s="248"/>
      <c r="AI1630" s="248"/>
      <c r="AJ1630" s="248"/>
    </row>
    <row r="1631" spans="1:36" ht="12.75" customHeight="1" x14ac:dyDescent="0.25">
      <c r="A1631" s="139"/>
      <c r="B1631" s="139"/>
      <c r="C1631" s="139"/>
      <c r="D1631" s="139"/>
      <c r="E1631" s="139"/>
      <c r="G1631" s="139"/>
      <c r="I1631" s="139"/>
      <c r="J1631" s="139"/>
      <c r="O1631" s="139"/>
      <c r="P1631" s="139"/>
      <c r="Q1631" s="246"/>
      <c r="R1631" s="247"/>
      <c r="S1631" s="247"/>
      <c r="T1631" s="247"/>
      <c r="U1631" s="247"/>
      <c r="V1631" s="247"/>
      <c r="W1631" s="247"/>
      <c r="X1631" s="247"/>
      <c r="Y1631" s="247"/>
      <c r="Z1631" s="247"/>
      <c r="AA1631" s="247"/>
      <c r="AB1631" s="247"/>
      <c r="AC1631" s="247"/>
      <c r="AD1631" s="247"/>
      <c r="AE1631" s="247"/>
      <c r="AF1631" s="248"/>
      <c r="AG1631" s="248"/>
      <c r="AH1631" s="248"/>
      <c r="AI1631" s="248"/>
      <c r="AJ1631" s="248"/>
    </row>
    <row r="1632" spans="1:36" ht="12.75" customHeight="1" x14ac:dyDescent="0.25">
      <c r="A1632" s="139"/>
      <c r="B1632" s="139"/>
      <c r="C1632" s="139"/>
      <c r="D1632" s="139"/>
      <c r="E1632" s="139"/>
      <c r="G1632" s="139"/>
      <c r="I1632" s="139"/>
      <c r="J1632" s="139"/>
      <c r="O1632" s="139"/>
      <c r="P1632" s="139"/>
      <c r="Q1632" s="246"/>
      <c r="R1632" s="247"/>
      <c r="S1632" s="247"/>
      <c r="T1632" s="247"/>
      <c r="U1632" s="247"/>
      <c r="V1632" s="247"/>
      <c r="W1632" s="247"/>
      <c r="X1632" s="247"/>
      <c r="Y1632" s="247"/>
      <c r="Z1632" s="247"/>
      <c r="AA1632" s="247"/>
      <c r="AB1632" s="247"/>
      <c r="AC1632" s="247"/>
      <c r="AD1632" s="247"/>
      <c r="AE1632" s="247"/>
      <c r="AF1632" s="248"/>
      <c r="AG1632" s="248"/>
      <c r="AH1632" s="248"/>
      <c r="AI1632" s="248"/>
      <c r="AJ1632" s="248"/>
    </row>
    <row r="1633" spans="1:36" ht="12.75" customHeight="1" x14ac:dyDescent="0.25">
      <c r="A1633" s="139"/>
      <c r="B1633" s="139"/>
      <c r="C1633" s="139"/>
      <c r="D1633" s="139"/>
      <c r="E1633" s="139"/>
      <c r="G1633" s="139"/>
      <c r="I1633" s="139"/>
      <c r="J1633" s="139"/>
      <c r="O1633" s="139"/>
      <c r="P1633" s="139"/>
      <c r="Q1633" s="246"/>
      <c r="R1633" s="247"/>
      <c r="S1633" s="247"/>
      <c r="T1633" s="247"/>
      <c r="U1633" s="247"/>
      <c r="V1633" s="247"/>
      <c r="W1633" s="247"/>
      <c r="X1633" s="247"/>
      <c r="Y1633" s="247"/>
      <c r="Z1633" s="247"/>
      <c r="AA1633" s="247"/>
      <c r="AB1633" s="247"/>
      <c r="AC1633" s="247"/>
      <c r="AD1633" s="247"/>
      <c r="AE1633" s="247"/>
      <c r="AF1633" s="248"/>
      <c r="AG1633" s="248"/>
      <c r="AH1633" s="248"/>
      <c r="AI1633" s="248"/>
      <c r="AJ1633" s="248"/>
    </row>
    <row r="1634" spans="1:36" ht="12.75" customHeight="1" x14ac:dyDescent="0.25">
      <c r="A1634" s="139"/>
      <c r="B1634" s="139"/>
      <c r="C1634" s="139"/>
      <c r="D1634" s="139"/>
      <c r="E1634" s="139"/>
      <c r="G1634" s="139"/>
      <c r="I1634" s="139"/>
      <c r="J1634" s="139"/>
      <c r="O1634" s="139"/>
      <c r="P1634" s="139"/>
      <c r="Q1634" s="246"/>
      <c r="R1634" s="247"/>
      <c r="S1634" s="247"/>
      <c r="T1634" s="247"/>
      <c r="U1634" s="247"/>
      <c r="V1634" s="247"/>
      <c r="W1634" s="247"/>
      <c r="X1634" s="247"/>
      <c r="Y1634" s="247"/>
      <c r="Z1634" s="247"/>
      <c r="AA1634" s="247"/>
      <c r="AB1634" s="247"/>
      <c r="AC1634" s="247"/>
      <c r="AD1634" s="247"/>
      <c r="AE1634" s="247"/>
      <c r="AF1634" s="248"/>
      <c r="AG1634" s="248"/>
      <c r="AH1634" s="248"/>
      <c r="AI1634" s="248"/>
      <c r="AJ1634" s="248"/>
    </row>
    <row r="1635" spans="1:36" ht="12.75" customHeight="1" x14ac:dyDescent="0.25">
      <c r="A1635" s="139"/>
      <c r="B1635" s="139"/>
      <c r="C1635" s="139"/>
      <c r="D1635" s="139"/>
      <c r="E1635" s="139"/>
      <c r="G1635" s="139"/>
      <c r="I1635" s="139"/>
      <c r="J1635" s="139"/>
      <c r="O1635" s="139"/>
      <c r="P1635" s="139"/>
      <c r="Q1635" s="246"/>
      <c r="R1635" s="247"/>
      <c r="S1635" s="247"/>
      <c r="T1635" s="247"/>
      <c r="U1635" s="247"/>
      <c r="V1635" s="247"/>
      <c r="W1635" s="247"/>
      <c r="X1635" s="247"/>
      <c r="Y1635" s="247"/>
      <c r="Z1635" s="247"/>
      <c r="AA1635" s="247"/>
      <c r="AB1635" s="247"/>
      <c r="AC1635" s="247"/>
      <c r="AD1635" s="247"/>
      <c r="AE1635" s="247"/>
      <c r="AF1635" s="248"/>
      <c r="AG1635" s="248"/>
      <c r="AH1635" s="248"/>
      <c r="AI1635" s="248"/>
      <c r="AJ1635" s="248"/>
    </row>
    <row r="1636" spans="1:36" ht="12.75" customHeight="1" x14ac:dyDescent="0.25">
      <c r="A1636" s="139"/>
      <c r="B1636" s="139"/>
      <c r="C1636" s="139"/>
      <c r="D1636" s="139"/>
      <c r="E1636" s="139"/>
      <c r="G1636" s="139"/>
      <c r="I1636" s="139"/>
      <c r="J1636" s="139"/>
      <c r="O1636" s="139"/>
      <c r="P1636" s="139"/>
      <c r="Q1636" s="246"/>
      <c r="R1636" s="247"/>
      <c r="S1636" s="247"/>
      <c r="T1636" s="247"/>
      <c r="U1636" s="247"/>
      <c r="V1636" s="247"/>
      <c r="W1636" s="247"/>
      <c r="X1636" s="247"/>
      <c r="Y1636" s="247"/>
      <c r="Z1636" s="247"/>
      <c r="AA1636" s="247"/>
      <c r="AB1636" s="247"/>
      <c r="AC1636" s="247"/>
      <c r="AD1636" s="247"/>
      <c r="AE1636" s="247"/>
      <c r="AF1636" s="248"/>
      <c r="AG1636" s="248"/>
      <c r="AH1636" s="248"/>
      <c r="AI1636" s="248"/>
      <c r="AJ1636" s="248"/>
    </row>
    <row r="1637" spans="1:36" ht="12.75" customHeight="1" x14ac:dyDescent="0.25">
      <c r="A1637" s="139"/>
      <c r="B1637" s="139"/>
      <c r="C1637" s="139"/>
      <c r="D1637" s="139"/>
      <c r="E1637" s="139"/>
      <c r="G1637" s="139"/>
      <c r="I1637" s="139"/>
      <c r="J1637" s="139"/>
      <c r="O1637" s="139"/>
      <c r="P1637" s="139"/>
      <c r="Q1637" s="246"/>
      <c r="R1637" s="247"/>
      <c r="S1637" s="247"/>
      <c r="T1637" s="247"/>
      <c r="U1637" s="247"/>
      <c r="V1637" s="247"/>
      <c r="W1637" s="247"/>
      <c r="X1637" s="247"/>
      <c r="Y1637" s="247"/>
      <c r="Z1637" s="247"/>
      <c r="AA1637" s="247"/>
      <c r="AB1637" s="247"/>
      <c r="AC1637" s="247"/>
      <c r="AD1637" s="247"/>
      <c r="AE1637" s="247"/>
      <c r="AF1637" s="248"/>
      <c r="AG1637" s="248"/>
      <c r="AH1637" s="248"/>
      <c r="AI1637" s="248"/>
      <c r="AJ1637" s="248"/>
    </row>
    <row r="1638" spans="1:36" ht="12.75" customHeight="1" x14ac:dyDescent="0.25">
      <c r="A1638" s="139"/>
      <c r="B1638" s="139"/>
      <c r="C1638" s="139"/>
      <c r="D1638" s="139"/>
      <c r="E1638" s="139"/>
      <c r="G1638" s="139"/>
      <c r="I1638" s="139"/>
      <c r="J1638" s="139"/>
      <c r="O1638" s="139"/>
      <c r="P1638" s="139"/>
      <c r="Q1638" s="246"/>
      <c r="R1638" s="247"/>
      <c r="S1638" s="247"/>
      <c r="T1638" s="247"/>
      <c r="U1638" s="247"/>
      <c r="V1638" s="247"/>
      <c r="W1638" s="247"/>
      <c r="X1638" s="247"/>
      <c r="Y1638" s="247"/>
      <c r="Z1638" s="247"/>
      <c r="AA1638" s="247"/>
      <c r="AB1638" s="247"/>
      <c r="AC1638" s="247"/>
      <c r="AD1638" s="247"/>
      <c r="AE1638" s="247"/>
      <c r="AF1638" s="248"/>
      <c r="AG1638" s="248"/>
      <c r="AH1638" s="248"/>
      <c r="AI1638" s="248"/>
      <c r="AJ1638" s="248"/>
    </row>
    <row r="1639" spans="1:36" ht="12.75" customHeight="1" x14ac:dyDescent="0.25">
      <c r="A1639" s="139"/>
      <c r="B1639" s="139"/>
      <c r="C1639" s="139"/>
      <c r="D1639" s="139"/>
      <c r="E1639" s="139"/>
      <c r="G1639" s="139"/>
      <c r="I1639" s="139"/>
      <c r="J1639" s="139"/>
      <c r="O1639" s="139"/>
      <c r="P1639" s="139"/>
      <c r="Q1639" s="246"/>
      <c r="R1639" s="247"/>
      <c r="S1639" s="247"/>
      <c r="T1639" s="247"/>
      <c r="U1639" s="247"/>
      <c r="V1639" s="247"/>
      <c r="W1639" s="247"/>
      <c r="X1639" s="247"/>
      <c r="Y1639" s="247"/>
      <c r="Z1639" s="247"/>
      <c r="AA1639" s="247"/>
      <c r="AB1639" s="247"/>
      <c r="AC1639" s="247"/>
      <c r="AD1639" s="247"/>
      <c r="AE1639" s="247"/>
      <c r="AF1639" s="248"/>
      <c r="AG1639" s="248"/>
      <c r="AH1639" s="248"/>
      <c r="AI1639" s="248"/>
      <c r="AJ1639" s="248"/>
    </row>
    <row r="1640" spans="1:36" ht="12.75" customHeight="1" x14ac:dyDescent="0.25">
      <c r="A1640" s="139"/>
      <c r="B1640" s="139"/>
      <c r="C1640" s="139"/>
      <c r="D1640" s="139"/>
      <c r="E1640" s="139"/>
      <c r="G1640" s="139"/>
      <c r="I1640" s="139"/>
      <c r="J1640" s="139"/>
      <c r="O1640" s="139"/>
      <c r="P1640" s="139"/>
      <c r="Q1640" s="246"/>
      <c r="R1640" s="247"/>
      <c r="S1640" s="247"/>
      <c r="T1640" s="247"/>
      <c r="U1640" s="247"/>
      <c r="V1640" s="247"/>
      <c r="W1640" s="247"/>
      <c r="X1640" s="247"/>
      <c r="Y1640" s="247"/>
      <c r="Z1640" s="247"/>
      <c r="AA1640" s="247"/>
      <c r="AB1640" s="247"/>
      <c r="AC1640" s="247"/>
      <c r="AD1640" s="247"/>
      <c r="AE1640" s="247"/>
      <c r="AF1640" s="248"/>
      <c r="AG1640" s="248"/>
      <c r="AH1640" s="248"/>
      <c r="AI1640" s="248"/>
      <c r="AJ1640" s="248"/>
    </row>
    <row r="1641" spans="1:36" ht="12.75" customHeight="1" x14ac:dyDescent="0.25">
      <c r="A1641" s="139"/>
      <c r="B1641" s="139"/>
      <c r="C1641" s="139"/>
      <c r="D1641" s="139"/>
      <c r="E1641" s="139"/>
      <c r="G1641" s="139"/>
      <c r="I1641" s="139"/>
      <c r="J1641" s="139"/>
      <c r="O1641" s="139"/>
      <c r="P1641" s="139"/>
      <c r="Q1641" s="246"/>
      <c r="R1641" s="247"/>
      <c r="S1641" s="247"/>
      <c r="T1641" s="247"/>
      <c r="U1641" s="247"/>
      <c r="V1641" s="247"/>
      <c r="W1641" s="247"/>
      <c r="X1641" s="247"/>
      <c r="Y1641" s="247"/>
      <c r="Z1641" s="247"/>
      <c r="AA1641" s="247"/>
      <c r="AB1641" s="247"/>
      <c r="AC1641" s="247"/>
      <c r="AD1641" s="247"/>
      <c r="AE1641" s="247"/>
      <c r="AF1641" s="248"/>
      <c r="AG1641" s="248"/>
      <c r="AH1641" s="248"/>
      <c r="AI1641" s="248"/>
      <c r="AJ1641" s="248"/>
    </row>
    <row r="1642" spans="1:36" ht="12.75" customHeight="1" x14ac:dyDescent="0.25">
      <c r="A1642" s="139"/>
      <c r="B1642" s="139"/>
      <c r="C1642" s="139"/>
      <c r="D1642" s="139"/>
      <c r="E1642" s="139"/>
      <c r="G1642" s="139"/>
      <c r="I1642" s="139"/>
      <c r="J1642" s="139"/>
      <c r="O1642" s="139"/>
      <c r="P1642" s="139"/>
      <c r="Q1642" s="246"/>
      <c r="R1642" s="247"/>
      <c r="S1642" s="247"/>
      <c r="T1642" s="247"/>
      <c r="U1642" s="247"/>
      <c r="V1642" s="247"/>
      <c r="W1642" s="247"/>
      <c r="X1642" s="247"/>
      <c r="Y1642" s="247"/>
      <c r="Z1642" s="247"/>
      <c r="AA1642" s="247"/>
      <c r="AB1642" s="247"/>
      <c r="AC1642" s="247"/>
      <c r="AD1642" s="247"/>
      <c r="AE1642" s="247"/>
      <c r="AF1642" s="248"/>
      <c r="AG1642" s="248"/>
      <c r="AH1642" s="248"/>
      <c r="AI1642" s="248"/>
      <c r="AJ1642" s="248"/>
    </row>
    <row r="1643" spans="1:36" ht="12.75" customHeight="1" x14ac:dyDescent="0.25">
      <c r="A1643" s="139"/>
      <c r="B1643" s="139"/>
      <c r="C1643" s="139"/>
      <c r="D1643" s="139"/>
      <c r="E1643" s="139"/>
      <c r="G1643" s="139"/>
      <c r="I1643" s="139"/>
      <c r="J1643" s="139"/>
      <c r="O1643" s="139"/>
      <c r="P1643" s="139"/>
      <c r="Q1643" s="246"/>
      <c r="R1643" s="247"/>
      <c r="S1643" s="247"/>
      <c r="T1643" s="247"/>
      <c r="U1643" s="247"/>
      <c r="V1643" s="247"/>
      <c r="W1643" s="247"/>
      <c r="X1643" s="247"/>
      <c r="Y1643" s="247"/>
      <c r="Z1643" s="247"/>
      <c r="AA1643" s="247"/>
      <c r="AB1643" s="247"/>
      <c r="AC1643" s="247"/>
      <c r="AD1643" s="247"/>
      <c r="AE1643" s="247"/>
      <c r="AF1643" s="248"/>
      <c r="AG1643" s="248"/>
      <c r="AH1643" s="248"/>
      <c r="AI1643" s="248"/>
      <c r="AJ1643" s="248"/>
    </row>
    <row r="1644" spans="1:36" ht="12.75" customHeight="1" x14ac:dyDescent="0.25">
      <c r="A1644" s="139"/>
      <c r="B1644" s="139"/>
      <c r="C1644" s="139"/>
      <c r="D1644" s="139"/>
      <c r="E1644" s="139"/>
      <c r="G1644" s="139"/>
      <c r="I1644" s="139"/>
      <c r="J1644" s="139"/>
      <c r="O1644" s="139"/>
      <c r="P1644" s="139"/>
      <c r="Q1644" s="246"/>
      <c r="R1644" s="247"/>
      <c r="S1644" s="247"/>
      <c r="T1644" s="247"/>
      <c r="U1644" s="247"/>
      <c r="V1644" s="247"/>
      <c r="W1644" s="247"/>
      <c r="X1644" s="247"/>
      <c r="Y1644" s="247"/>
      <c r="Z1644" s="247"/>
      <c r="AA1644" s="247"/>
      <c r="AB1644" s="247"/>
      <c r="AC1644" s="247"/>
      <c r="AD1644" s="247"/>
      <c r="AE1644" s="247"/>
      <c r="AF1644" s="248"/>
      <c r="AG1644" s="248"/>
      <c r="AH1644" s="248"/>
      <c r="AI1644" s="248"/>
      <c r="AJ1644" s="248"/>
    </row>
    <row r="1645" spans="1:36" ht="12.75" customHeight="1" x14ac:dyDescent="0.25">
      <c r="A1645" s="139"/>
      <c r="B1645" s="139"/>
      <c r="C1645" s="139"/>
      <c r="D1645" s="139"/>
      <c r="E1645" s="139"/>
      <c r="G1645" s="139"/>
      <c r="I1645" s="139"/>
      <c r="J1645" s="139"/>
      <c r="O1645" s="139"/>
      <c r="P1645" s="139"/>
      <c r="Q1645" s="246"/>
      <c r="R1645" s="247"/>
      <c r="S1645" s="247"/>
      <c r="T1645" s="247"/>
      <c r="U1645" s="247"/>
      <c r="V1645" s="247"/>
      <c r="W1645" s="247"/>
      <c r="X1645" s="247"/>
      <c r="Y1645" s="247"/>
      <c r="Z1645" s="247"/>
      <c r="AA1645" s="247"/>
      <c r="AB1645" s="247"/>
      <c r="AC1645" s="247"/>
      <c r="AD1645" s="247"/>
      <c r="AE1645" s="247"/>
      <c r="AF1645" s="248"/>
      <c r="AG1645" s="248"/>
      <c r="AH1645" s="248"/>
      <c r="AI1645" s="248"/>
      <c r="AJ1645" s="248"/>
    </row>
    <row r="1646" spans="1:36" ht="12.75" customHeight="1" x14ac:dyDescent="0.25">
      <c r="A1646" s="139"/>
      <c r="B1646" s="139"/>
      <c r="C1646" s="139"/>
      <c r="D1646" s="139"/>
      <c r="E1646" s="139"/>
      <c r="G1646" s="139"/>
      <c r="I1646" s="139"/>
      <c r="J1646" s="139"/>
      <c r="O1646" s="139"/>
      <c r="P1646" s="139"/>
      <c r="Q1646" s="246"/>
      <c r="R1646" s="247"/>
      <c r="S1646" s="247"/>
      <c r="T1646" s="247"/>
      <c r="U1646" s="247"/>
      <c r="V1646" s="247"/>
      <c r="W1646" s="247"/>
      <c r="X1646" s="247"/>
      <c r="Y1646" s="247"/>
      <c r="Z1646" s="247"/>
      <c r="AA1646" s="247"/>
      <c r="AB1646" s="247"/>
      <c r="AC1646" s="247"/>
      <c r="AD1646" s="247"/>
      <c r="AE1646" s="247"/>
      <c r="AF1646" s="248"/>
      <c r="AG1646" s="248"/>
      <c r="AH1646" s="248"/>
      <c r="AI1646" s="248"/>
      <c r="AJ1646" s="248"/>
    </row>
    <row r="1647" spans="1:36" ht="12.75" customHeight="1" x14ac:dyDescent="0.25">
      <c r="A1647" s="139"/>
      <c r="B1647" s="139"/>
      <c r="C1647" s="139"/>
      <c r="D1647" s="139"/>
      <c r="E1647" s="139"/>
      <c r="G1647" s="139"/>
      <c r="I1647" s="139"/>
      <c r="J1647" s="139"/>
      <c r="O1647" s="139"/>
      <c r="P1647" s="139"/>
      <c r="Q1647" s="246"/>
      <c r="R1647" s="247"/>
      <c r="S1647" s="247"/>
      <c r="T1647" s="247"/>
      <c r="U1647" s="247"/>
      <c r="V1647" s="247"/>
      <c r="W1647" s="247"/>
      <c r="X1647" s="247"/>
      <c r="Y1647" s="247"/>
      <c r="Z1647" s="247"/>
      <c r="AA1647" s="247"/>
      <c r="AB1647" s="247"/>
      <c r="AC1647" s="247"/>
      <c r="AD1647" s="247"/>
      <c r="AE1647" s="247"/>
      <c r="AF1647" s="248"/>
      <c r="AG1647" s="248"/>
      <c r="AH1647" s="248"/>
      <c r="AI1647" s="248"/>
      <c r="AJ1647" s="248"/>
    </row>
    <row r="1648" spans="1:36" ht="12.75" customHeight="1" x14ac:dyDescent="0.25">
      <c r="A1648" s="139"/>
      <c r="B1648" s="139"/>
      <c r="C1648" s="139"/>
      <c r="D1648" s="139"/>
      <c r="E1648" s="139"/>
      <c r="G1648" s="139"/>
      <c r="I1648" s="139"/>
      <c r="J1648" s="139"/>
      <c r="O1648" s="139"/>
      <c r="P1648" s="139"/>
      <c r="Q1648" s="246"/>
      <c r="R1648" s="247"/>
      <c r="S1648" s="247"/>
      <c r="T1648" s="247"/>
      <c r="U1648" s="247"/>
      <c r="V1648" s="247"/>
      <c r="W1648" s="247"/>
      <c r="X1648" s="247"/>
      <c r="Y1648" s="247"/>
      <c r="Z1648" s="247"/>
      <c r="AA1648" s="247"/>
      <c r="AB1648" s="247"/>
      <c r="AC1648" s="247"/>
      <c r="AD1648" s="247"/>
      <c r="AE1648" s="247"/>
      <c r="AF1648" s="248"/>
      <c r="AG1648" s="248"/>
      <c r="AH1648" s="248"/>
      <c r="AI1648" s="248"/>
      <c r="AJ1648" s="248"/>
    </row>
    <row r="1649" spans="1:36" ht="12.75" customHeight="1" x14ac:dyDescent="0.25">
      <c r="A1649" s="139"/>
      <c r="B1649" s="139"/>
      <c r="C1649" s="139"/>
      <c r="D1649" s="139"/>
      <c r="E1649" s="139"/>
      <c r="G1649" s="139"/>
      <c r="I1649" s="139"/>
      <c r="J1649" s="139"/>
      <c r="O1649" s="139"/>
      <c r="P1649" s="139"/>
      <c r="Q1649" s="246"/>
      <c r="R1649" s="247"/>
      <c r="S1649" s="247"/>
      <c r="T1649" s="247"/>
      <c r="U1649" s="247"/>
      <c r="V1649" s="247"/>
      <c r="W1649" s="247"/>
      <c r="X1649" s="247"/>
      <c r="Y1649" s="247"/>
      <c r="Z1649" s="247"/>
      <c r="AA1649" s="247"/>
      <c r="AB1649" s="247"/>
      <c r="AC1649" s="247"/>
      <c r="AD1649" s="247"/>
      <c r="AE1649" s="247"/>
      <c r="AF1649" s="248"/>
      <c r="AG1649" s="248"/>
      <c r="AH1649" s="248"/>
      <c r="AI1649" s="248"/>
      <c r="AJ1649" s="248"/>
    </row>
    <row r="1650" spans="1:36" ht="12.75" customHeight="1" x14ac:dyDescent="0.25">
      <c r="A1650" s="139"/>
      <c r="B1650" s="139"/>
      <c r="C1650" s="139"/>
      <c r="D1650" s="139"/>
      <c r="E1650" s="139"/>
      <c r="G1650" s="139"/>
      <c r="I1650" s="139"/>
      <c r="J1650" s="139"/>
      <c r="O1650" s="139"/>
      <c r="P1650" s="139"/>
      <c r="Q1650" s="246"/>
      <c r="R1650" s="247"/>
      <c r="S1650" s="247"/>
      <c r="T1650" s="247"/>
      <c r="U1650" s="247"/>
      <c r="V1650" s="247"/>
      <c r="W1650" s="247"/>
      <c r="X1650" s="247"/>
      <c r="Y1650" s="247"/>
      <c r="Z1650" s="247"/>
      <c r="AA1650" s="247"/>
      <c r="AB1650" s="247"/>
      <c r="AC1650" s="247"/>
      <c r="AD1650" s="247"/>
      <c r="AE1650" s="247"/>
      <c r="AF1650" s="248"/>
      <c r="AG1650" s="248"/>
      <c r="AH1650" s="248"/>
      <c r="AI1650" s="248"/>
      <c r="AJ1650" s="248"/>
    </row>
    <row r="1651" spans="1:36" ht="12.75" customHeight="1" x14ac:dyDescent="0.25">
      <c r="A1651" s="139"/>
      <c r="B1651" s="139"/>
      <c r="C1651" s="139"/>
      <c r="D1651" s="139"/>
      <c r="E1651" s="139"/>
      <c r="G1651" s="139"/>
      <c r="I1651" s="139"/>
      <c r="J1651" s="139"/>
      <c r="O1651" s="139"/>
      <c r="P1651" s="139"/>
      <c r="Q1651" s="246"/>
      <c r="R1651" s="247"/>
      <c r="S1651" s="247"/>
      <c r="T1651" s="247"/>
      <c r="U1651" s="247"/>
      <c r="V1651" s="247"/>
      <c r="W1651" s="247"/>
      <c r="X1651" s="247"/>
      <c r="Y1651" s="247"/>
      <c r="Z1651" s="247"/>
      <c r="AA1651" s="247"/>
      <c r="AB1651" s="247"/>
      <c r="AC1651" s="247"/>
      <c r="AD1651" s="247"/>
      <c r="AE1651" s="247"/>
      <c r="AF1651" s="248"/>
      <c r="AG1651" s="248"/>
      <c r="AH1651" s="248"/>
      <c r="AI1651" s="248"/>
      <c r="AJ1651" s="248"/>
    </row>
    <row r="1652" spans="1:36" ht="12.75" customHeight="1" x14ac:dyDescent="0.25">
      <c r="A1652" s="139"/>
      <c r="B1652" s="139"/>
      <c r="C1652" s="139"/>
      <c r="D1652" s="139"/>
      <c r="E1652" s="139"/>
      <c r="G1652" s="139"/>
      <c r="I1652" s="139"/>
      <c r="J1652" s="139"/>
      <c r="O1652" s="139"/>
      <c r="P1652" s="139"/>
      <c r="Q1652" s="246"/>
      <c r="R1652" s="247"/>
      <c r="S1652" s="247"/>
      <c r="T1652" s="247"/>
      <c r="U1652" s="247"/>
      <c r="V1652" s="247"/>
      <c r="W1652" s="247"/>
      <c r="X1652" s="247"/>
      <c r="Y1652" s="247"/>
      <c r="Z1652" s="247"/>
      <c r="AA1652" s="247"/>
      <c r="AB1652" s="247"/>
      <c r="AC1652" s="247"/>
      <c r="AD1652" s="247"/>
      <c r="AE1652" s="247"/>
      <c r="AF1652" s="248"/>
      <c r="AG1652" s="248"/>
      <c r="AH1652" s="248"/>
      <c r="AI1652" s="248"/>
      <c r="AJ1652" s="248"/>
    </row>
    <row r="1653" spans="1:36" ht="12.75" customHeight="1" x14ac:dyDescent="0.25">
      <c r="A1653" s="139"/>
      <c r="B1653" s="139"/>
      <c r="C1653" s="139"/>
      <c r="D1653" s="139"/>
      <c r="E1653" s="139"/>
      <c r="G1653" s="139"/>
      <c r="I1653" s="139"/>
      <c r="J1653" s="139"/>
      <c r="O1653" s="139"/>
      <c r="P1653" s="139"/>
      <c r="Q1653" s="246"/>
      <c r="R1653" s="247"/>
      <c r="S1653" s="247"/>
      <c r="T1653" s="247"/>
      <c r="U1653" s="247"/>
      <c r="V1653" s="247"/>
      <c r="W1653" s="247"/>
      <c r="X1653" s="247"/>
      <c r="Y1653" s="247"/>
      <c r="Z1653" s="247"/>
      <c r="AA1653" s="247"/>
      <c r="AB1653" s="247"/>
      <c r="AC1653" s="247"/>
      <c r="AD1653" s="247"/>
      <c r="AE1653" s="247"/>
      <c r="AF1653" s="248"/>
      <c r="AG1653" s="248"/>
      <c r="AH1653" s="248"/>
      <c r="AI1653" s="248"/>
      <c r="AJ1653" s="248"/>
    </row>
    <row r="1654" spans="1:36" ht="12.75" customHeight="1" x14ac:dyDescent="0.25">
      <c r="A1654" s="139"/>
      <c r="B1654" s="139"/>
      <c r="C1654" s="139"/>
      <c r="D1654" s="139"/>
      <c r="E1654" s="139"/>
      <c r="G1654" s="139"/>
      <c r="I1654" s="139"/>
      <c r="J1654" s="139"/>
      <c r="O1654" s="139"/>
      <c r="P1654" s="139"/>
      <c r="Q1654" s="246"/>
      <c r="R1654" s="247"/>
      <c r="S1654" s="247"/>
      <c r="T1654" s="247"/>
      <c r="U1654" s="247"/>
      <c r="V1654" s="247"/>
      <c r="W1654" s="247"/>
      <c r="X1654" s="247"/>
      <c r="Y1654" s="247"/>
      <c r="Z1654" s="247"/>
      <c r="AA1654" s="247"/>
      <c r="AB1654" s="247"/>
      <c r="AC1654" s="247"/>
      <c r="AD1654" s="247"/>
      <c r="AE1654" s="247"/>
      <c r="AF1654" s="248"/>
      <c r="AG1654" s="248"/>
      <c r="AH1654" s="248"/>
      <c r="AI1654" s="248"/>
      <c r="AJ1654" s="248"/>
    </row>
    <row r="1655" spans="1:36" ht="12.75" customHeight="1" x14ac:dyDescent="0.25">
      <c r="A1655" s="139"/>
      <c r="B1655" s="139"/>
      <c r="C1655" s="139"/>
      <c r="D1655" s="139"/>
      <c r="E1655" s="139"/>
      <c r="G1655" s="139"/>
      <c r="I1655" s="139"/>
      <c r="J1655" s="139"/>
      <c r="O1655" s="139"/>
      <c r="P1655" s="139"/>
      <c r="Q1655" s="246"/>
      <c r="R1655" s="247"/>
      <c r="S1655" s="247"/>
      <c r="T1655" s="247"/>
      <c r="U1655" s="247"/>
      <c r="V1655" s="247"/>
      <c r="W1655" s="247"/>
      <c r="X1655" s="247"/>
      <c r="Y1655" s="247"/>
      <c r="Z1655" s="247"/>
      <c r="AA1655" s="247"/>
      <c r="AB1655" s="247"/>
      <c r="AC1655" s="247"/>
      <c r="AD1655" s="247"/>
      <c r="AE1655" s="247"/>
      <c r="AF1655" s="248"/>
      <c r="AG1655" s="248"/>
      <c r="AH1655" s="248"/>
      <c r="AI1655" s="248"/>
      <c r="AJ1655" s="248"/>
    </row>
    <row r="1656" spans="1:36" ht="12.75" customHeight="1" x14ac:dyDescent="0.25">
      <c r="A1656" s="139"/>
      <c r="B1656" s="139"/>
      <c r="C1656" s="139"/>
      <c r="D1656" s="139"/>
      <c r="E1656" s="139"/>
      <c r="G1656" s="139"/>
      <c r="I1656" s="139"/>
      <c r="J1656" s="139"/>
      <c r="O1656" s="139"/>
      <c r="P1656" s="139"/>
      <c r="Q1656" s="246"/>
      <c r="R1656" s="247"/>
      <c r="S1656" s="247"/>
      <c r="T1656" s="247"/>
      <c r="U1656" s="247"/>
      <c r="V1656" s="247"/>
      <c r="W1656" s="247"/>
      <c r="X1656" s="247"/>
      <c r="Y1656" s="247"/>
      <c r="Z1656" s="247"/>
      <c r="AA1656" s="247"/>
      <c r="AB1656" s="247"/>
      <c r="AC1656" s="247"/>
      <c r="AD1656" s="247"/>
      <c r="AE1656" s="247"/>
      <c r="AF1656" s="248"/>
      <c r="AG1656" s="248"/>
      <c r="AH1656" s="248"/>
      <c r="AI1656" s="248"/>
      <c r="AJ1656" s="248"/>
    </row>
    <row r="1657" spans="1:36" ht="12.75" customHeight="1" x14ac:dyDescent="0.25">
      <c r="A1657" s="139"/>
      <c r="B1657" s="139"/>
      <c r="C1657" s="139"/>
      <c r="D1657" s="139"/>
      <c r="E1657" s="139"/>
      <c r="G1657" s="139"/>
      <c r="I1657" s="139"/>
      <c r="J1657" s="139"/>
      <c r="O1657" s="139"/>
      <c r="P1657" s="139"/>
      <c r="Q1657" s="246"/>
      <c r="R1657" s="247"/>
      <c r="S1657" s="247"/>
      <c r="T1657" s="247"/>
      <c r="U1657" s="247"/>
      <c r="V1657" s="247"/>
      <c r="W1657" s="247"/>
      <c r="X1657" s="247"/>
      <c r="Y1657" s="247"/>
      <c r="Z1657" s="247"/>
      <c r="AA1657" s="247"/>
      <c r="AB1657" s="247"/>
      <c r="AC1657" s="247"/>
      <c r="AD1657" s="247"/>
      <c r="AE1657" s="247"/>
      <c r="AF1657" s="248"/>
      <c r="AG1657" s="248"/>
      <c r="AH1657" s="248"/>
      <c r="AI1657" s="248"/>
      <c r="AJ1657" s="248"/>
    </row>
    <row r="1658" spans="1:36" ht="12.75" customHeight="1" x14ac:dyDescent="0.25">
      <c r="A1658" s="139"/>
      <c r="B1658" s="139"/>
      <c r="C1658" s="139"/>
      <c r="D1658" s="139"/>
      <c r="E1658" s="139"/>
      <c r="G1658" s="139"/>
      <c r="I1658" s="139"/>
      <c r="J1658" s="139"/>
      <c r="O1658" s="139"/>
      <c r="P1658" s="139"/>
      <c r="Q1658" s="246"/>
      <c r="R1658" s="247"/>
      <c r="S1658" s="247"/>
      <c r="T1658" s="247"/>
      <c r="U1658" s="247"/>
      <c r="V1658" s="247"/>
      <c r="W1658" s="247"/>
      <c r="X1658" s="247"/>
      <c r="Y1658" s="247"/>
      <c r="Z1658" s="247"/>
      <c r="AA1658" s="247"/>
      <c r="AB1658" s="247"/>
      <c r="AC1658" s="247"/>
      <c r="AD1658" s="247"/>
      <c r="AE1658" s="247"/>
      <c r="AF1658" s="248"/>
      <c r="AG1658" s="248"/>
      <c r="AH1658" s="248"/>
      <c r="AI1658" s="248"/>
      <c r="AJ1658" s="248"/>
    </row>
    <row r="1659" spans="1:36" ht="12.75" customHeight="1" x14ac:dyDescent="0.25">
      <c r="A1659" s="139"/>
      <c r="B1659" s="139"/>
      <c r="C1659" s="139"/>
      <c r="D1659" s="139"/>
      <c r="E1659" s="139"/>
      <c r="G1659" s="139"/>
      <c r="I1659" s="139"/>
      <c r="J1659" s="139"/>
      <c r="O1659" s="139"/>
      <c r="P1659" s="139"/>
      <c r="Q1659" s="246"/>
      <c r="R1659" s="247"/>
      <c r="S1659" s="247"/>
      <c r="T1659" s="247"/>
      <c r="U1659" s="247"/>
      <c r="V1659" s="247"/>
      <c r="W1659" s="247"/>
      <c r="X1659" s="247"/>
      <c r="Y1659" s="247"/>
      <c r="Z1659" s="247"/>
      <c r="AA1659" s="247"/>
      <c r="AB1659" s="247"/>
      <c r="AC1659" s="247"/>
      <c r="AD1659" s="247"/>
      <c r="AE1659" s="247"/>
      <c r="AF1659" s="248"/>
      <c r="AG1659" s="248"/>
      <c r="AH1659" s="248"/>
      <c r="AI1659" s="248"/>
      <c r="AJ1659" s="248"/>
    </row>
    <row r="1660" spans="1:36" ht="12.75" customHeight="1" x14ac:dyDescent="0.25">
      <c r="A1660" s="139"/>
      <c r="B1660" s="139"/>
      <c r="C1660" s="139"/>
      <c r="D1660" s="139"/>
      <c r="E1660" s="139"/>
      <c r="G1660" s="139"/>
      <c r="I1660" s="139"/>
      <c r="J1660" s="139"/>
      <c r="O1660" s="139"/>
      <c r="P1660" s="139"/>
      <c r="Q1660" s="246"/>
      <c r="R1660" s="247"/>
      <c r="S1660" s="247"/>
      <c r="T1660" s="247"/>
      <c r="U1660" s="247"/>
      <c r="V1660" s="247"/>
      <c r="W1660" s="247"/>
      <c r="X1660" s="247"/>
      <c r="Y1660" s="247"/>
      <c r="Z1660" s="247"/>
      <c r="AA1660" s="247"/>
      <c r="AB1660" s="247"/>
      <c r="AC1660" s="247"/>
      <c r="AD1660" s="247"/>
      <c r="AE1660" s="247"/>
      <c r="AF1660" s="248"/>
      <c r="AG1660" s="248"/>
      <c r="AH1660" s="248"/>
      <c r="AI1660" s="248"/>
      <c r="AJ1660" s="248"/>
    </row>
    <row r="1661" spans="1:36" ht="12.75" customHeight="1" x14ac:dyDescent="0.25">
      <c r="A1661" s="139"/>
      <c r="B1661" s="139"/>
      <c r="C1661" s="139"/>
      <c r="D1661" s="139"/>
      <c r="E1661" s="139"/>
      <c r="G1661" s="139"/>
      <c r="I1661" s="139"/>
      <c r="J1661" s="139"/>
      <c r="O1661" s="139"/>
      <c r="P1661" s="139"/>
      <c r="Q1661" s="246"/>
      <c r="R1661" s="247"/>
      <c r="S1661" s="247"/>
      <c r="T1661" s="247"/>
      <c r="U1661" s="247"/>
      <c r="V1661" s="247"/>
      <c r="W1661" s="247"/>
      <c r="X1661" s="247"/>
      <c r="Y1661" s="247"/>
      <c r="Z1661" s="247"/>
      <c r="AA1661" s="247"/>
      <c r="AB1661" s="247"/>
      <c r="AC1661" s="247"/>
      <c r="AD1661" s="247"/>
      <c r="AE1661" s="247"/>
      <c r="AF1661" s="248"/>
      <c r="AG1661" s="248"/>
      <c r="AH1661" s="248"/>
      <c r="AI1661" s="248"/>
      <c r="AJ1661" s="248"/>
    </row>
    <row r="1662" spans="1:36" ht="12.75" customHeight="1" x14ac:dyDescent="0.25">
      <c r="A1662" s="139"/>
      <c r="B1662" s="139"/>
      <c r="C1662" s="139"/>
      <c r="D1662" s="139"/>
      <c r="E1662" s="139"/>
      <c r="G1662" s="139"/>
      <c r="I1662" s="139"/>
      <c r="J1662" s="139"/>
      <c r="O1662" s="139"/>
      <c r="P1662" s="139"/>
      <c r="Q1662" s="246"/>
      <c r="R1662" s="247"/>
      <c r="S1662" s="247"/>
      <c r="T1662" s="247"/>
      <c r="U1662" s="247"/>
      <c r="V1662" s="247"/>
      <c r="W1662" s="247"/>
      <c r="X1662" s="247"/>
      <c r="Y1662" s="247"/>
      <c r="Z1662" s="247"/>
      <c r="AA1662" s="247"/>
      <c r="AB1662" s="247"/>
      <c r="AC1662" s="247"/>
      <c r="AD1662" s="247"/>
      <c r="AE1662" s="247"/>
      <c r="AF1662" s="248"/>
      <c r="AG1662" s="248"/>
      <c r="AH1662" s="248"/>
      <c r="AI1662" s="248"/>
      <c r="AJ1662" s="248"/>
    </row>
    <row r="1663" spans="1:36" ht="12.75" customHeight="1" x14ac:dyDescent="0.25">
      <c r="A1663" s="139"/>
      <c r="B1663" s="139"/>
      <c r="C1663" s="139"/>
      <c r="D1663" s="139"/>
      <c r="E1663" s="139"/>
      <c r="G1663" s="139"/>
      <c r="I1663" s="139"/>
      <c r="J1663" s="139"/>
      <c r="O1663" s="139"/>
      <c r="P1663" s="139"/>
      <c r="Q1663" s="246"/>
      <c r="R1663" s="247"/>
      <c r="S1663" s="247"/>
      <c r="T1663" s="247"/>
      <c r="U1663" s="247"/>
      <c r="V1663" s="247"/>
      <c r="W1663" s="247"/>
      <c r="X1663" s="247"/>
      <c r="Y1663" s="247"/>
      <c r="Z1663" s="247"/>
      <c r="AA1663" s="247"/>
      <c r="AB1663" s="247"/>
      <c r="AC1663" s="247"/>
      <c r="AD1663" s="247"/>
      <c r="AE1663" s="247"/>
      <c r="AF1663" s="248"/>
      <c r="AG1663" s="248"/>
      <c r="AH1663" s="248"/>
      <c r="AI1663" s="248"/>
      <c r="AJ1663" s="248"/>
    </row>
    <row r="1664" spans="1:36" ht="12.75" customHeight="1" x14ac:dyDescent="0.25">
      <c r="A1664" s="139"/>
      <c r="B1664" s="139"/>
      <c r="C1664" s="139"/>
      <c r="D1664" s="139"/>
      <c r="E1664" s="139"/>
      <c r="G1664" s="139"/>
      <c r="I1664" s="139"/>
      <c r="J1664" s="139"/>
      <c r="O1664" s="139"/>
      <c r="P1664" s="139"/>
      <c r="Q1664" s="246"/>
      <c r="R1664" s="247"/>
      <c r="S1664" s="247"/>
      <c r="T1664" s="247"/>
      <c r="U1664" s="247"/>
      <c r="V1664" s="247"/>
      <c r="W1664" s="247"/>
      <c r="X1664" s="247"/>
      <c r="Y1664" s="247"/>
      <c r="Z1664" s="247"/>
      <c r="AA1664" s="247"/>
      <c r="AB1664" s="247"/>
      <c r="AC1664" s="247"/>
      <c r="AD1664" s="247"/>
      <c r="AE1664" s="247"/>
      <c r="AF1664" s="248"/>
      <c r="AG1664" s="248"/>
      <c r="AH1664" s="248"/>
      <c r="AI1664" s="248"/>
      <c r="AJ1664" s="248"/>
    </row>
    <row r="1665" spans="1:36" ht="12.75" customHeight="1" x14ac:dyDescent="0.25">
      <c r="A1665" s="139"/>
      <c r="B1665" s="139"/>
      <c r="C1665" s="139"/>
      <c r="D1665" s="139"/>
      <c r="E1665" s="139"/>
      <c r="G1665" s="139"/>
      <c r="I1665" s="139"/>
      <c r="J1665" s="139"/>
      <c r="O1665" s="139"/>
      <c r="P1665" s="139"/>
      <c r="Q1665" s="246"/>
      <c r="R1665" s="247"/>
      <c r="S1665" s="247"/>
      <c r="T1665" s="247"/>
      <c r="U1665" s="247"/>
      <c r="V1665" s="247"/>
      <c r="W1665" s="247"/>
      <c r="X1665" s="247"/>
      <c r="Y1665" s="247"/>
      <c r="Z1665" s="247"/>
      <c r="AA1665" s="247"/>
      <c r="AB1665" s="247"/>
      <c r="AC1665" s="247"/>
      <c r="AD1665" s="247"/>
      <c r="AE1665" s="247"/>
      <c r="AF1665" s="248"/>
      <c r="AG1665" s="248"/>
      <c r="AH1665" s="248"/>
      <c r="AI1665" s="248"/>
      <c r="AJ1665" s="248"/>
    </row>
    <row r="1666" spans="1:36" ht="12.75" customHeight="1" x14ac:dyDescent="0.25">
      <c r="A1666" s="139"/>
      <c r="B1666" s="139"/>
      <c r="C1666" s="139"/>
      <c r="D1666" s="139"/>
      <c r="E1666" s="139"/>
      <c r="G1666" s="139"/>
      <c r="I1666" s="139"/>
      <c r="J1666" s="139"/>
      <c r="O1666" s="139"/>
      <c r="P1666" s="139"/>
      <c r="Q1666" s="246"/>
      <c r="R1666" s="247"/>
      <c r="S1666" s="247"/>
      <c r="T1666" s="247"/>
      <c r="U1666" s="247"/>
      <c r="V1666" s="247"/>
      <c r="W1666" s="247"/>
      <c r="X1666" s="247"/>
      <c r="Y1666" s="247"/>
      <c r="Z1666" s="247"/>
      <c r="AA1666" s="247"/>
      <c r="AB1666" s="247"/>
      <c r="AC1666" s="247"/>
      <c r="AD1666" s="247"/>
      <c r="AE1666" s="247"/>
      <c r="AF1666" s="248"/>
      <c r="AG1666" s="248"/>
      <c r="AH1666" s="248"/>
      <c r="AI1666" s="248"/>
      <c r="AJ1666" s="248"/>
    </row>
    <row r="1667" spans="1:36" ht="12.75" customHeight="1" x14ac:dyDescent="0.25">
      <c r="A1667" s="139"/>
      <c r="B1667" s="139"/>
      <c r="C1667" s="139"/>
      <c r="D1667" s="139"/>
      <c r="E1667" s="139"/>
      <c r="G1667" s="139"/>
      <c r="I1667" s="139"/>
      <c r="J1667" s="139"/>
      <c r="O1667" s="139"/>
      <c r="P1667" s="139"/>
      <c r="Q1667" s="246"/>
      <c r="R1667" s="247"/>
      <c r="S1667" s="247"/>
      <c r="T1667" s="247"/>
      <c r="U1667" s="247"/>
      <c r="V1667" s="247"/>
      <c r="W1667" s="247"/>
      <c r="X1667" s="247"/>
      <c r="Y1667" s="247"/>
      <c r="Z1667" s="247"/>
      <c r="AA1667" s="247"/>
      <c r="AB1667" s="247"/>
      <c r="AC1667" s="247"/>
      <c r="AD1667" s="247"/>
      <c r="AE1667" s="247"/>
      <c r="AF1667" s="248"/>
      <c r="AG1667" s="248"/>
      <c r="AH1667" s="248"/>
      <c r="AI1667" s="248"/>
      <c r="AJ1667" s="248"/>
    </row>
    <row r="1668" spans="1:36" ht="12.75" customHeight="1" x14ac:dyDescent="0.25">
      <c r="A1668" s="139"/>
      <c r="B1668" s="139"/>
      <c r="C1668" s="139"/>
      <c r="D1668" s="139"/>
      <c r="E1668" s="139"/>
      <c r="G1668" s="139"/>
      <c r="I1668" s="139"/>
      <c r="J1668" s="139"/>
      <c r="O1668" s="139"/>
      <c r="P1668" s="139"/>
      <c r="Q1668" s="246"/>
      <c r="R1668" s="247"/>
      <c r="S1668" s="247"/>
      <c r="T1668" s="247"/>
      <c r="U1668" s="247"/>
      <c r="V1668" s="247"/>
      <c r="W1668" s="247"/>
      <c r="X1668" s="247"/>
      <c r="Y1668" s="247"/>
      <c r="Z1668" s="247"/>
      <c r="AA1668" s="247"/>
      <c r="AB1668" s="247"/>
      <c r="AC1668" s="247"/>
      <c r="AD1668" s="247"/>
      <c r="AE1668" s="247"/>
      <c r="AF1668" s="248"/>
      <c r="AG1668" s="248"/>
      <c r="AH1668" s="248"/>
      <c r="AI1668" s="248"/>
      <c r="AJ1668" s="248"/>
    </row>
    <row r="1669" spans="1:36" ht="12.75" customHeight="1" x14ac:dyDescent="0.25">
      <c r="A1669" s="139"/>
      <c r="B1669" s="139"/>
      <c r="C1669" s="139"/>
      <c r="D1669" s="139"/>
      <c r="E1669" s="139"/>
      <c r="G1669" s="139"/>
      <c r="I1669" s="139"/>
      <c r="J1669" s="139"/>
      <c r="O1669" s="139"/>
      <c r="P1669" s="139"/>
      <c r="Q1669" s="246"/>
      <c r="R1669" s="247"/>
      <c r="S1669" s="247"/>
      <c r="T1669" s="247"/>
      <c r="U1669" s="247"/>
      <c r="V1669" s="247"/>
      <c r="W1669" s="247"/>
      <c r="X1669" s="247"/>
      <c r="Y1669" s="247"/>
      <c r="Z1669" s="247"/>
      <c r="AA1669" s="247"/>
      <c r="AB1669" s="247"/>
      <c r="AC1669" s="247"/>
      <c r="AD1669" s="247"/>
      <c r="AE1669" s="247"/>
      <c r="AF1669" s="248"/>
      <c r="AG1669" s="248"/>
      <c r="AH1669" s="248"/>
      <c r="AI1669" s="248"/>
      <c r="AJ1669" s="248"/>
    </row>
    <row r="1670" spans="1:36" ht="12.75" customHeight="1" x14ac:dyDescent="0.25">
      <c r="A1670" s="139"/>
      <c r="B1670" s="139"/>
      <c r="C1670" s="139"/>
      <c r="D1670" s="139"/>
      <c r="E1670" s="139"/>
      <c r="G1670" s="139"/>
      <c r="I1670" s="139"/>
      <c r="J1670" s="139"/>
      <c r="O1670" s="139"/>
      <c r="P1670" s="139"/>
      <c r="Q1670" s="246"/>
      <c r="R1670" s="247"/>
      <c r="S1670" s="247"/>
      <c r="T1670" s="247"/>
      <c r="U1670" s="247"/>
      <c r="V1670" s="247"/>
      <c r="W1670" s="247"/>
      <c r="X1670" s="247"/>
      <c r="Y1670" s="247"/>
      <c r="Z1670" s="247"/>
      <c r="AA1670" s="247"/>
      <c r="AB1670" s="247"/>
      <c r="AC1670" s="247"/>
      <c r="AD1670" s="247"/>
      <c r="AE1670" s="247"/>
      <c r="AF1670" s="248"/>
      <c r="AG1670" s="248"/>
      <c r="AH1670" s="248"/>
      <c r="AI1670" s="248"/>
      <c r="AJ1670" s="248"/>
    </row>
    <row r="1671" spans="1:36" ht="12.75" customHeight="1" x14ac:dyDescent="0.25">
      <c r="A1671" s="139"/>
      <c r="B1671" s="139"/>
      <c r="C1671" s="139"/>
      <c r="D1671" s="139"/>
      <c r="E1671" s="139"/>
      <c r="G1671" s="139"/>
      <c r="I1671" s="139"/>
      <c r="J1671" s="139"/>
      <c r="O1671" s="139"/>
      <c r="P1671" s="139"/>
      <c r="Q1671" s="246"/>
      <c r="R1671" s="247"/>
      <c r="S1671" s="247"/>
      <c r="T1671" s="247"/>
      <c r="U1671" s="247"/>
      <c r="V1671" s="247"/>
      <c r="W1671" s="247"/>
      <c r="X1671" s="247"/>
      <c r="Y1671" s="247"/>
      <c r="Z1671" s="247"/>
      <c r="AA1671" s="247"/>
      <c r="AB1671" s="247"/>
      <c r="AC1671" s="247"/>
      <c r="AD1671" s="247"/>
      <c r="AE1671" s="247"/>
      <c r="AF1671" s="248"/>
      <c r="AG1671" s="248"/>
      <c r="AH1671" s="248"/>
      <c r="AI1671" s="248"/>
      <c r="AJ1671" s="248"/>
    </row>
    <row r="1672" spans="1:36" ht="12.75" customHeight="1" x14ac:dyDescent="0.25">
      <c r="A1672" s="139"/>
      <c r="B1672" s="139"/>
      <c r="C1672" s="139"/>
      <c r="D1672" s="139"/>
      <c r="E1672" s="139"/>
      <c r="G1672" s="139"/>
      <c r="I1672" s="139"/>
      <c r="J1672" s="139"/>
      <c r="O1672" s="139"/>
      <c r="P1672" s="139"/>
      <c r="Q1672" s="246"/>
      <c r="R1672" s="247"/>
      <c r="S1672" s="247"/>
      <c r="T1672" s="247"/>
      <c r="U1672" s="247"/>
      <c r="V1672" s="247"/>
      <c r="W1672" s="247"/>
      <c r="X1672" s="247"/>
      <c r="Y1672" s="247"/>
      <c r="Z1672" s="247"/>
      <c r="AA1672" s="247"/>
      <c r="AB1672" s="247"/>
      <c r="AC1672" s="247"/>
      <c r="AD1672" s="247"/>
      <c r="AE1672" s="247"/>
      <c r="AF1672" s="248"/>
      <c r="AG1672" s="248"/>
      <c r="AH1672" s="248"/>
      <c r="AI1672" s="248"/>
      <c r="AJ1672" s="248"/>
    </row>
    <row r="1673" spans="1:36" ht="12.75" customHeight="1" x14ac:dyDescent="0.25">
      <c r="A1673" s="139"/>
      <c r="B1673" s="139"/>
      <c r="C1673" s="139"/>
      <c r="D1673" s="139"/>
      <c r="E1673" s="139"/>
      <c r="G1673" s="139"/>
      <c r="I1673" s="139"/>
      <c r="J1673" s="139"/>
      <c r="O1673" s="139"/>
      <c r="P1673" s="139"/>
      <c r="Q1673" s="246"/>
      <c r="R1673" s="247"/>
      <c r="S1673" s="247"/>
      <c r="T1673" s="247"/>
      <c r="U1673" s="247"/>
      <c r="V1673" s="247"/>
      <c r="W1673" s="247"/>
      <c r="X1673" s="247"/>
      <c r="Y1673" s="247"/>
      <c r="Z1673" s="247"/>
      <c r="AA1673" s="247"/>
      <c r="AB1673" s="247"/>
      <c r="AC1673" s="247"/>
      <c r="AD1673" s="247"/>
      <c r="AE1673" s="247"/>
      <c r="AF1673" s="248"/>
      <c r="AG1673" s="248"/>
      <c r="AH1673" s="248"/>
      <c r="AI1673" s="248"/>
      <c r="AJ1673" s="248"/>
    </row>
    <row r="1674" spans="1:36" ht="12.75" customHeight="1" x14ac:dyDescent="0.25">
      <c r="A1674" s="139"/>
      <c r="B1674" s="139"/>
      <c r="C1674" s="139"/>
      <c r="D1674" s="139"/>
      <c r="E1674" s="139"/>
      <c r="G1674" s="139"/>
      <c r="I1674" s="139"/>
      <c r="J1674" s="139"/>
      <c r="O1674" s="139"/>
      <c r="P1674" s="139"/>
      <c r="Q1674" s="246"/>
      <c r="R1674" s="247"/>
      <c r="S1674" s="247"/>
      <c r="T1674" s="247"/>
      <c r="U1674" s="247"/>
      <c r="V1674" s="247"/>
      <c r="W1674" s="247"/>
      <c r="X1674" s="247"/>
      <c r="Y1674" s="247"/>
      <c r="Z1674" s="247"/>
      <c r="AA1674" s="247"/>
      <c r="AB1674" s="247"/>
      <c r="AC1674" s="247"/>
      <c r="AD1674" s="247"/>
      <c r="AE1674" s="247"/>
      <c r="AF1674" s="248"/>
      <c r="AG1674" s="248"/>
      <c r="AH1674" s="248"/>
      <c r="AI1674" s="248"/>
      <c r="AJ1674" s="248"/>
    </row>
    <row r="1675" spans="1:36" ht="12.75" customHeight="1" x14ac:dyDescent="0.25">
      <c r="A1675" s="139"/>
      <c r="B1675" s="139"/>
      <c r="C1675" s="139"/>
      <c r="D1675" s="139"/>
      <c r="E1675" s="139"/>
      <c r="G1675" s="139"/>
      <c r="I1675" s="139"/>
      <c r="J1675" s="139"/>
      <c r="O1675" s="139"/>
      <c r="P1675" s="139"/>
      <c r="Q1675" s="246"/>
      <c r="R1675" s="247"/>
      <c r="S1675" s="247"/>
      <c r="T1675" s="247"/>
      <c r="U1675" s="247"/>
      <c r="V1675" s="247"/>
      <c r="W1675" s="247"/>
      <c r="X1675" s="247"/>
      <c r="Y1675" s="247"/>
      <c r="Z1675" s="247"/>
      <c r="AA1675" s="247"/>
      <c r="AB1675" s="247"/>
      <c r="AC1675" s="247"/>
      <c r="AD1675" s="247"/>
      <c r="AE1675" s="247"/>
      <c r="AF1675" s="248"/>
      <c r="AG1675" s="248"/>
      <c r="AH1675" s="248"/>
      <c r="AI1675" s="248"/>
      <c r="AJ1675" s="248"/>
    </row>
    <row r="1676" spans="1:36" ht="12.75" customHeight="1" x14ac:dyDescent="0.25">
      <c r="A1676" s="139"/>
      <c r="B1676" s="139"/>
      <c r="C1676" s="139"/>
      <c r="D1676" s="139"/>
      <c r="E1676" s="139"/>
      <c r="G1676" s="139"/>
      <c r="I1676" s="139"/>
      <c r="J1676" s="139"/>
      <c r="O1676" s="139"/>
      <c r="P1676" s="139"/>
      <c r="Q1676" s="246"/>
      <c r="R1676" s="247"/>
      <c r="S1676" s="247"/>
      <c r="T1676" s="247"/>
      <c r="U1676" s="247"/>
      <c r="V1676" s="247"/>
      <c r="W1676" s="247"/>
      <c r="X1676" s="247"/>
      <c r="Y1676" s="247"/>
      <c r="Z1676" s="247"/>
      <c r="AA1676" s="247"/>
      <c r="AB1676" s="247"/>
      <c r="AC1676" s="247"/>
      <c r="AD1676" s="247"/>
      <c r="AE1676" s="247"/>
      <c r="AF1676" s="248"/>
      <c r="AG1676" s="248"/>
      <c r="AH1676" s="248"/>
      <c r="AI1676" s="248"/>
      <c r="AJ1676" s="248"/>
    </row>
    <row r="1677" spans="1:36" ht="12.75" customHeight="1" x14ac:dyDescent="0.25">
      <c r="A1677" s="139"/>
      <c r="B1677" s="139"/>
      <c r="C1677" s="139"/>
      <c r="D1677" s="139"/>
      <c r="E1677" s="139"/>
      <c r="G1677" s="139"/>
      <c r="I1677" s="139"/>
      <c r="J1677" s="139"/>
      <c r="O1677" s="139"/>
      <c r="P1677" s="139"/>
      <c r="Q1677" s="246"/>
      <c r="R1677" s="247"/>
      <c r="S1677" s="247"/>
      <c r="T1677" s="247"/>
      <c r="U1677" s="247"/>
      <c r="V1677" s="247"/>
      <c r="W1677" s="247"/>
      <c r="X1677" s="247"/>
      <c r="Y1677" s="247"/>
      <c r="Z1677" s="247"/>
      <c r="AA1677" s="247"/>
      <c r="AB1677" s="247"/>
      <c r="AC1677" s="247"/>
      <c r="AD1677" s="247"/>
      <c r="AE1677" s="247"/>
      <c r="AF1677" s="248"/>
      <c r="AG1677" s="248"/>
      <c r="AH1677" s="248"/>
      <c r="AI1677" s="248"/>
      <c r="AJ1677" s="248"/>
    </row>
    <row r="1678" spans="1:36" ht="12.75" customHeight="1" x14ac:dyDescent="0.25">
      <c r="A1678" s="139"/>
      <c r="B1678" s="139"/>
      <c r="C1678" s="139"/>
      <c r="D1678" s="139"/>
      <c r="E1678" s="139"/>
      <c r="G1678" s="139"/>
      <c r="I1678" s="139"/>
      <c r="J1678" s="139"/>
      <c r="O1678" s="139"/>
      <c r="P1678" s="139"/>
      <c r="Q1678" s="246"/>
      <c r="R1678" s="247"/>
      <c r="S1678" s="247"/>
      <c r="T1678" s="247"/>
      <c r="U1678" s="247"/>
      <c r="V1678" s="247"/>
      <c r="W1678" s="247"/>
      <c r="X1678" s="247"/>
      <c r="Y1678" s="247"/>
      <c r="Z1678" s="247"/>
      <c r="AA1678" s="247"/>
      <c r="AB1678" s="247"/>
      <c r="AC1678" s="247"/>
      <c r="AD1678" s="247"/>
      <c r="AE1678" s="247"/>
      <c r="AF1678" s="248"/>
      <c r="AG1678" s="248"/>
      <c r="AH1678" s="248"/>
      <c r="AI1678" s="248"/>
      <c r="AJ1678" s="248"/>
    </row>
    <row r="1679" spans="1:36" ht="12.75" customHeight="1" x14ac:dyDescent="0.25">
      <c r="A1679" s="139"/>
      <c r="B1679" s="139"/>
      <c r="C1679" s="139"/>
      <c r="D1679" s="139"/>
      <c r="E1679" s="139"/>
      <c r="G1679" s="139"/>
      <c r="I1679" s="139"/>
      <c r="J1679" s="139"/>
      <c r="O1679" s="139"/>
      <c r="P1679" s="139"/>
      <c r="Q1679" s="246"/>
      <c r="R1679" s="247"/>
      <c r="S1679" s="247"/>
      <c r="T1679" s="247"/>
      <c r="U1679" s="247"/>
      <c r="V1679" s="247"/>
      <c r="W1679" s="247"/>
      <c r="X1679" s="247"/>
      <c r="Y1679" s="247"/>
      <c r="Z1679" s="247"/>
      <c r="AA1679" s="247"/>
      <c r="AB1679" s="247"/>
      <c r="AC1679" s="247"/>
      <c r="AD1679" s="247"/>
      <c r="AE1679" s="247"/>
      <c r="AF1679" s="248"/>
      <c r="AG1679" s="248"/>
      <c r="AH1679" s="248"/>
      <c r="AI1679" s="248"/>
      <c r="AJ1679" s="248"/>
    </row>
    <row r="1680" spans="1:36" ht="12.75" customHeight="1" x14ac:dyDescent="0.25">
      <c r="A1680" s="139"/>
      <c r="B1680" s="139"/>
      <c r="C1680" s="139"/>
      <c r="D1680" s="139"/>
      <c r="E1680" s="139"/>
      <c r="G1680" s="139"/>
      <c r="I1680" s="139"/>
      <c r="J1680" s="139"/>
      <c r="O1680" s="139"/>
      <c r="P1680" s="139"/>
      <c r="Q1680" s="246"/>
      <c r="R1680" s="247"/>
      <c r="S1680" s="247"/>
      <c r="T1680" s="247"/>
      <c r="U1680" s="247"/>
      <c r="V1680" s="247"/>
      <c r="W1680" s="247"/>
      <c r="X1680" s="247"/>
      <c r="Y1680" s="247"/>
      <c r="Z1680" s="247"/>
      <c r="AA1680" s="247"/>
      <c r="AB1680" s="247"/>
      <c r="AC1680" s="247"/>
      <c r="AD1680" s="247"/>
      <c r="AE1680" s="247"/>
      <c r="AF1680" s="248"/>
      <c r="AG1680" s="248"/>
      <c r="AH1680" s="248"/>
      <c r="AI1680" s="248"/>
      <c r="AJ1680" s="248"/>
    </row>
    <row r="1681" spans="1:36" ht="12.75" customHeight="1" x14ac:dyDescent="0.25">
      <c r="A1681" s="139"/>
      <c r="B1681" s="139"/>
      <c r="C1681" s="139"/>
      <c r="D1681" s="139"/>
      <c r="E1681" s="139"/>
      <c r="G1681" s="139"/>
      <c r="I1681" s="139"/>
      <c r="J1681" s="139"/>
      <c r="O1681" s="139"/>
      <c r="P1681" s="139"/>
      <c r="Q1681" s="246"/>
      <c r="R1681" s="247"/>
      <c r="S1681" s="247"/>
      <c r="T1681" s="247"/>
      <c r="U1681" s="247"/>
      <c r="V1681" s="247"/>
      <c r="W1681" s="247"/>
      <c r="X1681" s="247"/>
      <c r="Y1681" s="247"/>
      <c r="Z1681" s="247"/>
      <c r="AA1681" s="247"/>
      <c r="AB1681" s="247"/>
      <c r="AC1681" s="247"/>
      <c r="AD1681" s="247"/>
      <c r="AE1681" s="247"/>
      <c r="AF1681" s="248"/>
      <c r="AG1681" s="248"/>
      <c r="AH1681" s="248"/>
      <c r="AI1681" s="248"/>
      <c r="AJ1681" s="248"/>
    </row>
    <row r="1682" spans="1:36" ht="12.75" customHeight="1" x14ac:dyDescent="0.25">
      <c r="A1682" s="139"/>
      <c r="B1682" s="139"/>
      <c r="C1682" s="139"/>
      <c r="D1682" s="139"/>
      <c r="E1682" s="139"/>
      <c r="G1682" s="139"/>
      <c r="I1682" s="139"/>
      <c r="J1682" s="139"/>
      <c r="O1682" s="139"/>
      <c r="P1682" s="139"/>
      <c r="Q1682" s="246"/>
      <c r="R1682" s="247"/>
      <c r="S1682" s="247"/>
      <c r="T1682" s="247"/>
      <c r="U1682" s="247"/>
      <c r="V1682" s="247"/>
      <c r="W1682" s="247"/>
      <c r="X1682" s="247"/>
      <c r="Y1682" s="247"/>
      <c r="Z1682" s="247"/>
      <c r="AA1682" s="247"/>
      <c r="AB1682" s="247"/>
      <c r="AC1682" s="247"/>
      <c r="AD1682" s="247"/>
      <c r="AE1682" s="247"/>
      <c r="AF1682" s="248"/>
      <c r="AG1682" s="248"/>
      <c r="AH1682" s="248"/>
      <c r="AI1682" s="248"/>
      <c r="AJ1682" s="248"/>
    </row>
    <row r="1683" spans="1:36" ht="12.75" customHeight="1" x14ac:dyDescent="0.25">
      <c r="A1683" s="139"/>
      <c r="B1683" s="139"/>
      <c r="C1683" s="139"/>
      <c r="D1683" s="139"/>
      <c r="E1683" s="139"/>
      <c r="G1683" s="139"/>
      <c r="I1683" s="139"/>
      <c r="J1683" s="139"/>
      <c r="O1683" s="139"/>
      <c r="P1683" s="139"/>
      <c r="Q1683" s="246"/>
      <c r="R1683" s="247"/>
      <c r="S1683" s="247"/>
      <c r="T1683" s="247"/>
      <c r="U1683" s="247"/>
      <c r="V1683" s="247"/>
      <c r="W1683" s="247"/>
      <c r="X1683" s="247"/>
      <c r="Y1683" s="247"/>
      <c r="Z1683" s="247"/>
      <c r="AA1683" s="247"/>
      <c r="AB1683" s="247"/>
      <c r="AC1683" s="247"/>
      <c r="AD1683" s="247"/>
      <c r="AE1683" s="247"/>
      <c r="AF1683" s="248"/>
      <c r="AG1683" s="248"/>
      <c r="AH1683" s="248"/>
      <c r="AI1683" s="248"/>
      <c r="AJ1683" s="248"/>
    </row>
    <row r="1684" spans="1:36" ht="12.75" customHeight="1" x14ac:dyDescent="0.25">
      <c r="A1684" s="139"/>
      <c r="B1684" s="139"/>
      <c r="C1684" s="139"/>
      <c r="D1684" s="139"/>
      <c r="E1684" s="139"/>
      <c r="G1684" s="139"/>
      <c r="I1684" s="139"/>
      <c r="J1684" s="139"/>
      <c r="O1684" s="139"/>
      <c r="P1684" s="139"/>
      <c r="Q1684" s="246"/>
      <c r="R1684" s="247"/>
      <c r="S1684" s="247"/>
      <c r="T1684" s="247"/>
      <c r="U1684" s="247"/>
      <c r="V1684" s="247"/>
      <c r="W1684" s="247"/>
      <c r="X1684" s="247"/>
      <c r="Y1684" s="247"/>
      <c r="Z1684" s="247"/>
      <c r="AA1684" s="247"/>
      <c r="AB1684" s="247"/>
      <c r="AC1684" s="247"/>
      <c r="AD1684" s="247"/>
      <c r="AE1684" s="247"/>
      <c r="AF1684" s="248"/>
      <c r="AG1684" s="248"/>
      <c r="AH1684" s="248"/>
      <c r="AI1684" s="248"/>
      <c r="AJ1684" s="248"/>
    </row>
    <row r="1685" spans="1:36" ht="12.75" customHeight="1" x14ac:dyDescent="0.25">
      <c r="A1685" s="139"/>
      <c r="B1685" s="139"/>
      <c r="C1685" s="139"/>
      <c r="D1685" s="139"/>
      <c r="E1685" s="139"/>
      <c r="G1685" s="139"/>
      <c r="I1685" s="139"/>
      <c r="J1685" s="139"/>
      <c r="O1685" s="139"/>
      <c r="P1685" s="139"/>
      <c r="Q1685" s="246"/>
      <c r="R1685" s="247"/>
      <c r="S1685" s="247"/>
      <c r="T1685" s="247"/>
      <c r="U1685" s="247"/>
      <c r="V1685" s="247"/>
      <c r="W1685" s="247"/>
      <c r="X1685" s="247"/>
      <c r="Y1685" s="247"/>
      <c r="Z1685" s="247"/>
      <c r="AA1685" s="247"/>
      <c r="AB1685" s="247"/>
      <c r="AC1685" s="247"/>
      <c r="AD1685" s="247"/>
      <c r="AE1685" s="247"/>
      <c r="AF1685" s="248"/>
      <c r="AG1685" s="248"/>
      <c r="AH1685" s="248"/>
      <c r="AI1685" s="248"/>
      <c r="AJ1685" s="248"/>
    </row>
    <row r="1686" spans="1:36" ht="12.75" customHeight="1" x14ac:dyDescent="0.25">
      <c r="A1686" s="139"/>
      <c r="B1686" s="139"/>
      <c r="C1686" s="139"/>
      <c r="D1686" s="139"/>
      <c r="E1686" s="139"/>
      <c r="G1686" s="139"/>
      <c r="I1686" s="139"/>
      <c r="J1686" s="139"/>
      <c r="O1686" s="139"/>
      <c r="P1686" s="139"/>
      <c r="Q1686" s="246"/>
      <c r="R1686" s="247"/>
      <c r="S1686" s="247"/>
      <c r="T1686" s="247"/>
      <c r="U1686" s="247"/>
      <c r="V1686" s="247"/>
      <c r="W1686" s="247"/>
      <c r="X1686" s="247"/>
      <c r="Y1686" s="247"/>
      <c r="Z1686" s="247"/>
      <c r="AA1686" s="247"/>
      <c r="AB1686" s="247"/>
      <c r="AC1686" s="247"/>
      <c r="AD1686" s="247"/>
      <c r="AE1686" s="247"/>
      <c r="AF1686" s="248"/>
      <c r="AG1686" s="248"/>
      <c r="AH1686" s="248"/>
      <c r="AI1686" s="248"/>
      <c r="AJ1686" s="248"/>
    </row>
    <row r="1687" spans="1:36" ht="12.75" customHeight="1" x14ac:dyDescent="0.25">
      <c r="A1687" s="139"/>
      <c r="B1687" s="139"/>
      <c r="C1687" s="139"/>
      <c r="D1687" s="139"/>
      <c r="E1687" s="139"/>
      <c r="G1687" s="139"/>
      <c r="I1687" s="139"/>
      <c r="J1687" s="139"/>
      <c r="O1687" s="139"/>
      <c r="P1687" s="139"/>
      <c r="Q1687" s="246"/>
      <c r="R1687" s="247"/>
      <c r="S1687" s="247"/>
      <c r="T1687" s="247"/>
      <c r="U1687" s="247"/>
      <c r="V1687" s="247"/>
      <c r="W1687" s="247"/>
      <c r="X1687" s="247"/>
      <c r="Y1687" s="247"/>
      <c r="Z1687" s="247"/>
      <c r="AA1687" s="247"/>
      <c r="AB1687" s="247"/>
      <c r="AC1687" s="247"/>
      <c r="AD1687" s="247"/>
      <c r="AE1687" s="247"/>
      <c r="AF1687" s="248"/>
      <c r="AG1687" s="248"/>
      <c r="AH1687" s="248"/>
      <c r="AI1687" s="248"/>
      <c r="AJ1687" s="248"/>
    </row>
    <row r="1688" spans="1:36" ht="12.75" customHeight="1" x14ac:dyDescent="0.25">
      <c r="A1688" s="139"/>
      <c r="B1688" s="139"/>
      <c r="C1688" s="139"/>
      <c r="D1688" s="139"/>
      <c r="E1688" s="139"/>
      <c r="G1688" s="139"/>
      <c r="I1688" s="139"/>
      <c r="J1688" s="139"/>
      <c r="O1688" s="139"/>
      <c r="P1688" s="139"/>
      <c r="Q1688" s="246"/>
      <c r="R1688" s="247"/>
      <c r="S1688" s="247"/>
      <c r="T1688" s="247"/>
      <c r="U1688" s="247"/>
      <c r="V1688" s="247"/>
      <c r="W1688" s="247"/>
      <c r="X1688" s="247"/>
      <c r="Y1688" s="247"/>
      <c r="Z1688" s="247"/>
      <c r="AA1688" s="247"/>
      <c r="AB1688" s="247"/>
      <c r="AC1688" s="247"/>
      <c r="AD1688" s="247"/>
      <c r="AE1688" s="247"/>
      <c r="AF1688" s="248"/>
      <c r="AG1688" s="248"/>
      <c r="AH1688" s="248"/>
      <c r="AI1688" s="248"/>
      <c r="AJ1688" s="248"/>
    </row>
    <row r="1689" spans="1:36" ht="12.75" customHeight="1" x14ac:dyDescent="0.25">
      <c r="A1689" s="139"/>
      <c r="B1689" s="139"/>
      <c r="C1689" s="139"/>
      <c r="D1689" s="139"/>
      <c r="E1689" s="139"/>
      <c r="G1689" s="139"/>
      <c r="I1689" s="139"/>
      <c r="J1689" s="139"/>
      <c r="O1689" s="139"/>
      <c r="P1689" s="139"/>
      <c r="Q1689" s="246"/>
      <c r="R1689" s="247"/>
      <c r="S1689" s="247"/>
      <c r="T1689" s="247"/>
      <c r="U1689" s="247"/>
      <c r="V1689" s="247"/>
      <c r="W1689" s="247"/>
      <c r="X1689" s="247"/>
      <c r="Y1689" s="247"/>
      <c r="Z1689" s="247"/>
      <c r="AA1689" s="247"/>
      <c r="AB1689" s="247"/>
      <c r="AC1689" s="247"/>
      <c r="AD1689" s="247"/>
      <c r="AE1689" s="247"/>
      <c r="AF1689" s="248"/>
      <c r="AG1689" s="248"/>
      <c r="AH1689" s="248"/>
      <c r="AI1689" s="248"/>
      <c r="AJ1689" s="248"/>
    </row>
    <row r="1690" spans="1:36" ht="12.75" customHeight="1" x14ac:dyDescent="0.25">
      <c r="A1690" s="139"/>
      <c r="B1690" s="139"/>
      <c r="C1690" s="139"/>
      <c r="D1690" s="139"/>
      <c r="E1690" s="139"/>
      <c r="G1690" s="139"/>
      <c r="I1690" s="139"/>
      <c r="J1690" s="139"/>
      <c r="O1690" s="139"/>
      <c r="P1690" s="139"/>
      <c r="Q1690" s="246"/>
      <c r="R1690" s="247"/>
      <c r="S1690" s="247"/>
      <c r="T1690" s="247"/>
      <c r="U1690" s="247"/>
      <c r="V1690" s="247"/>
      <c r="W1690" s="247"/>
      <c r="X1690" s="247"/>
      <c r="Y1690" s="247"/>
      <c r="Z1690" s="247"/>
      <c r="AA1690" s="247"/>
      <c r="AB1690" s="247"/>
      <c r="AC1690" s="247"/>
      <c r="AD1690" s="247"/>
      <c r="AE1690" s="247"/>
      <c r="AF1690" s="248"/>
      <c r="AG1690" s="248"/>
      <c r="AH1690" s="248"/>
      <c r="AI1690" s="248"/>
      <c r="AJ1690" s="248"/>
    </row>
    <row r="1691" spans="1:36" ht="12.75" customHeight="1" x14ac:dyDescent="0.25">
      <c r="A1691" s="139"/>
      <c r="B1691" s="139"/>
      <c r="C1691" s="139"/>
      <c r="D1691" s="139"/>
      <c r="E1691" s="139"/>
      <c r="G1691" s="139"/>
      <c r="I1691" s="139"/>
      <c r="J1691" s="139"/>
      <c r="O1691" s="139"/>
      <c r="P1691" s="139"/>
      <c r="Q1691" s="246"/>
      <c r="R1691" s="247"/>
      <c r="S1691" s="247"/>
      <c r="T1691" s="247"/>
      <c r="U1691" s="247"/>
      <c r="V1691" s="247"/>
      <c r="W1691" s="247"/>
      <c r="X1691" s="247"/>
      <c r="Y1691" s="247"/>
      <c r="Z1691" s="247"/>
      <c r="AA1691" s="247"/>
      <c r="AB1691" s="247"/>
      <c r="AC1691" s="247"/>
      <c r="AD1691" s="247"/>
      <c r="AE1691" s="247"/>
      <c r="AF1691" s="248"/>
      <c r="AG1691" s="248"/>
      <c r="AH1691" s="248"/>
      <c r="AI1691" s="248"/>
      <c r="AJ1691" s="248"/>
    </row>
    <row r="1692" spans="1:36" ht="12.75" customHeight="1" x14ac:dyDescent="0.25">
      <c r="A1692" s="139"/>
      <c r="B1692" s="139"/>
      <c r="C1692" s="139"/>
      <c r="D1692" s="139"/>
      <c r="E1692" s="139"/>
      <c r="G1692" s="139"/>
      <c r="I1692" s="139"/>
      <c r="J1692" s="139"/>
      <c r="O1692" s="139"/>
      <c r="P1692" s="139"/>
      <c r="Q1692" s="246"/>
      <c r="R1692" s="247"/>
      <c r="S1692" s="247"/>
      <c r="T1692" s="247"/>
      <c r="U1692" s="247"/>
      <c r="V1692" s="247"/>
      <c r="W1692" s="247"/>
      <c r="X1692" s="247"/>
      <c r="Y1692" s="247"/>
      <c r="Z1692" s="247"/>
      <c r="AA1692" s="247"/>
      <c r="AB1692" s="247"/>
      <c r="AC1692" s="247"/>
      <c r="AD1692" s="247"/>
      <c r="AE1692" s="247"/>
      <c r="AF1692" s="248"/>
      <c r="AG1692" s="248"/>
      <c r="AH1692" s="248"/>
      <c r="AI1692" s="248"/>
      <c r="AJ1692" s="248"/>
    </row>
    <row r="1693" spans="1:36" ht="12.75" customHeight="1" x14ac:dyDescent="0.25">
      <c r="A1693" s="139"/>
      <c r="B1693" s="139"/>
      <c r="C1693" s="139"/>
      <c r="D1693" s="139"/>
      <c r="E1693" s="139"/>
      <c r="G1693" s="139"/>
      <c r="I1693" s="139"/>
      <c r="J1693" s="139"/>
      <c r="O1693" s="139"/>
      <c r="P1693" s="139"/>
      <c r="Q1693" s="246"/>
      <c r="R1693" s="247"/>
      <c r="S1693" s="247"/>
      <c r="T1693" s="247"/>
      <c r="U1693" s="247"/>
      <c r="V1693" s="247"/>
      <c r="W1693" s="247"/>
      <c r="X1693" s="247"/>
      <c r="Y1693" s="247"/>
      <c r="Z1693" s="247"/>
      <c r="AA1693" s="247"/>
      <c r="AB1693" s="247"/>
      <c r="AC1693" s="247"/>
      <c r="AD1693" s="247"/>
      <c r="AE1693" s="247"/>
      <c r="AF1693" s="248"/>
      <c r="AG1693" s="248"/>
      <c r="AH1693" s="248"/>
      <c r="AI1693" s="248"/>
      <c r="AJ1693" s="248"/>
    </row>
    <row r="1694" spans="1:36" ht="12.75" customHeight="1" x14ac:dyDescent="0.25">
      <c r="A1694" s="139"/>
      <c r="B1694" s="139"/>
      <c r="C1694" s="139"/>
      <c r="D1694" s="139"/>
      <c r="E1694" s="139"/>
      <c r="G1694" s="139"/>
      <c r="I1694" s="139"/>
      <c r="J1694" s="139"/>
      <c r="O1694" s="139"/>
      <c r="P1694" s="139"/>
      <c r="Q1694" s="246"/>
      <c r="R1694" s="247"/>
      <c r="S1694" s="247"/>
      <c r="T1694" s="247"/>
      <c r="U1694" s="247"/>
      <c r="V1694" s="247"/>
      <c r="W1694" s="247"/>
      <c r="X1694" s="247"/>
      <c r="Y1694" s="247"/>
      <c r="Z1694" s="247"/>
      <c r="AA1694" s="247"/>
      <c r="AB1694" s="247"/>
      <c r="AC1694" s="247"/>
      <c r="AD1694" s="247"/>
      <c r="AE1694" s="247"/>
      <c r="AF1694" s="248"/>
      <c r="AG1694" s="248"/>
      <c r="AH1694" s="248"/>
      <c r="AI1694" s="248"/>
      <c r="AJ1694" s="248"/>
    </row>
    <row r="1695" spans="1:36" ht="12.75" customHeight="1" x14ac:dyDescent="0.25">
      <c r="A1695" s="139"/>
      <c r="B1695" s="139"/>
      <c r="C1695" s="139"/>
      <c r="D1695" s="139"/>
      <c r="E1695" s="139"/>
      <c r="G1695" s="139"/>
      <c r="I1695" s="139"/>
      <c r="J1695" s="139"/>
      <c r="O1695" s="139"/>
      <c r="P1695" s="139"/>
      <c r="Q1695" s="246"/>
      <c r="R1695" s="247"/>
      <c r="S1695" s="247"/>
      <c r="T1695" s="247"/>
      <c r="U1695" s="247"/>
      <c r="V1695" s="247"/>
      <c r="W1695" s="247"/>
      <c r="X1695" s="247"/>
      <c r="Y1695" s="247"/>
      <c r="Z1695" s="247"/>
      <c r="AA1695" s="247"/>
      <c r="AB1695" s="247"/>
      <c r="AC1695" s="247"/>
      <c r="AD1695" s="247"/>
      <c r="AE1695" s="247"/>
      <c r="AF1695" s="248"/>
      <c r="AG1695" s="248"/>
      <c r="AH1695" s="248"/>
      <c r="AI1695" s="248"/>
      <c r="AJ1695" s="248"/>
    </row>
    <row r="1696" spans="1:36" ht="12.75" customHeight="1" x14ac:dyDescent="0.25">
      <c r="A1696" s="139"/>
      <c r="B1696" s="139"/>
      <c r="C1696" s="139"/>
      <c r="D1696" s="139"/>
      <c r="E1696" s="139"/>
      <c r="G1696" s="139"/>
      <c r="I1696" s="139"/>
      <c r="J1696" s="139"/>
      <c r="O1696" s="139"/>
      <c r="P1696" s="139"/>
      <c r="Q1696" s="246"/>
      <c r="R1696" s="247"/>
      <c r="S1696" s="247"/>
      <c r="T1696" s="247"/>
      <c r="U1696" s="247"/>
      <c r="V1696" s="247"/>
      <c r="W1696" s="247"/>
      <c r="X1696" s="247"/>
      <c r="Y1696" s="247"/>
      <c r="Z1696" s="247"/>
      <c r="AA1696" s="247"/>
      <c r="AB1696" s="247"/>
      <c r="AC1696" s="247"/>
      <c r="AD1696" s="247"/>
      <c r="AE1696" s="247"/>
      <c r="AF1696" s="248"/>
      <c r="AG1696" s="248"/>
      <c r="AH1696" s="248"/>
      <c r="AI1696" s="248"/>
      <c r="AJ1696" s="248"/>
    </row>
    <row r="1697" spans="1:36" ht="12.75" customHeight="1" x14ac:dyDescent="0.25">
      <c r="A1697" s="139"/>
      <c r="B1697" s="139"/>
      <c r="C1697" s="139"/>
      <c r="D1697" s="139"/>
      <c r="E1697" s="139"/>
      <c r="G1697" s="139"/>
      <c r="I1697" s="139"/>
      <c r="J1697" s="139"/>
      <c r="O1697" s="139"/>
      <c r="P1697" s="139"/>
      <c r="Q1697" s="246"/>
      <c r="R1697" s="247"/>
      <c r="S1697" s="247"/>
      <c r="T1697" s="247"/>
      <c r="U1697" s="247"/>
      <c r="V1697" s="247"/>
      <c r="W1697" s="247"/>
      <c r="X1697" s="247"/>
      <c r="Y1697" s="247"/>
      <c r="Z1697" s="247"/>
      <c r="AA1697" s="247"/>
      <c r="AB1697" s="247"/>
      <c r="AC1697" s="247"/>
      <c r="AD1697" s="247"/>
      <c r="AE1697" s="247"/>
      <c r="AF1697" s="248"/>
      <c r="AG1697" s="248"/>
      <c r="AH1697" s="248"/>
      <c r="AI1697" s="248"/>
      <c r="AJ1697" s="248"/>
    </row>
    <row r="1698" spans="1:36" ht="12.75" customHeight="1" x14ac:dyDescent="0.25">
      <c r="A1698" s="139"/>
      <c r="B1698" s="139"/>
      <c r="C1698" s="139"/>
      <c r="D1698" s="139"/>
      <c r="E1698" s="139"/>
      <c r="G1698" s="139"/>
      <c r="I1698" s="139"/>
      <c r="J1698" s="139"/>
      <c r="O1698" s="139"/>
      <c r="P1698" s="139"/>
      <c r="Q1698" s="246"/>
      <c r="R1698" s="247"/>
      <c r="S1698" s="247"/>
      <c r="T1698" s="247"/>
      <c r="U1698" s="247"/>
      <c r="V1698" s="247"/>
      <c r="W1698" s="247"/>
      <c r="X1698" s="247"/>
      <c r="Y1698" s="247"/>
      <c r="Z1698" s="247"/>
      <c r="AA1698" s="247"/>
      <c r="AB1698" s="247"/>
      <c r="AC1698" s="247"/>
      <c r="AD1698" s="247"/>
      <c r="AE1698" s="247"/>
      <c r="AF1698" s="248"/>
      <c r="AG1698" s="248"/>
      <c r="AH1698" s="248"/>
      <c r="AI1698" s="248"/>
      <c r="AJ1698" s="248"/>
    </row>
    <row r="1699" spans="1:36" ht="12.75" customHeight="1" x14ac:dyDescent="0.25">
      <c r="A1699" s="139"/>
      <c r="B1699" s="139"/>
      <c r="C1699" s="139"/>
      <c r="D1699" s="139"/>
      <c r="E1699" s="139"/>
      <c r="G1699" s="139"/>
      <c r="I1699" s="139"/>
      <c r="J1699" s="139"/>
      <c r="O1699" s="139"/>
      <c r="P1699" s="139"/>
      <c r="Q1699" s="246"/>
      <c r="R1699" s="247"/>
      <c r="S1699" s="247"/>
      <c r="T1699" s="247"/>
      <c r="U1699" s="247"/>
      <c r="V1699" s="247"/>
      <c r="W1699" s="247"/>
      <c r="X1699" s="247"/>
      <c r="Y1699" s="247"/>
      <c r="Z1699" s="247"/>
      <c r="AA1699" s="247"/>
      <c r="AB1699" s="247"/>
      <c r="AC1699" s="247"/>
      <c r="AD1699" s="247"/>
      <c r="AE1699" s="247"/>
      <c r="AF1699" s="248"/>
      <c r="AG1699" s="248"/>
      <c r="AH1699" s="248"/>
      <c r="AI1699" s="248"/>
      <c r="AJ1699" s="248"/>
    </row>
    <row r="1700" spans="1:36" ht="12.75" customHeight="1" x14ac:dyDescent="0.25">
      <c r="A1700" s="139"/>
      <c r="B1700" s="139"/>
      <c r="C1700" s="139"/>
      <c r="D1700" s="139"/>
      <c r="E1700" s="139"/>
      <c r="G1700" s="139"/>
      <c r="I1700" s="139"/>
      <c r="J1700" s="139"/>
      <c r="O1700" s="139"/>
      <c r="P1700" s="139"/>
      <c r="Q1700" s="246"/>
      <c r="R1700" s="247"/>
      <c r="S1700" s="247"/>
      <c r="T1700" s="247"/>
      <c r="U1700" s="247"/>
      <c r="V1700" s="247"/>
      <c r="W1700" s="247"/>
      <c r="X1700" s="247"/>
      <c r="Y1700" s="247"/>
      <c r="Z1700" s="247"/>
      <c r="AA1700" s="247"/>
      <c r="AB1700" s="247"/>
      <c r="AC1700" s="247"/>
      <c r="AD1700" s="247"/>
      <c r="AE1700" s="247"/>
      <c r="AF1700" s="248"/>
      <c r="AG1700" s="248"/>
      <c r="AH1700" s="248"/>
      <c r="AI1700" s="248"/>
      <c r="AJ1700" s="248"/>
    </row>
    <row r="1701" spans="1:36" ht="12.75" customHeight="1" x14ac:dyDescent="0.25">
      <c r="A1701" s="139"/>
      <c r="B1701" s="139"/>
      <c r="C1701" s="139"/>
      <c r="D1701" s="139"/>
      <c r="E1701" s="139"/>
      <c r="G1701" s="139"/>
      <c r="I1701" s="139"/>
      <c r="J1701" s="139"/>
      <c r="O1701" s="139"/>
      <c r="P1701" s="139"/>
      <c r="Q1701" s="246"/>
      <c r="R1701" s="247"/>
      <c r="S1701" s="247"/>
      <c r="T1701" s="247"/>
      <c r="U1701" s="247"/>
      <c r="V1701" s="247"/>
      <c r="W1701" s="247"/>
      <c r="X1701" s="247"/>
      <c r="Y1701" s="247"/>
      <c r="Z1701" s="247"/>
      <c r="AA1701" s="247"/>
      <c r="AB1701" s="247"/>
      <c r="AC1701" s="247"/>
      <c r="AD1701" s="247"/>
      <c r="AE1701" s="247"/>
      <c r="AF1701" s="248"/>
      <c r="AG1701" s="248"/>
      <c r="AH1701" s="248"/>
      <c r="AI1701" s="248"/>
      <c r="AJ1701" s="248"/>
    </row>
    <row r="1702" spans="1:36" ht="12.75" customHeight="1" x14ac:dyDescent="0.25">
      <c r="A1702" s="139"/>
      <c r="B1702" s="139"/>
      <c r="C1702" s="139"/>
      <c r="D1702" s="139"/>
      <c r="E1702" s="139"/>
      <c r="G1702" s="139"/>
      <c r="I1702" s="139"/>
      <c r="J1702" s="139"/>
      <c r="O1702" s="139"/>
      <c r="P1702" s="139"/>
      <c r="Q1702" s="246"/>
      <c r="R1702" s="247"/>
      <c r="S1702" s="247"/>
      <c r="T1702" s="247"/>
      <c r="U1702" s="247"/>
      <c r="V1702" s="247"/>
      <c r="W1702" s="247"/>
      <c r="X1702" s="247"/>
      <c r="Y1702" s="247"/>
      <c r="Z1702" s="247"/>
      <c r="AA1702" s="247"/>
      <c r="AB1702" s="247"/>
      <c r="AC1702" s="247"/>
      <c r="AD1702" s="247"/>
      <c r="AE1702" s="247"/>
      <c r="AF1702" s="248"/>
      <c r="AG1702" s="248"/>
      <c r="AH1702" s="248"/>
      <c r="AI1702" s="248"/>
      <c r="AJ1702" s="248"/>
    </row>
    <row r="1703" spans="1:36" ht="12.75" customHeight="1" x14ac:dyDescent="0.25">
      <c r="A1703" s="139"/>
      <c r="B1703" s="139"/>
      <c r="C1703" s="139"/>
      <c r="D1703" s="139"/>
      <c r="E1703" s="139"/>
      <c r="G1703" s="139"/>
      <c r="I1703" s="139"/>
      <c r="J1703" s="139"/>
      <c r="O1703" s="139"/>
      <c r="P1703" s="139"/>
      <c r="Q1703" s="246"/>
      <c r="R1703" s="247"/>
      <c r="S1703" s="247"/>
      <c r="T1703" s="247"/>
      <c r="U1703" s="247"/>
      <c r="V1703" s="247"/>
      <c r="W1703" s="247"/>
      <c r="X1703" s="247"/>
      <c r="Y1703" s="247"/>
      <c r="Z1703" s="247"/>
      <c r="AA1703" s="247"/>
      <c r="AB1703" s="247"/>
      <c r="AC1703" s="247"/>
      <c r="AD1703" s="247"/>
      <c r="AE1703" s="247"/>
      <c r="AF1703" s="248"/>
      <c r="AG1703" s="248"/>
      <c r="AH1703" s="248"/>
      <c r="AI1703" s="248"/>
      <c r="AJ1703" s="248"/>
    </row>
    <row r="1704" spans="1:36" ht="12.75" customHeight="1" x14ac:dyDescent="0.25">
      <c r="A1704" s="139"/>
      <c r="B1704" s="139"/>
      <c r="C1704" s="139"/>
      <c r="D1704" s="139"/>
      <c r="E1704" s="139"/>
      <c r="G1704" s="139"/>
      <c r="I1704" s="139"/>
      <c r="J1704" s="139"/>
      <c r="O1704" s="139"/>
      <c r="P1704" s="139"/>
      <c r="Q1704" s="246"/>
      <c r="R1704" s="247"/>
      <c r="S1704" s="247"/>
      <c r="T1704" s="247"/>
      <c r="U1704" s="247"/>
      <c r="V1704" s="247"/>
      <c r="W1704" s="247"/>
      <c r="X1704" s="247"/>
      <c r="Y1704" s="247"/>
      <c r="Z1704" s="247"/>
      <c r="AA1704" s="247"/>
      <c r="AB1704" s="247"/>
      <c r="AC1704" s="247"/>
      <c r="AD1704" s="247"/>
      <c r="AE1704" s="247"/>
      <c r="AF1704" s="248"/>
      <c r="AG1704" s="248"/>
      <c r="AH1704" s="248"/>
      <c r="AI1704" s="248"/>
      <c r="AJ1704" s="248"/>
    </row>
    <row r="1705" spans="1:36" ht="12.75" customHeight="1" x14ac:dyDescent="0.25">
      <c r="A1705" s="139"/>
      <c r="B1705" s="139"/>
      <c r="C1705" s="139"/>
      <c r="D1705" s="139"/>
      <c r="E1705" s="139"/>
      <c r="G1705" s="139"/>
      <c r="I1705" s="139"/>
      <c r="J1705" s="139"/>
      <c r="O1705" s="139"/>
      <c r="P1705" s="139"/>
      <c r="Q1705" s="246"/>
      <c r="R1705" s="247"/>
      <c r="S1705" s="247"/>
      <c r="T1705" s="247"/>
      <c r="U1705" s="247"/>
      <c r="V1705" s="247"/>
      <c r="W1705" s="247"/>
      <c r="X1705" s="247"/>
      <c r="Y1705" s="247"/>
      <c r="Z1705" s="247"/>
      <c r="AA1705" s="247"/>
      <c r="AB1705" s="247"/>
      <c r="AC1705" s="247"/>
      <c r="AD1705" s="247"/>
      <c r="AE1705" s="247"/>
      <c r="AF1705" s="248"/>
      <c r="AG1705" s="248"/>
      <c r="AH1705" s="248"/>
      <c r="AI1705" s="248"/>
      <c r="AJ1705" s="248"/>
    </row>
    <row r="1706" spans="1:36" ht="12.75" customHeight="1" x14ac:dyDescent="0.25">
      <c r="A1706" s="139"/>
      <c r="B1706" s="139"/>
      <c r="C1706" s="139"/>
      <c r="D1706" s="139"/>
      <c r="E1706" s="139"/>
      <c r="G1706" s="139"/>
      <c r="I1706" s="139"/>
      <c r="J1706" s="139"/>
      <c r="O1706" s="139"/>
      <c r="P1706" s="139"/>
      <c r="Q1706" s="246"/>
      <c r="R1706" s="247"/>
      <c r="S1706" s="247"/>
      <c r="T1706" s="247"/>
      <c r="U1706" s="247"/>
      <c r="V1706" s="247"/>
      <c r="W1706" s="247"/>
      <c r="X1706" s="247"/>
      <c r="Y1706" s="247"/>
      <c r="Z1706" s="247"/>
      <c r="AA1706" s="247"/>
      <c r="AB1706" s="247"/>
      <c r="AC1706" s="247"/>
      <c r="AD1706" s="247"/>
      <c r="AE1706" s="247"/>
      <c r="AF1706" s="248"/>
      <c r="AG1706" s="248"/>
      <c r="AH1706" s="248"/>
      <c r="AI1706" s="248"/>
      <c r="AJ1706" s="248"/>
    </row>
    <row r="1707" spans="1:36" ht="12.75" customHeight="1" x14ac:dyDescent="0.25">
      <c r="A1707" s="139"/>
      <c r="B1707" s="139"/>
      <c r="C1707" s="139"/>
      <c r="D1707" s="139"/>
      <c r="E1707" s="139"/>
      <c r="G1707" s="139"/>
      <c r="I1707" s="139"/>
      <c r="J1707" s="139"/>
      <c r="O1707" s="139"/>
      <c r="P1707" s="139"/>
      <c r="Q1707" s="246"/>
      <c r="R1707" s="247"/>
      <c r="S1707" s="247"/>
      <c r="T1707" s="247"/>
      <c r="U1707" s="247"/>
      <c r="V1707" s="247"/>
      <c r="W1707" s="247"/>
      <c r="X1707" s="247"/>
      <c r="Y1707" s="247"/>
      <c r="Z1707" s="247"/>
      <c r="AA1707" s="247"/>
      <c r="AB1707" s="247"/>
      <c r="AC1707" s="247"/>
      <c r="AD1707" s="247"/>
      <c r="AE1707" s="247"/>
      <c r="AF1707" s="248"/>
      <c r="AG1707" s="248"/>
      <c r="AH1707" s="248"/>
      <c r="AI1707" s="248"/>
      <c r="AJ1707" s="248"/>
    </row>
    <row r="1708" spans="1:36" ht="12.75" customHeight="1" x14ac:dyDescent="0.25">
      <c r="A1708" s="139"/>
      <c r="B1708" s="139"/>
      <c r="C1708" s="139"/>
      <c r="D1708" s="139"/>
      <c r="E1708" s="139"/>
      <c r="G1708" s="139"/>
      <c r="I1708" s="139"/>
      <c r="J1708" s="139"/>
      <c r="O1708" s="139"/>
      <c r="P1708" s="139"/>
      <c r="Q1708" s="246"/>
      <c r="R1708" s="247"/>
      <c r="S1708" s="247"/>
      <c r="T1708" s="247"/>
      <c r="U1708" s="247"/>
      <c r="V1708" s="247"/>
      <c r="W1708" s="247"/>
      <c r="X1708" s="247"/>
      <c r="Y1708" s="247"/>
      <c r="Z1708" s="247"/>
      <c r="AA1708" s="247"/>
      <c r="AB1708" s="247"/>
      <c r="AC1708" s="247"/>
      <c r="AD1708" s="247"/>
      <c r="AE1708" s="247"/>
      <c r="AF1708" s="248"/>
      <c r="AG1708" s="248"/>
      <c r="AH1708" s="248"/>
      <c r="AI1708" s="248"/>
      <c r="AJ1708" s="248"/>
    </row>
    <row r="1709" spans="1:36" ht="12.75" customHeight="1" x14ac:dyDescent="0.25">
      <c r="A1709" s="139"/>
      <c r="B1709" s="139"/>
      <c r="C1709" s="139"/>
      <c r="D1709" s="139"/>
      <c r="E1709" s="139"/>
      <c r="G1709" s="139"/>
      <c r="I1709" s="139"/>
      <c r="J1709" s="139"/>
      <c r="O1709" s="139"/>
      <c r="P1709" s="139"/>
      <c r="Q1709" s="246"/>
      <c r="R1709" s="247"/>
      <c r="S1709" s="247"/>
      <c r="T1709" s="247"/>
      <c r="U1709" s="247"/>
      <c r="V1709" s="247"/>
      <c r="W1709" s="247"/>
      <c r="X1709" s="247"/>
      <c r="Y1709" s="247"/>
      <c r="Z1709" s="247"/>
      <c r="AA1709" s="247"/>
      <c r="AB1709" s="247"/>
      <c r="AC1709" s="247"/>
      <c r="AD1709" s="247"/>
      <c r="AE1709" s="247"/>
      <c r="AF1709" s="248"/>
      <c r="AG1709" s="248"/>
      <c r="AH1709" s="248"/>
      <c r="AI1709" s="248"/>
      <c r="AJ1709" s="248"/>
    </row>
    <row r="1710" spans="1:36" ht="12.75" customHeight="1" x14ac:dyDescent="0.25">
      <c r="A1710" s="139"/>
      <c r="B1710" s="139"/>
      <c r="C1710" s="139"/>
      <c r="D1710" s="139"/>
      <c r="E1710" s="139"/>
      <c r="G1710" s="139"/>
      <c r="I1710" s="139"/>
      <c r="J1710" s="139"/>
      <c r="O1710" s="139"/>
      <c r="P1710" s="139"/>
      <c r="Q1710" s="246"/>
      <c r="R1710" s="247"/>
      <c r="S1710" s="247"/>
      <c r="T1710" s="247"/>
      <c r="U1710" s="247"/>
      <c r="V1710" s="247"/>
      <c r="W1710" s="247"/>
      <c r="X1710" s="247"/>
      <c r="Y1710" s="247"/>
      <c r="Z1710" s="247"/>
      <c r="AA1710" s="247"/>
      <c r="AB1710" s="247"/>
      <c r="AC1710" s="247"/>
      <c r="AD1710" s="247"/>
      <c r="AE1710" s="247"/>
      <c r="AF1710" s="248"/>
      <c r="AG1710" s="248"/>
      <c r="AH1710" s="248"/>
      <c r="AI1710" s="248"/>
      <c r="AJ1710" s="248"/>
    </row>
    <row r="1711" spans="1:36" ht="12.75" customHeight="1" x14ac:dyDescent="0.25">
      <c r="A1711" s="139"/>
      <c r="B1711" s="139"/>
      <c r="C1711" s="139"/>
      <c r="D1711" s="139"/>
      <c r="E1711" s="139"/>
      <c r="G1711" s="139"/>
      <c r="I1711" s="139"/>
      <c r="J1711" s="139"/>
      <c r="O1711" s="139"/>
      <c r="P1711" s="139"/>
      <c r="Q1711" s="246"/>
      <c r="R1711" s="247"/>
      <c r="S1711" s="247"/>
      <c r="T1711" s="247"/>
      <c r="U1711" s="247"/>
      <c r="V1711" s="247"/>
      <c r="W1711" s="247"/>
      <c r="X1711" s="247"/>
      <c r="Y1711" s="247"/>
      <c r="Z1711" s="247"/>
      <c r="AA1711" s="247"/>
      <c r="AB1711" s="247"/>
      <c r="AC1711" s="247"/>
      <c r="AD1711" s="247"/>
      <c r="AE1711" s="247"/>
      <c r="AF1711" s="248"/>
      <c r="AG1711" s="248"/>
      <c r="AH1711" s="248"/>
      <c r="AI1711" s="248"/>
      <c r="AJ1711" s="248"/>
    </row>
    <row r="1712" spans="1:36" ht="12.75" customHeight="1" x14ac:dyDescent="0.25">
      <c r="A1712" s="139"/>
      <c r="B1712" s="139"/>
      <c r="C1712" s="139"/>
      <c r="D1712" s="139"/>
      <c r="E1712" s="139"/>
      <c r="G1712" s="139"/>
      <c r="I1712" s="139"/>
      <c r="J1712" s="139"/>
      <c r="O1712" s="139"/>
      <c r="P1712" s="139"/>
      <c r="Q1712" s="246"/>
      <c r="R1712" s="247"/>
      <c r="S1712" s="247"/>
      <c r="T1712" s="247"/>
      <c r="U1712" s="247"/>
      <c r="V1712" s="247"/>
      <c r="W1712" s="247"/>
      <c r="X1712" s="247"/>
      <c r="Y1712" s="247"/>
      <c r="Z1712" s="247"/>
      <c r="AA1712" s="247"/>
      <c r="AB1712" s="247"/>
      <c r="AC1712" s="247"/>
      <c r="AD1712" s="247"/>
      <c r="AE1712" s="247"/>
      <c r="AF1712" s="248"/>
      <c r="AG1712" s="248"/>
      <c r="AH1712" s="248"/>
      <c r="AI1712" s="248"/>
      <c r="AJ1712" s="248"/>
    </row>
    <row r="1713" spans="1:36" ht="12.75" customHeight="1" x14ac:dyDescent="0.25">
      <c r="A1713" s="139"/>
      <c r="B1713" s="139"/>
      <c r="C1713" s="139"/>
      <c r="D1713" s="139"/>
      <c r="E1713" s="139"/>
      <c r="G1713" s="139"/>
      <c r="I1713" s="139"/>
      <c r="J1713" s="139"/>
      <c r="O1713" s="139"/>
      <c r="P1713" s="139"/>
      <c r="Q1713" s="246"/>
      <c r="R1713" s="247"/>
      <c r="S1713" s="247"/>
      <c r="T1713" s="247"/>
      <c r="U1713" s="247"/>
      <c r="V1713" s="247"/>
      <c r="W1713" s="247"/>
      <c r="X1713" s="247"/>
      <c r="Y1713" s="247"/>
      <c r="Z1713" s="247"/>
      <c r="AA1713" s="247"/>
      <c r="AB1713" s="247"/>
      <c r="AC1713" s="247"/>
      <c r="AD1713" s="247"/>
      <c r="AE1713" s="247"/>
      <c r="AF1713" s="248"/>
      <c r="AG1713" s="248"/>
      <c r="AH1713" s="248"/>
      <c r="AI1713" s="248"/>
      <c r="AJ1713" s="248"/>
    </row>
  </sheetData>
  <autoFilter ref="A1:AQ755" xr:uid="{00000000-0009-0000-0000-000000000000}"/>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Relatório_Jan a Dez</vt:lpstr>
      <vt:lpstr>TD</vt:lpstr>
      <vt:lpstr>Base de Dados sem ASI_Relatório</vt:lpstr>
      <vt:lpstr>'Relatório_Jan a Dez'!Area_de_impressao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Suellem Henriques da Silva</dc:creator>
  <cp:lastModifiedBy>Debora Sader</cp:lastModifiedBy>
  <cp:lastPrinted>2021-02-12T14:19:58Z</cp:lastPrinted>
  <dcterms:created xsi:type="dcterms:W3CDTF">2021-02-12T11:43:28Z</dcterms:created>
  <dcterms:modified xsi:type="dcterms:W3CDTF">2021-02-23T14:03:53Z</dcterms:modified>
</cp:coreProperties>
</file>